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PSERV2\data\Supervision\NEW FISD\POFI\POFI Shared\Insurance\IFRS 17\Annual Returns IFRS 17 Changes\Final Revised Returns 3.0\"/>
    </mc:Choice>
  </mc:AlternateContent>
  <bookViews>
    <workbookView xWindow="0" yWindow="0" windowWidth="15495" windowHeight="7020"/>
  </bookViews>
  <sheets>
    <sheet name="Cover" sheetId="1" r:id="rId1"/>
    <sheet name="Summary" sheetId="2" r:id="rId2"/>
    <sheet name="Capital Adequacy Schedule" sheetId="3" r:id="rId3"/>
    <sheet name="CB20" sheetId="17" r:id="rId4"/>
    <sheet name="FX rates" sheetId="16" r:id="rId5"/>
    <sheet name="1 Real Estate" sheetId="4" r:id="rId6"/>
    <sheet name="2.1 Loans on Mortgage" sheetId="5" r:id="rId7"/>
    <sheet name="2.2 Loans on Debentures" sheetId="20" r:id="rId8"/>
    <sheet name="2.3 Leases" sheetId="7" r:id="rId9"/>
    <sheet name="2.4 Other Loans and Advances" sheetId="8" r:id="rId10"/>
    <sheet name="3 Government Securities" sheetId="9" r:id="rId11"/>
    <sheet name="4-7 Ordinary and Pref Shares " sheetId="10" r:id="rId12"/>
    <sheet name="8-9 Bonds and Debentures" sheetId="11" r:id="rId13"/>
    <sheet name="10-12 Connected Parties" sheetId="12" r:id="rId14"/>
    <sheet name="13-16 Cash &amp; Cash Equivalents" sheetId="21" r:id="rId15"/>
    <sheet name="24 Other Financial Assets" sheetId="15" r:id="rId16"/>
    <sheet name="25 Receivables and Other Assets" sheetId="22" r:id="rId17"/>
    <sheet name="Memo Account Reinsurance" sheetId="14" r:id="rId18"/>
    <sheet name="Memo Account Premium Receivable" sheetId="24" r:id="rId19"/>
    <sheet name="Notes" sheetId="25" r:id="rId20"/>
    <sheet name="Instructions" sheetId="18" r:id="rId21"/>
  </sheets>
  <definedNames>
    <definedName name="_xlnm._FilterDatabase" localSheetId="8" hidden="1">'2.3 Leases'!$A$26:$B$26</definedName>
    <definedName name="_xlnm._FilterDatabase" localSheetId="9" hidden="1">'2.4 Other Loans and Advances'!$A$28:$M$38</definedName>
    <definedName name="_xlnm._FilterDatabase" localSheetId="11" hidden="1">'4-7 Ordinary and Pref Shares '!$A$25:$J$1007</definedName>
    <definedName name="_xlnm._FilterDatabase" localSheetId="18" hidden="1">'Memo Account Premium Receivable'!$A$40:$N$50</definedName>
    <definedName name="Book_Value" localSheetId="5">'1 Real Estate'!$P$39</definedName>
    <definedName name="Exclude" localSheetId="5">'1 Real Estate'!$P$28</definedName>
    <definedName name="Market_Value" localSheetId="5">'1 Real Estate'!$P$38</definedName>
    <definedName name="_xlnm.Print_Area" localSheetId="13">'10-12 Connected Parties'!$A$1:$Z$115</definedName>
    <definedName name="_xlnm.Print_Area" localSheetId="6">'2.1 Loans on Mortgage'!$A$1:$T$499</definedName>
    <definedName name="_xlnm.Print_Area" localSheetId="8">'2.3 Leases'!$A$1:$P$60</definedName>
    <definedName name="_xlnm.Print_Area" localSheetId="9">'2.4 Other Loans and Advances'!$A$1:$O$218</definedName>
    <definedName name="_xlnm.Print_Area" localSheetId="15">'24 Other Financial Assets'!$A$1:$S$211</definedName>
    <definedName name="_xlnm.Print_Area" localSheetId="16">'25 Receivables and Other Assets'!$A$1:$M$123</definedName>
    <definedName name="_xlnm.Print_Area" localSheetId="12">'8-9 Bonds and Debentures'!$A$2:$T$324</definedName>
    <definedName name="_xlnm.Print_Area" localSheetId="3">'CB20'!$A$1:$C$107</definedName>
    <definedName name="_xlnm.Print_Area" localSheetId="0">Cover!$A$1:$K$33</definedName>
    <definedName name="_xlnm.Print_Area" localSheetId="4">'FX rates'!$A$1:$G$32</definedName>
    <definedName name="_xlnm.Print_Area" localSheetId="20">Instructions!$A$1:$I$380</definedName>
    <definedName name="_xlnm.Print_Area" localSheetId="18">'Memo Account Premium Receivable'!$A$1:$P$230</definedName>
    <definedName name="_xlnm.Print_Area" localSheetId="17">'Memo Account Reinsurance'!$A$1:$M$106</definedName>
    <definedName name="_xlnm.Print_Titles" localSheetId="5">'1 Real Estate'!$31:$31</definedName>
    <definedName name="_xlnm.Print_Titles" localSheetId="13">'10-12 Connected Parties'!$24:$24</definedName>
    <definedName name="_xlnm.Print_Titles" localSheetId="14">'13-16 Cash &amp; Cash Equivalents'!$24:$24</definedName>
    <definedName name="_xlnm.Print_Titles" localSheetId="6">'2.1 Loans on Mortgage'!$32:$33</definedName>
    <definedName name="_xlnm.Print_Titles" localSheetId="7">'2.2 Loans on Debentures'!$26:$27</definedName>
    <definedName name="_xlnm.Print_Titles" localSheetId="9">'2.4 Other Loans and Advances'!$32:$32</definedName>
    <definedName name="_xlnm.Print_Titles" localSheetId="15">'24 Other Financial Assets'!$22:$22</definedName>
    <definedName name="_xlnm.Print_Titles" localSheetId="16">'25 Receivables and Other Assets'!$27:$27</definedName>
    <definedName name="_xlnm.Print_Titles" localSheetId="10">'3 Government Securities'!$28:$31</definedName>
    <definedName name="_xlnm.Print_Titles" localSheetId="11">'4-7 Ordinary and Pref Shares '!$25:$25</definedName>
    <definedName name="_xlnm.Print_Titles" localSheetId="12">'8-9 Bonds and Debentures'!$29:$29</definedName>
    <definedName name="_xlnm.Print_Titles" localSheetId="3">'CB20'!$1:$5</definedName>
    <definedName name="_xlnm.Print_Titles" localSheetId="20">Instructions!$1:$2</definedName>
    <definedName name="_xlnm.Print_Titles" localSheetId="18">'Memo Account Premium Receivable'!$34:$34</definedName>
    <definedName name="_xlnm.Print_Titles" localSheetId="17">'Memo Account Reinsurance'!$26:$26</definedName>
    <definedName name="Yes" localSheetId="8">'2.3 Leases'!$W$38</definedName>
    <definedName name="Yes" localSheetId="16">#REF!</definedName>
    <definedName name="Yes" localSheetId="18">#REF!</definedName>
    <definedName name="Yes">#REF!</definedName>
    <definedName name="Z_3CB8DAD1_80E2_4E9C_84BD_27D8B69F8B89_.wvu.Cols" localSheetId="5" hidden="1">'1 Real Estate'!$M:$X</definedName>
    <definedName name="Z_3CB8DAD1_80E2_4E9C_84BD_27D8B69F8B89_.wvu.Cols" localSheetId="13" hidden="1">'10-12 Connected Parties'!$M:$R</definedName>
    <definedName name="Z_3CB8DAD1_80E2_4E9C_84BD_27D8B69F8B89_.wvu.Cols" localSheetId="6" hidden="1">'2.1 Loans on Mortgage'!$B:$C,'2.1 Loans on Mortgage'!$E:$E,'2.1 Loans on Mortgage'!$H:$I</definedName>
    <definedName name="Z_3CB8DAD1_80E2_4E9C_84BD_27D8B69F8B89_.wvu.Cols" localSheetId="15" hidden="1">'24 Other Financial Assets'!$T:$AK</definedName>
    <definedName name="Z_3CB8DAD1_80E2_4E9C_84BD_27D8B69F8B89_.wvu.Cols" localSheetId="16" hidden="1">'25 Receivables and Other Assets'!$N:$W</definedName>
    <definedName name="Z_3CB8DAD1_80E2_4E9C_84BD_27D8B69F8B89_.wvu.Cols" localSheetId="10" hidden="1">'3 Government Securities'!$C:$C,'3 Government Securities'!$U:$AN</definedName>
    <definedName name="Z_3CB8DAD1_80E2_4E9C_84BD_27D8B69F8B89_.wvu.Cols" localSheetId="11" hidden="1">'4-7 Ordinary and Pref Shares '!$M:$Z</definedName>
    <definedName name="Z_3CB8DAD1_80E2_4E9C_84BD_27D8B69F8B89_.wvu.Cols" localSheetId="12" hidden="1">'8-9 Bonds and Debentures'!$U:$AM</definedName>
    <definedName name="Z_3CB8DAD1_80E2_4E9C_84BD_27D8B69F8B89_.wvu.Cols" localSheetId="2" hidden="1">'Capital Adequacy Schedule'!$G:$H</definedName>
    <definedName name="Z_3CB8DAD1_80E2_4E9C_84BD_27D8B69F8B89_.wvu.Cols" localSheetId="0" hidden="1">Cover!$K:$L</definedName>
    <definedName name="Z_3CB8DAD1_80E2_4E9C_84BD_27D8B69F8B89_.wvu.Cols" localSheetId="4" hidden="1">'FX rates'!#REF!</definedName>
    <definedName name="Z_3CB8DAD1_80E2_4E9C_84BD_27D8B69F8B89_.wvu.Cols" localSheetId="17" hidden="1">'Memo Account Reinsurance'!$N:$W</definedName>
    <definedName name="Z_3CB8DAD1_80E2_4E9C_84BD_27D8B69F8B89_.wvu.Cols" localSheetId="1" hidden="1">Summary!#REF!</definedName>
    <definedName name="Z_3CB8DAD1_80E2_4E9C_84BD_27D8B69F8B89_.wvu.FilterData" localSheetId="8" hidden="1">'2.3 Leases'!$A$26:$B$26</definedName>
    <definedName name="Z_3CB8DAD1_80E2_4E9C_84BD_27D8B69F8B89_.wvu.FilterData" localSheetId="9" hidden="1">'2.4 Other Loans and Advances'!$A$28:$M$38</definedName>
    <definedName name="Z_3CB8DAD1_80E2_4E9C_84BD_27D8B69F8B89_.wvu.FilterData" localSheetId="11" hidden="1">'4-7 Ordinary and Pref Shares '!$A$25:$J$1007</definedName>
    <definedName name="Z_3CB8DAD1_80E2_4E9C_84BD_27D8B69F8B89_.wvu.FilterData" localSheetId="18" hidden="1">'Memo Account Premium Receivable'!$A$40:$N$50</definedName>
    <definedName name="Z_3CB8DAD1_80E2_4E9C_84BD_27D8B69F8B89_.wvu.PrintArea" localSheetId="5" hidden="1">'1 Real Estate'!$A$3:$X$213</definedName>
    <definedName name="Z_3CB8DAD1_80E2_4E9C_84BD_27D8B69F8B89_.wvu.PrintArea" localSheetId="13" hidden="1">'10-12 Connected Parties'!$A$1:$J$27</definedName>
    <definedName name="Z_3CB8DAD1_80E2_4E9C_84BD_27D8B69F8B89_.wvu.PrintArea" localSheetId="6" hidden="1">'2.1 Loans on Mortgage'!$A$1:$S$59</definedName>
    <definedName name="Z_3CB8DAD1_80E2_4E9C_84BD_27D8B69F8B89_.wvu.PrintArea" localSheetId="8" hidden="1">'2.3 Leases'!$A$1:$N$28</definedName>
    <definedName name="Z_3CB8DAD1_80E2_4E9C_84BD_27D8B69F8B89_.wvu.PrintArea" localSheetId="9" hidden="1">'2.4 Other Loans and Advances'!$A$1:$N$218</definedName>
    <definedName name="Z_3CB8DAD1_80E2_4E9C_84BD_27D8B69F8B89_.wvu.PrintArea" localSheetId="15" hidden="1">'24 Other Financial Assets'!$A$1:$Q$25</definedName>
    <definedName name="Z_3CB8DAD1_80E2_4E9C_84BD_27D8B69F8B89_.wvu.PrintArea" localSheetId="16" hidden="1">'25 Receivables and Other Assets'!$A$1:$K$29</definedName>
    <definedName name="Z_3CB8DAD1_80E2_4E9C_84BD_27D8B69F8B89_.wvu.PrintArea" localSheetId="10" hidden="1">'3 Government Securities'!$A$5:$U$38</definedName>
    <definedName name="Z_3CB8DAD1_80E2_4E9C_84BD_27D8B69F8B89_.wvu.PrintArea" localSheetId="11" hidden="1">'4-7 Ordinary and Pref Shares '!$A$1:$J$28</definedName>
    <definedName name="Z_3CB8DAD1_80E2_4E9C_84BD_27D8B69F8B89_.wvu.PrintArea" localSheetId="12" hidden="1">'8-9 Bonds and Debentures'!$A$2:$R$33</definedName>
    <definedName name="Z_3CB8DAD1_80E2_4E9C_84BD_27D8B69F8B89_.wvu.PrintArea" localSheetId="0" hidden="1">Cover!$A$1:$K$33</definedName>
    <definedName name="Z_3CB8DAD1_80E2_4E9C_84BD_27D8B69F8B89_.wvu.PrintArea" localSheetId="4" hidden="1">'FX rates'!$A$1:$G$5</definedName>
    <definedName name="Z_3CB8DAD1_80E2_4E9C_84BD_27D8B69F8B89_.wvu.PrintArea" localSheetId="18" hidden="1">'Memo Account Premium Receivable'!$A$1:$O$230</definedName>
    <definedName name="Z_3CB8DAD1_80E2_4E9C_84BD_27D8B69F8B89_.wvu.PrintArea" localSheetId="17" hidden="1">'Memo Account Reinsurance'!$A$1:$K$19</definedName>
    <definedName name="Z_3CB8DAD1_80E2_4E9C_84BD_27D8B69F8B89_.wvu.PrintArea" localSheetId="1" hidden="1">Summary!$A$1:$O$73</definedName>
    <definedName name="Z_3CB8DAD1_80E2_4E9C_84BD_27D8B69F8B89_.wvu.PrintTitles" localSheetId="5" hidden="1">'1 Real Estate'!$31:$31</definedName>
    <definedName name="Z_3CB8DAD1_80E2_4E9C_84BD_27D8B69F8B89_.wvu.PrintTitles" localSheetId="13" hidden="1">'10-12 Connected Parties'!$24:$24</definedName>
    <definedName name="Z_3CB8DAD1_80E2_4E9C_84BD_27D8B69F8B89_.wvu.PrintTitles" localSheetId="15" hidden="1">'24 Other Financial Assets'!$22:$22</definedName>
    <definedName name="Z_3CB8DAD1_80E2_4E9C_84BD_27D8B69F8B89_.wvu.PrintTitles" localSheetId="16" hidden="1">'25 Receivables and Other Assets'!$27:$27</definedName>
    <definedName name="Z_3CB8DAD1_80E2_4E9C_84BD_27D8B69F8B89_.wvu.PrintTitles" localSheetId="10" hidden="1">'3 Government Securities'!$28:$31</definedName>
    <definedName name="Z_3CB8DAD1_80E2_4E9C_84BD_27D8B69F8B89_.wvu.PrintTitles" localSheetId="11" hidden="1">'4-7 Ordinary and Pref Shares '!$25:$25</definedName>
    <definedName name="Z_3CB8DAD1_80E2_4E9C_84BD_27D8B69F8B89_.wvu.PrintTitles" localSheetId="12" hidden="1">'8-9 Bonds and Debentures'!$29:$29</definedName>
    <definedName name="Z_3CB8DAD1_80E2_4E9C_84BD_27D8B69F8B89_.wvu.PrintTitles" localSheetId="17" hidden="1">'Memo Account Reinsurance'!$26:$26</definedName>
    <definedName name="Z_3CB8DAD1_80E2_4E9C_84BD_27D8B69F8B89_.wvu.Rows" localSheetId="2" hidden="1">'Capital Adequacy Schedule'!$99:$99</definedName>
    <definedName name="Z_3CB8DAD1_80E2_4E9C_84BD_27D8B69F8B89_.wvu.Rows" localSheetId="0" hidden="1">Cover!$35:$35</definedName>
    <definedName name="Z_3CB8DAD1_80E2_4E9C_84BD_27D8B69F8B89_.wvu.Rows" localSheetId="4" hidden="1">'FX rates'!#REF!</definedName>
    <definedName name="Z_3CB8DAD1_80E2_4E9C_84BD_27D8B69F8B89_.wvu.Rows" localSheetId="1" hidden="1">Summary!#REF!</definedName>
    <definedName name="Z_955C557A_7F90_490E_8541_15C267AE1C49_.wvu.Cols" localSheetId="5" hidden="1">'1 Real Estate'!$M:$X</definedName>
    <definedName name="Z_955C557A_7F90_490E_8541_15C267AE1C49_.wvu.Cols" localSheetId="13" hidden="1">'10-12 Connected Parties'!$M:$R</definedName>
    <definedName name="Z_955C557A_7F90_490E_8541_15C267AE1C49_.wvu.Cols" localSheetId="6" hidden="1">'2.1 Loans on Mortgage'!$B:$C,'2.1 Loans on Mortgage'!$E:$E,'2.1 Loans on Mortgage'!$H:$I</definedName>
    <definedName name="Z_955C557A_7F90_490E_8541_15C267AE1C49_.wvu.Cols" localSheetId="15" hidden="1">'24 Other Financial Assets'!$T:$AK</definedName>
    <definedName name="Z_955C557A_7F90_490E_8541_15C267AE1C49_.wvu.Cols" localSheetId="16" hidden="1">'25 Receivables and Other Assets'!$N:$W</definedName>
    <definedName name="Z_955C557A_7F90_490E_8541_15C267AE1C49_.wvu.Cols" localSheetId="10" hidden="1">'3 Government Securities'!$C:$C,'3 Government Securities'!$U:$AN</definedName>
    <definedName name="Z_955C557A_7F90_490E_8541_15C267AE1C49_.wvu.Cols" localSheetId="11" hidden="1">'4-7 Ordinary and Pref Shares '!$M:$Z</definedName>
    <definedName name="Z_955C557A_7F90_490E_8541_15C267AE1C49_.wvu.Cols" localSheetId="12" hidden="1">'8-9 Bonds and Debentures'!$U:$AM</definedName>
    <definedName name="Z_955C557A_7F90_490E_8541_15C267AE1C49_.wvu.Cols" localSheetId="2" hidden="1">'Capital Adequacy Schedule'!$G:$H</definedName>
    <definedName name="Z_955C557A_7F90_490E_8541_15C267AE1C49_.wvu.Cols" localSheetId="0" hidden="1">Cover!$K:$L</definedName>
    <definedName name="Z_955C557A_7F90_490E_8541_15C267AE1C49_.wvu.Cols" localSheetId="4" hidden="1">'FX rates'!#REF!</definedName>
    <definedName name="Z_955C557A_7F90_490E_8541_15C267AE1C49_.wvu.Cols" localSheetId="17" hidden="1">'Memo Account Reinsurance'!$N:$W</definedName>
    <definedName name="Z_955C557A_7F90_490E_8541_15C267AE1C49_.wvu.Cols" localSheetId="1" hidden="1">Summary!#REF!</definedName>
    <definedName name="Z_955C557A_7F90_490E_8541_15C267AE1C49_.wvu.FilterData" localSheetId="8" hidden="1">'2.3 Leases'!$A$26:$B$26</definedName>
    <definedName name="Z_955C557A_7F90_490E_8541_15C267AE1C49_.wvu.FilterData" localSheetId="9" hidden="1">'2.4 Other Loans and Advances'!$A$28:$M$38</definedName>
    <definedName name="Z_955C557A_7F90_490E_8541_15C267AE1C49_.wvu.FilterData" localSheetId="11" hidden="1">'4-7 Ordinary and Pref Shares '!$A$25:$J$1007</definedName>
    <definedName name="Z_955C557A_7F90_490E_8541_15C267AE1C49_.wvu.FilterData" localSheetId="18" hidden="1">'Memo Account Premium Receivable'!$A$40:$N$50</definedName>
    <definedName name="Z_955C557A_7F90_490E_8541_15C267AE1C49_.wvu.PrintArea" localSheetId="5" hidden="1">'1 Real Estate'!$A$3:$X$213</definedName>
    <definedName name="Z_955C557A_7F90_490E_8541_15C267AE1C49_.wvu.PrintArea" localSheetId="13" hidden="1">'10-12 Connected Parties'!$A$1:$J$27</definedName>
    <definedName name="Z_955C557A_7F90_490E_8541_15C267AE1C49_.wvu.PrintArea" localSheetId="6" hidden="1">'2.1 Loans on Mortgage'!$A$1:$S$59</definedName>
    <definedName name="Z_955C557A_7F90_490E_8541_15C267AE1C49_.wvu.PrintArea" localSheetId="8" hidden="1">'2.3 Leases'!$A$1:$N$28</definedName>
    <definedName name="Z_955C557A_7F90_490E_8541_15C267AE1C49_.wvu.PrintArea" localSheetId="9" hidden="1">'2.4 Other Loans and Advances'!$A$1:$N$218</definedName>
    <definedName name="Z_955C557A_7F90_490E_8541_15C267AE1C49_.wvu.PrintArea" localSheetId="15" hidden="1">'24 Other Financial Assets'!$A$1:$Q$25</definedName>
    <definedName name="Z_955C557A_7F90_490E_8541_15C267AE1C49_.wvu.PrintArea" localSheetId="16" hidden="1">'25 Receivables and Other Assets'!$A$1:$K$29</definedName>
    <definedName name="Z_955C557A_7F90_490E_8541_15C267AE1C49_.wvu.PrintArea" localSheetId="10" hidden="1">'3 Government Securities'!$A$5:$U$38</definedName>
    <definedName name="Z_955C557A_7F90_490E_8541_15C267AE1C49_.wvu.PrintArea" localSheetId="11" hidden="1">'4-7 Ordinary and Pref Shares '!$A$1:$J$28</definedName>
    <definedName name="Z_955C557A_7F90_490E_8541_15C267AE1C49_.wvu.PrintArea" localSheetId="12" hidden="1">'8-9 Bonds and Debentures'!$A$2:$R$33</definedName>
    <definedName name="Z_955C557A_7F90_490E_8541_15C267AE1C49_.wvu.PrintArea" localSheetId="0" hidden="1">Cover!$A$1:$K$33</definedName>
    <definedName name="Z_955C557A_7F90_490E_8541_15C267AE1C49_.wvu.PrintArea" localSheetId="4" hidden="1">'FX rates'!$A$1:$G$5</definedName>
    <definedName name="Z_955C557A_7F90_490E_8541_15C267AE1C49_.wvu.PrintArea" localSheetId="18" hidden="1">'Memo Account Premium Receivable'!$A$1:$O$230</definedName>
    <definedName name="Z_955C557A_7F90_490E_8541_15C267AE1C49_.wvu.PrintArea" localSheetId="17" hidden="1">'Memo Account Reinsurance'!$A$1:$K$19</definedName>
    <definedName name="Z_955C557A_7F90_490E_8541_15C267AE1C49_.wvu.PrintArea" localSheetId="1" hidden="1">Summary!$A$1:$O$73</definedName>
    <definedName name="Z_955C557A_7F90_490E_8541_15C267AE1C49_.wvu.PrintTitles" localSheetId="5" hidden="1">'1 Real Estate'!$31:$31</definedName>
    <definedName name="Z_955C557A_7F90_490E_8541_15C267AE1C49_.wvu.PrintTitles" localSheetId="13" hidden="1">'10-12 Connected Parties'!$24:$24</definedName>
    <definedName name="Z_955C557A_7F90_490E_8541_15C267AE1C49_.wvu.PrintTitles" localSheetId="15" hidden="1">'24 Other Financial Assets'!$22:$22</definedName>
    <definedName name="Z_955C557A_7F90_490E_8541_15C267AE1C49_.wvu.PrintTitles" localSheetId="16" hidden="1">'25 Receivables and Other Assets'!$27:$27</definedName>
    <definedName name="Z_955C557A_7F90_490E_8541_15C267AE1C49_.wvu.PrintTitles" localSheetId="10" hidden="1">'3 Government Securities'!$28:$31</definedName>
    <definedName name="Z_955C557A_7F90_490E_8541_15C267AE1C49_.wvu.PrintTitles" localSheetId="11" hidden="1">'4-7 Ordinary and Pref Shares '!$25:$25</definedName>
    <definedName name="Z_955C557A_7F90_490E_8541_15C267AE1C49_.wvu.PrintTitles" localSheetId="12" hidden="1">'8-9 Bonds and Debentures'!$29:$29</definedName>
    <definedName name="Z_955C557A_7F90_490E_8541_15C267AE1C49_.wvu.PrintTitles" localSheetId="17" hidden="1">'Memo Account Reinsurance'!$26:$26</definedName>
    <definedName name="Z_955C557A_7F90_490E_8541_15C267AE1C49_.wvu.Rows" localSheetId="2" hidden="1">'Capital Adequacy Schedule'!$99:$99</definedName>
    <definedName name="Z_955C557A_7F90_490E_8541_15C267AE1C49_.wvu.Rows" localSheetId="0" hidden="1">Cover!$35:$35</definedName>
    <definedName name="Z_955C557A_7F90_490E_8541_15C267AE1C49_.wvu.Rows" localSheetId="4" hidden="1">'FX rates'!#REF!</definedName>
    <definedName name="Z_955C557A_7F90_490E_8541_15C267AE1C49_.wvu.Rows" localSheetId="1" hidden="1">Summary!#REF!</definedName>
    <definedName name="Z_A2854B6E_33EC_489B_B912_5CA634073191_.wvu.Cols" localSheetId="5" hidden="1">'1 Real Estate'!$M:$X</definedName>
    <definedName name="Z_A2854B6E_33EC_489B_B912_5CA634073191_.wvu.Cols" localSheetId="13" hidden="1">'10-12 Connected Parties'!$M:$R</definedName>
    <definedName name="Z_A2854B6E_33EC_489B_B912_5CA634073191_.wvu.Cols" localSheetId="6" hidden="1">'2.1 Loans on Mortgage'!$B:$C,'2.1 Loans on Mortgage'!$E:$E,'2.1 Loans on Mortgage'!$H:$I</definedName>
    <definedName name="Z_A2854B6E_33EC_489B_B912_5CA634073191_.wvu.Cols" localSheetId="15" hidden="1">'24 Other Financial Assets'!$T:$AK</definedName>
    <definedName name="Z_A2854B6E_33EC_489B_B912_5CA634073191_.wvu.Cols" localSheetId="16" hidden="1">'25 Receivables and Other Assets'!$N:$W</definedName>
    <definedName name="Z_A2854B6E_33EC_489B_B912_5CA634073191_.wvu.Cols" localSheetId="10" hidden="1">'3 Government Securities'!$C:$C,'3 Government Securities'!$U:$AN</definedName>
    <definedName name="Z_A2854B6E_33EC_489B_B912_5CA634073191_.wvu.Cols" localSheetId="11" hidden="1">'4-7 Ordinary and Pref Shares '!$M:$Z</definedName>
    <definedName name="Z_A2854B6E_33EC_489B_B912_5CA634073191_.wvu.Cols" localSheetId="12" hidden="1">'8-9 Bonds and Debentures'!$U:$AM</definedName>
    <definedName name="Z_A2854B6E_33EC_489B_B912_5CA634073191_.wvu.Cols" localSheetId="2" hidden="1">'Capital Adequacy Schedule'!$G:$H</definedName>
    <definedName name="Z_A2854B6E_33EC_489B_B912_5CA634073191_.wvu.Cols" localSheetId="0" hidden="1">Cover!$K:$L</definedName>
    <definedName name="Z_A2854B6E_33EC_489B_B912_5CA634073191_.wvu.Cols" localSheetId="4" hidden="1">'FX rates'!#REF!</definedName>
    <definedName name="Z_A2854B6E_33EC_489B_B912_5CA634073191_.wvu.Cols" localSheetId="17" hidden="1">'Memo Account Reinsurance'!$N:$W</definedName>
    <definedName name="Z_A2854B6E_33EC_489B_B912_5CA634073191_.wvu.Cols" localSheetId="1" hidden="1">Summary!#REF!</definedName>
    <definedName name="Z_A2854B6E_33EC_489B_B912_5CA634073191_.wvu.FilterData" localSheetId="8" hidden="1">'2.3 Leases'!$A$26:$B$26</definedName>
    <definedName name="Z_A2854B6E_33EC_489B_B912_5CA634073191_.wvu.FilterData" localSheetId="9" hidden="1">'2.4 Other Loans and Advances'!$A$28:$M$38</definedName>
    <definedName name="Z_A2854B6E_33EC_489B_B912_5CA634073191_.wvu.FilterData" localSheetId="11" hidden="1">'4-7 Ordinary and Pref Shares '!$A$25:$J$1007</definedName>
    <definedName name="Z_A2854B6E_33EC_489B_B912_5CA634073191_.wvu.FilterData" localSheetId="18" hidden="1">'Memo Account Premium Receivable'!$A$40:$N$50</definedName>
    <definedName name="Z_A2854B6E_33EC_489B_B912_5CA634073191_.wvu.PrintArea" localSheetId="5" hidden="1">'1 Real Estate'!$A$3:$X$213</definedName>
    <definedName name="Z_A2854B6E_33EC_489B_B912_5CA634073191_.wvu.PrintArea" localSheetId="13" hidden="1">'10-12 Connected Parties'!$A$1:$J$27</definedName>
    <definedName name="Z_A2854B6E_33EC_489B_B912_5CA634073191_.wvu.PrintArea" localSheetId="6" hidden="1">'2.1 Loans on Mortgage'!$A$1:$S$59</definedName>
    <definedName name="Z_A2854B6E_33EC_489B_B912_5CA634073191_.wvu.PrintArea" localSheetId="8" hidden="1">'2.3 Leases'!$A$1:$N$28</definedName>
    <definedName name="Z_A2854B6E_33EC_489B_B912_5CA634073191_.wvu.PrintArea" localSheetId="9" hidden="1">'2.4 Other Loans and Advances'!$A$1:$N$218</definedName>
    <definedName name="Z_A2854B6E_33EC_489B_B912_5CA634073191_.wvu.PrintArea" localSheetId="15" hidden="1">'24 Other Financial Assets'!$A$1:$Q$25</definedName>
    <definedName name="Z_A2854B6E_33EC_489B_B912_5CA634073191_.wvu.PrintArea" localSheetId="16" hidden="1">'25 Receivables and Other Assets'!$A$1:$K$29</definedName>
    <definedName name="Z_A2854B6E_33EC_489B_B912_5CA634073191_.wvu.PrintArea" localSheetId="10" hidden="1">'3 Government Securities'!$A$5:$U$38</definedName>
    <definedName name="Z_A2854B6E_33EC_489B_B912_5CA634073191_.wvu.PrintArea" localSheetId="11" hidden="1">'4-7 Ordinary and Pref Shares '!$A$1:$J$28</definedName>
    <definedName name="Z_A2854B6E_33EC_489B_B912_5CA634073191_.wvu.PrintArea" localSheetId="12" hidden="1">'8-9 Bonds and Debentures'!$A$2:$R$33</definedName>
    <definedName name="Z_A2854B6E_33EC_489B_B912_5CA634073191_.wvu.PrintArea" localSheetId="0" hidden="1">Cover!$A$1:$K$33</definedName>
    <definedName name="Z_A2854B6E_33EC_489B_B912_5CA634073191_.wvu.PrintArea" localSheetId="4" hidden="1">'FX rates'!$A$1:$G$5</definedName>
    <definedName name="Z_A2854B6E_33EC_489B_B912_5CA634073191_.wvu.PrintArea" localSheetId="18" hidden="1">'Memo Account Premium Receivable'!$A$1:$O$230</definedName>
    <definedName name="Z_A2854B6E_33EC_489B_B912_5CA634073191_.wvu.PrintArea" localSheetId="17" hidden="1">'Memo Account Reinsurance'!$A$1:$K$19</definedName>
    <definedName name="Z_A2854B6E_33EC_489B_B912_5CA634073191_.wvu.PrintArea" localSheetId="1" hidden="1">Summary!$A$1:$O$73</definedName>
    <definedName name="Z_A2854B6E_33EC_489B_B912_5CA634073191_.wvu.PrintTitles" localSheetId="5" hidden="1">'1 Real Estate'!$31:$31</definedName>
    <definedName name="Z_A2854B6E_33EC_489B_B912_5CA634073191_.wvu.PrintTitles" localSheetId="13" hidden="1">'10-12 Connected Parties'!$24:$24</definedName>
    <definedName name="Z_A2854B6E_33EC_489B_B912_5CA634073191_.wvu.PrintTitles" localSheetId="15" hidden="1">'24 Other Financial Assets'!$22:$22</definedName>
    <definedName name="Z_A2854B6E_33EC_489B_B912_5CA634073191_.wvu.PrintTitles" localSheetId="16" hidden="1">'25 Receivables and Other Assets'!$27:$27</definedName>
    <definedName name="Z_A2854B6E_33EC_489B_B912_5CA634073191_.wvu.PrintTitles" localSheetId="10" hidden="1">'3 Government Securities'!$28:$31</definedName>
    <definedName name="Z_A2854B6E_33EC_489B_B912_5CA634073191_.wvu.PrintTitles" localSheetId="11" hidden="1">'4-7 Ordinary and Pref Shares '!$25:$25</definedName>
    <definedName name="Z_A2854B6E_33EC_489B_B912_5CA634073191_.wvu.PrintTitles" localSheetId="12" hidden="1">'8-9 Bonds and Debentures'!$29:$29</definedName>
    <definedName name="Z_A2854B6E_33EC_489B_B912_5CA634073191_.wvu.PrintTitles" localSheetId="17" hidden="1">'Memo Account Reinsurance'!$26:$26</definedName>
    <definedName name="Z_A2854B6E_33EC_489B_B912_5CA634073191_.wvu.Rows" localSheetId="2" hidden="1">'Capital Adequacy Schedule'!$99:$99</definedName>
    <definedName name="Z_A2854B6E_33EC_489B_B912_5CA634073191_.wvu.Rows" localSheetId="0" hidden="1">Cover!$35:$35</definedName>
    <definedName name="Z_A2854B6E_33EC_489B_B912_5CA634073191_.wvu.Rows" localSheetId="4" hidden="1">'FX rates'!#REF!</definedName>
    <definedName name="Z_A2854B6E_33EC_489B_B912_5CA634073191_.wvu.Rows" localSheetId="1" hidden="1">Summary!#REF!</definedName>
  </definedNames>
  <calcPr calcId="162913"/>
  <customWorkbookViews>
    <customWorkbookView name="Andrea Marcano - Personal View" guid="{955C557A-7F90-490E-8541-15C267AE1C49}" mergeInterval="0" personalView="1" maximized="1" windowWidth="1916" windowHeight="835" tabRatio="827" activeSheetId="11"/>
    <customWorkbookView name="Melissa Ferreira - Personal View" guid="{3CB8DAD1-80E2-4E9C-84BD-27D8B69F8B89}" mergeInterval="0" personalView="1" maximized="1" windowWidth="1916" windowHeight="755" tabRatio="827" activeSheetId="5"/>
    <customWorkbookView name="Amanda Rampersad - Personal View" guid="{A2854B6E-33EC-489B-B912-5CA634073191}" mergeInterval="0" personalView="1" maximized="1" windowWidth="1916" windowHeight="855" tabRatio="827" activeSheetId="15"/>
  </customWorkbookViews>
</workbook>
</file>

<file path=xl/calcChain.xml><?xml version="1.0" encoding="utf-8"?>
<calcChain xmlns="http://schemas.openxmlformats.org/spreadsheetml/2006/main">
  <c r="K16" i="5" l="1"/>
  <c r="B6" i="25" l="1"/>
  <c r="B4" i="25"/>
  <c r="P80" i="22"/>
  <c r="Q80" i="22"/>
  <c r="R80" i="22"/>
  <c r="S80" i="22"/>
  <c r="T80" i="22"/>
  <c r="U80" i="22"/>
  <c r="V80" i="22"/>
  <c r="P81" i="22"/>
  <c r="Q81" i="22"/>
  <c r="R81" i="22"/>
  <c r="S81" i="22"/>
  <c r="T81" i="22"/>
  <c r="U81" i="22"/>
  <c r="V81" i="22"/>
  <c r="P82" i="22"/>
  <c r="Q82" i="22"/>
  <c r="R82" i="22"/>
  <c r="S82" i="22"/>
  <c r="T82" i="22"/>
  <c r="U82" i="22"/>
  <c r="V82" i="22"/>
  <c r="P83" i="22"/>
  <c r="Q83" i="22"/>
  <c r="R83" i="22"/>
  <c r="S83" i="22"/>
  <c r="T83" i="22"/>
  <c r="U83" i="22"/>
  <c r="V83" i="22"/>
  <c r="V79" i="22"/>
  <c r="U79" i="22"/>
  <c r="T79" i="22"/>
  <c r="S79" i="22"/>
  <c r="R79" i="22"/>
  <c r="Q79" i="22"/>
  <c r="P79" i="22"/>
  <c r="P72" i="22"/>
  <c r="Q72" i="22"/>
  <c r="R72" i="22"/>
  <c r="S72" i="22"/>
  <c r="T72" i="22"/>
  <c r="U72" i="22"/>
  <c r="V72" i="22"/>
  <c r="P73" i="22"/>
  <c r="Q73" i="22"/>
  <c r="R73" i="22"/>
  <c r="S73" i="22"/>
  <c r="T73" i="22"/>
  <c r="U73" i="22"/>
  <c r="V73" i="22"/>
  <c r="P74" i="22"/>
  <c r="Q74" i="22"/>
  <c r="R74" i="22"/>
  <c r="S74" i="22"/>
  <c r="T74" i="22"/>
  <c r="U74" i="22"/>
  <c r="V74" i="22"/>
  <c r="P75" i="22"/>
  <c r="Q75" i="22"/>
  <c r="R75" i="22"/>
  <c r="S75" i="22"/>
  <c r="T75" i="22"/>
  <c r="U75" i="22"/>
  <c r="V75" i="22"/>
  <c r="P76" i="22"/>
  <c r="Q76" i="22"/>
  <c r="R76" i="22"/>
  <c r="S76" i="22"/>
  <c r="T76" i="22"/>
  <c r="U76" i="22"/>
  <c r="V76" i="22"/>
  <c r="P77" i="22"/>
  <c r="Q77" i="22"/>
  <c r="R77" i="22"/>
  <c r="S77" i="22"/>
  <c r="T77" i="22"/>
  <c r="U77" i="22"/>
  <c r="V77" i="22"/>
  <c r="V71" i="22"/>
  <c r="U71" i="22"/>
  <c r="T71" i="22"/>
  <c r="S71" i="22"/>
  <c r="R71" i="22"/>
  <c r="Q71" i="22"/>
  <c r="P71" i="22"/>
  <c r="P56" i="22"/>
  <c r="Q56" i="22"/>
  <c r="R56" i="22"/>
  <c r="S56" i="22"/>
  <c r="T56" i="22"/>
  <c r="U56" i="22"/>
  <c r="V56" i="22"/>
  <c r="P57" i="22"/>
  <c r="Q57" i="22"/>
  <c r="R57" i="22"/>
  <c r="S57" i="22"/>
  <c r="T57" i="22"/>
  <c r="U57" i="22"/>
  <c r="V57" i="22"/>
  <c r="P58" i="22"/>
  <c r="Q58" i="22"/>
  <c r="R58" i="22"/>
  <c r="S58" i="22"/>
  <c r="T58" i="22"/>
  <c r="U58" i="22"/>
  <c r="V58" i="22"/>
  <c r="P59" i="22"/>
  <c r="Q59" i="22"/>
  <c r="R59" i="22"/>
  <c r="S59" i="22"/>
  <c r="T59" i="22"/>
  <c r="U59" i="22"/>
  <c r="V59" i="22"/>
  <c r="P60" i="22"/>
  <c r="Q60" i="22"/>
  <c r="R60" i="22"/>
  <c r="S60" i="22"/>
  <c r="T60" i="22"/>
  <c r="U60" i="22"/>
  <c r="V60" i="22"/>
  <c r="P61" i="22"/>
  <c r="Q61" i="22"/>
  <c r="R61" i="22"/>
  <c r="S61" i="22"/>
  <c r="T61" i="22"/>
  <c r="U61" i="22"/>
  <c r="V61" i="22"/>
  <c r="P62" i="22"/>
  <c r="Q62" i="22"/>
  <c r="R62" i="22"/>
  <c r="S62" i="22"/>
  <c r="T62" i="22"/>
  <c r="U62" i="22"/>
  <c r="V62" i="22"/>
  <c r="P63" i="22"/>
  <c r="Q63" i="22"/>
  <c r="R63" i="22"/>
  <c r="S63" i="22"/>
  <c r="T63" i="22"/>
  <c r="U63" i="22"/>
  <c r="V63" i="22"/>
  <c r="P64" i="22"/>
  <c r="Q64" i="22"/>
  <c r="R64" i="22"/>
  <c r="S64" i="22"/>
  <c r="T64" i="22"/>
  <c r="U64" i="22"/>
  <c r="V64" i="22"/>
  <c r="P66" i="22"/>
  <c r="Q66" i="22"/>
  <c r="R66" i="22"/>
  <c r="S66" i="22"/>
  <c r="T66" i="22"/>
  <c r="U66" i="22"/>
  <c r="V66" i="22"/>
  <c r="P67" i="22"/>
  <c r="Q67" i="22"/>
  <c r="R67" i="22"/>
  <c r="S67" i="22"/>
  <c r="T67" i="22"/>
  <c r="U67" i="22"/>
  <c r="V67" i="22"/>
  <c r="P68" i="22"/>
  <c r="Q68" i="22"/>
  <c r="R68" i="22"/>
  <c r="V68" i="22"/>
  <c r="V55" i="22"/>
  <c r="U55" i="22"/>
  <c r="T55" i="22"/>
  <c r="S55" i="22"/>
  <c r="R55" i="22"/>
  <c r="Q55" i="22"/>
  <c r="P55" i="22"/>
  <c r="Q91" i="22"/>
  <c r="S91" i="22"/>
  <c r="Q92" i="22"/>
  <c r="Q99" i="22" s="1"/>
  <c r="R92" i="22"/>
  <c r="R99" i="22" s="1"/>
  <c r="S92" i="22"/>
  <c r="S99" i="22" s="1"/>
  <c r="Q93" i="22"/>
  <c r="R93" i="22"/>
  <c r="S93" i="22"/>
  <c r="Q94" i="22"/>
  <c r="R94" i="22"/>
  <c r="S94" i="22"/>
  <c r="Q95" i="22"/>
  <c r="R95" i="22"/>
  <c r="S95" i="22"/>
  <c r="Q96" i="22"/>
  <c r="R96" i="22"/>
  <c r="S96" i="22"/>
  <c r="Q97" i="22"/>
  <c r="R97" i="22"/>
  <c r="S97" i="22"/>
  <c r="Q98" i="22"/>
  <c r="R98" i="22"/>
  <c r="S98" i="22"/>
  <c r="K17" i="5"/>
  <c r="R65" i="22" l="1"/>
  <c r="E22" i="22" s="1"/>
  <c r="P65" i="22"/>
  <c r="V65" i="22"/>
  <c r="Q65" i="22"/>
  <c r="AA71" i="11"/>
  <c r="Y71" i="11"/>
  <c r="X71" i="11"/>
  <c r="W71" i="11"/>
  <c r="K58" i="22" l="1"/>
  <c r="K59" i="22"/>
  <c r="K60" i="22"/>
  <c r="K61" i="22"/>
  <c r="H58" i="22"/>
  <c r="L58" i="22" s="1"/>
  <c r="H59" i="22"/>
  <c r="L59" i="22" s="1"/>
  <c r="H60" i="22"/>
  <c r="L60" i="22" s="1"/>
  <c r="H61" i="22"/>
  <c r="L61" i="22" s="1"/>
  <c r="L32" i="22"/>
  <c r="L33" i="22"/>
  <c r="L35" i="22"/>
  <c r="K32" i="22"/>
  <c r="K33" i="22"/>
  <c r="K34" i="22"/>
  <c r="K35" i="22"/>
  <c r="H32" i="22"/>
  <c r="H33" i="22"/>
  <c r="H34" i="22"/>
  <c r="L34" i="22" s="1"/>
  <c r="H35" i="22"/>
  <c r="L24" i="2" l="1"/>
  <c r="L25" i="2"/>
  <c r="L17" i="2"/>
  <c r="D17" i="22" l="1"/>
  <c r="E17" i="22"/>
  <c r="F17" i="22"/>
  <c r="G17" i="22"/>
  <c r="H17" i="22"/>
  <c r="I17" i="22"/>
  <c r="C17" i="22"/>
  <c r="AD36" i="24" l="1"/>
  <c r="AC36" i="24"/>
  <c r="D53" i="3" s="1"/>
  <c r="AB36" i="24"/>
  <c r="L33" i="24" s="1"/>
  <c r="AA36" i="24"/>
  <c r="K33" i="24" s="1"/>
  <c r="Z36" i="24"/>
  <c r="C53" i="3" s="1"/>
  <c r="X36" i="24"/>
  <c r="H33" i="24" s="1"/>
  <c r="Y36" i="24"/>
  <c r="I33" i="24" s="1"/>
  <c r="W36" i="24"/>
  <c r="G33" i="24" s="1"/>
  <c r="AD35" i="24"/>
  <c r="E48" i="3" s="1"/>
  <c r="AC35" i="24"/>
  <c r="D48" i="3" s="1"/>
  <c r="AB35" i="24"/>
  <c r="L32" i="24" s="1"/>
  <c r="AA35" i="24"/>
  <c r="K32" i="24" s="1"/>
  <c r="Z35" i="24"/>
  <c r="C48" i="3" s="1"/>
  <c r="X35" i="24"/>
  <c r="H32" i="24" s="1"/>
  <c r="H34" i="24" s="1"/>
  <c r="Y35" i="24"/>
  <c r="I32" i="24" s="1"/>
  <c r="W35" i="24"/>
  <c r="G32" i="24" s="1"/>
  <c r="U36" i="24"/>
  <c r="U35" i="24"/>
  <c r="L34" i="24" l="1"/>
  <c r="K34" i="24"/>
  <c r="N33" i="24"/>
  <c r="E53" i="3"/>
  <c r="G34" i="24"/>
  <c r="W73" i="24"/>
  <c r="J32" i="24"/>
  <c r="W76" i="24"/>
  <c r="J33" i="24"/>
  <c r="I34" i="24"/>
  <c r="X73" i="24"/>
  <c r="M32" i="24"/>
  <c r="X76" i="24"/>
  <c r="M33" i="24"/>
  <c r="Y73" i="24"/>
  <c r="N32" i="24"/>
  <c r="N34" i="24" l="1"/>
  <c r="M34" i="24"/>
  <c r="J34" i="24"/>
  <c r="O230" i="24"/>
  <c r="K230" i="24"/>
  <c r="P230" i="24" s="1"/>
  <c r="O229" i="24"/>
  <c r="K229" i="24"/>
  <c r="P229" i="24" s="1"/>
  <c r="O228" i="24"/>
  <c r="K228" i="24"/>
  <c r="P228" i="24" s="1"/>
  <c r="O227" i="24"/>
  <c r="K227" i="24"/>
  <c r="P227" i="24" s="1"/>
  <c r="O226" i="24"/>
  <c r="K226" i="24"/>
  <c r="P226" i="24" s="1"/>
  <c r="O225" i="24"/>
  <c r="K225" i="24"/>
  <c r="P225" i="24" s="1"/>
  <c r="O224" i="24"/>
  <c r="K224" i="24"/>
  <c r="P224" i="24" s="1"/>
  <c r="O223" i="24"/>
  <c r="K223" i="24"/>
  <c r="P223" i="24" s="1"/>
  <c r="O222" i="24"/>
  <c r="K222" i="24"/>
  <c r="P222" i="24" s="1"/>
  <c r="O221" i="24"/>
  <c r="K221" i="24"/>
  <c r="P221" i="24" s="1"/>
  <c r="O220" i="24"/>
  <c r="K220" i="24"/>
  <c r="P220" i="24" s="1"/>
  <c r="O219" i="24"/>
  <c r="K219" i="24"/>
  <c r="P219" i="24" s="1"/>
  <c r="O218" i="24"/>
  <c r="K218" i="24"/>
  <c r="P218" i="24" s="1"/>
  <c r="O217" i="24"/>
  <c r="K217" i="24"/>
  <c r="P217" i="24" s="1"/>
  <c r="O216" i="24"/>
  <c r="K216" i="24"/>
  <c r="P216" i="24" s="1"/>
  <c r="O215" i="24"/>
  <c r="K215" i="24"/>
  <c r="P215" i="24" s="1"/>
  <c r="O214" i="24"/>
  <c r="K214" i="24"/>
  <c r="P214" i="24" s="1"/>
  <c r="O213" i="24"/>
  <c r="K213" i="24"/>
  <c r="P213" i="24" s="1"/>
  <c r="O212" i="24"/>
  <c r="K212" i="24"/>
  <c r="P212" i="24" s="1"/>
  <c r="O211" i="24"/>
  <c r="K211" i="24"/>
  <c r="P211" i="24" s="1"/>
  <c r="O210" i="24"/>
  <c r="K210" i="24"/>
  <c r="P210" i="24" s="1"/>
  <c r="O209" i="24"/>
  <c r="K209" i="24"/>
  <c r="P209" i="24" s="1"/>
  <c r="O208" i="24"/>
  <c r="K208" i="24"/>
  <c r="P208" i="24" s="1"/>
  <c r="O207" i="24"/>
  <c r="K207" i="24"/>
  <c r="P207" i="24" s="1"/>
  <c r="O206" i="24"/>
  <c r="K206" i="24"/>
  <c r="P206" i="24" s="1"/>
  <c r="O205" i="24"/>
  <c r="K205" i="24"/>
  <c r="P205" i="24" s="1"/>
  <c r="O204" i="24"/>
  <c r="K204" i="24"/>
  <c r="P204" i="24" s="1"/>
  <c r="O203" i="24"/>
  <c r="K203" i="24"/>
  <c r="P203" i="24" s="1"/>
  <c r="O202" i="24"/>
  <c r="K202" i="24"/>
  <c r="P202" i="24" s="1"/>
  <c r="O201" i="24"/>
  <c r="K201" i="24"/>
  <c r="P201" i="24" s="1"/>
  <c r="O200" i="24"/>
  <c r="K200" i="24"/>
  <c r="P200" i="24" s="1"/>
  <c r="O199" i="24"/>
  <c r="K199" i="24"/>
  <c r="P199" i="24" s="1"/>
  <c r="O198" i="24"/>
  <c r="K198" i="24"/>
  <c r="P198" i="24" s="1"/>
  <c r="O197" i="24"/>
  <c r="K197" i="24"/>
  <c r="P197" i="24" s="1"/>
  <c r="O196" i="24"/>
  <c r="K196" i="24"/>
  <c r="P196" i="24" s="1"/>
  <c r="O195" i="24"/>
  <c r="K195" i="24"/>
  <c r="P195" i="24" s="1"/>
  <c r="O194" i="24"/>
  <c r="K194" i="24"/>
  <c r="P194" i="24" s="1"/>
  <c r="O193" i="24"/>
  <c r="K193" i="24"/>
  <c r="P193" i="24" s="1"/>
  <c r="O192" i="24"/>
  <c r="K192" i="24"/>
  <c r="P192" i="24" s="1"/>
  <c r="O191" i="24"/>
  <c r="K191" i="24"/>
  <c r="P191" i="24" s="1"/>
  <c r="O190" i="24"/>
  <c r="K190" i="24"/>
  <c r="P190" i="24" s="1"/>
  <c r="O189" i="24"/>
  <c r="K189" i="24"/>
  <c r="P189" i="24" s="1"/>
  <c r="O188" i="24"/>
  <c r="K188" i="24"/>
  <c r="P188" i="24" s="1"/>
  <c r="O187" i="24"/>
  <c r="K187" i="24"/>
  <c r="P187" i="24" s="1"/>
  <c r="O186" i="24"/>
  <c r="K186" i="24"/>
  <c r="P186" i="24" s="1"/>
  <c r="O185" i="24"/>
  <c r="K185" i="24"/>
  <c r="P185" i="24" s="1"/>
  <c r="O184" i="24"/>
  <c r="K184" i="24"/>
  <c r="P184" i="24" s="1"/>
  <c r="O183" i="24"/>
  <c r="K183" i="24"/>
  <c r="P183" i="24" s="1"/>
  <c r="O182" i="24"/>
  <c r="K182" i="24"/>
  <c r="P182" i="24" s="1"/>
  <c r="O181" i="24"/>
  <c r="K181" i="24"/>
  <c r="P181" i="24" s="1"/>
  <c r="O180" i="24"/>
  <c r="K180" i="24"/>
  <c r="P180" i="24" s="1"/>
  <c r="O179" i="24"/>
  <c r="K179" i="24"/>
  <c r="P179" i="24" s="1"/>
  <c r="O178" i="24"/>
  <c r="K178" i="24"/>
  <c r="P178" i="24" s="1"/>
  <c r="O177" i="24"/>
  <c r="K177" i="24"/>
  <c r="P177" i="24" s="1"/>
  <c r="O176" i="24"/>
  <c r="K176" i="24"/>
  <c r="P176" i="24" s="1"/>
  <c r="O175" i="24"/>
  <c r="K175" i="24"/>
  <c r="P175" i="24" s="1"/>
  <c r="O174" i="24"/>
  <c r="K174" i="24"/>
  <c r="P174" i="24" s="1"/>
  <c r="O173" i="24"/>
  <c r="K173" i="24"/>
  <c r="P173" i="24" s="1"/>
  <c r="O172" i="24"/>
  <c r="K172" i="24"/>
  <c r="P172" i="24" s="1"/>
  <c r="O171" i="24"/>
  <c r="K171" i="24"/>
  <c r="P171" i="24" s="1"/>
  <c r="O170" i="24"/>
  <c r="K170" i="24"/>
  <c r="P170" i="24" s="1"/>
  <c r="O169" i="24"/>
  <c r="K169" i="24"/>
  <c r="P169" i="24" s="1"/>
  <c r="O168" i="24"/>
  <c r="K168" i="24"/>
  <c r="P168" i="24" s="1"/>
  <c r="O167" i="24"/>
  <c r="K167" i="24"/>
  <c r="P167" i="24" s="1"/>
  <c r="O166" i="24"/>
  <c r="K166" i="24"/>
  <c r="P166" i="24" s="1"/>
  <c r="O165" i="24"/>
  <c r="K165" i="24"/>
  <c r="P165" i="24" s="1"/>
  <c r="O164" i="24"/>
  <c r="K164" i="24"/>
  <c r="P164" i="24" s="1"/>
  <c r="O163" i="24"/>
  <c r="K163" i="24"/>
  <c r="P163" i="24" s="1"/>
  <c r="O162" i="24"/>
  <c r="K162" i="24"/>
  <c r="P162" i="24" s="1"/>
  <c r="O161" i="24"/>
  <c r="K161" i="24"/>
  <c r="P161" i="24" s="1"/>
  <c r="O160" i="24"/>
  <c r="K160" i="24"/>
  <c r="P160" i="24" s="1"/>
  <c r="O159" i="24"/>
  <c r="K159" i="24"/>
  <c r="P159" i="24" s="1"/>
  <c r="O158" i="24"/>
  <c r="K158" i="24"/>
  <c r="P158" i="24" s="1"/>
  <c r="O157" i="24"/>
  <c r="K157" i="24"/>
  <c r="P157" i="24" s="1"/>
  <c r="O156" i="24"/>
  <c r="K156" i="24"/>
  <c r="P156" i="24" s="1"/>
  <c r="O155" i="24"/>
  <c r="K155" i="24"/>
  <c r="P155" i="24" s="1"/>
  <c r="O154" i="24"/>
  <c r="K154" i="24"/>
  <c r="P154" i="24" s="1"/>
  <c r="O153" i="24"/>
  <c r="K153" i="24"/>
  <c r="P153" i="24" s="1"/>
  <c r="O152" i="24"/>
  <c r="K152" i="24"/>
  <c r="P152" i="24" s="1"/>
  <c r="O151" i="24"/>
  <c r="K151" i="24"/>
  <c r="P151" i="24" s="1"/>
  <c r="O150" i="24"/>
  <c r="K150" i="24"/>
  <c r="P150" i="24" s="1"/>
  <c r="O149" i="24"/>
  <c r="K149" i="24"/>
  <c r="P149" i="24" s="1"/>
  <c r="O148" i="24"/>
  <c r="K148" i="24"/>
  <c r="P148" i="24" s="1"/>
  <c r="O147" i="24"/>
  <c r="K147" i="24"/>
  <c r="P147" i="24" s="1"/>
  <c r="O146" i="24"/>
  <c r="K146" i="24"/>
  <c r="P146" i="24" s="1"/>
  <c r="O145" i="24"/>
  <c r="K145" i="24"/>
  <c r="P145" i="24" s="1"/>
  <c r="O144" i="24"/>
  <c r="K144" i="24"/>
  <c r="P144" i="24" s="1"/>
  <c r="O143" i="24"/>
  <c r="K143" i="24"/>
  <c r="P143" i="24" s="1"/>
  <c r="O142" i="24"/>
  <c r="K142" i="24"/>
  <c r="P142" i="24" s="1"/>
  <c r="O141" i="24"/>
  <c r="K141" i="24"/>
  <c r="P141" i="24" s="1"/>
  <c r="O140" i="24"/>
  <c r="K140" i="24"/>
  <c r="P140" i="24" s="1"/>
  <c r="O139" i="24"/>
  <c r="K139" i="24"/>
  <c r="P139" i="24" s="1"/>
  <c r="O138" i="24"/>
  <c r="K138" i="24"/>
  <c r="P138" i="24" s="1"/>
  <c r="O137" i="24"/>
  <c r="K137" i="24"/>
  <c r="P137" i="24" s="1"/>
  <c r="O136" i="24"/>
  <c r="K136" i="24"/>
  <c r="P136" i="24" s="1"/>
  <c r="O135" i="24"/>
  <c r="K135" i="24"/>
  <c r="P135" i="24" s="1"/>
  <c r="O134" i="24"/>
  <c r="K134" i="24"/>
  <c r="P134" i="24" s="1"/>
  <c r="O133" i="24"/>
  <c r="K133" i="24"/>
  <c r="P133" i="24" s="1"/>
  <c r="O132" i="24"/>
  <c r="K132" i="24"/>
  <c r="P132" i="24" s="1"/>
  <c r="O131" i="24"/>
  <c r="K131" i="24"/>
  <c r="P131" i="24" s="1"/>
  <c r="O130" i="24"/>
  <c r="K130" i="24"/>
  <c r="P130" i="24" s="1"/>
  <c r="O129" i="24"/>
  <c r="K129" i="24"/>
  <c r="P129" i="24" s="1"/>
  <c r="O128" i="24"/>
  <c r="K128" i="24"/>
  <c r="P128" i="24" s="1"/>
  <c r="O127" i="24"/>
  <c r="K127" i="24"/>
  <c r="P127" i="24" s="1"/>
  <c r="O126" i="24"/>
  <c r="K126" i="24"/>
  <c r="P126" i="24" s="1"/>
  <c r="O125" i="24"/>
  <c r="K125" i="24"/>
  <c r="P125" i="24" s="1"/>
  <c r="O124" i="24"/>
  <c r="K124" i="24"/>
  <c r="P124" i="24" s="1"/>
  <c r="O123" i="24"/>
  <c r="K123" i="24"/>
  <c r="P123" i="24" s="1"/>
  <c r="O122" i="24"/>
  <c r="K122" i="24"/>
  <c r="P122" i="24" s="1"/>
  <c r="O121" i="24"/>
  <c r="K121" i="24"/>
  <c r="P121" i="24" s="1"/>
  <c r="O120" i="24"/>
  <c r="K120" i="24"/>
  <c r="P120" i="24" s="1"/>
  <c r="O119" i="24"/>
  <c r="K119" i="24"/>
  <c r="P119" i="24" s="1"/>
  <c r="O118" i="24"/>
  <c r="K118" i="24"/>
  <c r="P118" i="24" s="1"/>
  <c r="O117" i="24"/>
  <c r="K117" i="24"/>
  <c r="P117" i="24" s="1"/>
  <c r="O116" i="24"/>
  <c r="K116" i="24"/>
  <c r="P116" i="24" s="1"/>
  <c r="O115" i="24"/>
  <c r="K115" i="24"/>
  <c r="P115" i="24" s="1"/>
  <c r="O114" i="24"/>
  <c r="K114" i="24"/>
  <c r="P114" i="24" s="1"/>
  <c r="O113" i="24"/>
  <c r="K113" i="24"/>
  <c r="P113" i="24" s="1"/>
  <c r="O112" i="24"/>
  <c r="K112" i="24"/>
  <c r="P112" i="24" s="1"/>
  <c r="O111" i="24"/>
  <c r="K111" i="24"/>
  <c r="P111" i="24" s="1"/>
  <c r="O110" i="24"/>
  <c r="K110" i="24"/>
  <c r="P110" i="24" s="1"/>
  <c r="O109" i="24"/>
  <c r="K109" i="24"/>
  <c r="P109" i="24" s="1"/>
  <c r="O108" i="24"/>
  <c r="K108" i="24"/>
  <c r="P108" i="24" s="1"/>
  <c r="O107" i="24"/>
  <c r="K107" i="24"/>
  <c r="P107" i="24" s="1"/>
  <c r="O106" i="24"/>
  <c r="K106" i="24"/>
  <c r="P106" i="24" s="1"/>
  <c r="O105" i="24"/>
  <c r="K105" i="24"/>
  <c r="P105" i="24" s="1"/>
  <c r="O104" i="24"/>
  <c r="K104" i="24"/>
  <c r="P104" i="24" s="1"/>
  <c r="O103" i="24"/>
  <c r="K103" i="24"/>
  <c r="P103" i="24" s="1"/>
  <c r="O102" i="24"/>
  <c r="K102" i="24"/>
  <c r="P102" i="24" s="1"/>
  <c r="O101" i="24"/>
  <c r="K101" i="24"/>
  <c r="P101" i="24" s="1"/>
  <c r="O100" i="24"/>
  <c r="K100" i="24"/>
  <c r="P100" i="24" s="1"/>
  <c r="O99" i="24"/>
  <c r="K99" i="24"/>
  <c r="P99" i="24" s="1"/>
  <c r="O98" i="24"/>
  <c r="K98" i="24"/>
  <c r="P98" i="24" s="1"/>
  <c r="O97" i="24"/>
  <c r="K97" i="24"/>
  <c r="P97" i="24" s="1"/>
  <c r="O96" i="24"/>
  <c r="K96" i="24"/>
  <c r="P96" i="24" s="1"/>
  <c r="O95" i="24"/>
  <c r="K95" i="24"/>
  <c r="P95" i="24" s="1"/>
  <c r="O94" i="24"/>
  <c r="K94" i="24"/>
  <c r="P94" i="24" s="1"/>
  <c r="O93" i="24"/>
  <c r="K93" i="24"/>
  <c r="P93" i="24" s="1"/>
  <c r="O92" i="24"/>
  <c r="K92" i="24"/>
  <c r="P92" i="24" s="1"/>
  <c r="O91" i="24"/>
  <c r="K91" i="24"/>
  <c r="P91" i="24" s="1"/>
  <c r="O90" i="24"/>
  <c r="K90" i="24"/>
  <c r="P90" i="24" s="1"/>
  <c r="O89" i="24"/>
  <c r="K89" i="24"/>
  <c r="P89" i="24" s="1"/>
  <c r="O88" i="24"/>
  <c r="K88" i="24"/>
  <c r="P88" i="24" s="1"/>
  <c r="O87" i="24"/>
  <c r="K87" i="24"/>
  <c r="P87" i="24" s="1"/>
  <c r="O86" i="24"/>
  <c r="K86" i="24"/>
  <c r="P86" i="24" s="1"/>
  <c r="O85" i="24"/>
  <c r="K85" i="24"/>
  <c r="P85" i="24" s="1"/>
  <c r="O84" i="24"/>
  <c r="K84" i="24"/>
  <c r="P84" i="24" s="1"/>
  <c r="O83" i="24"/>
  <c r="K83" i="24"/>
  <c r="P83" i="24" s="1"/>
  <c r="O82" i="24"/>
  <c r="K82" i="24"/>
  <c r="P82" i="24" s="1"/>
  <c r="O81" i="24"/>
  <c r="K81" i="24"/>
  <c r="P81" i="24" s="1"/>
  <c r="O80" i="24"/>
  <c r="K80" i="24"/>
  <c r="P80" i="24" s="1"/>
  <c r="O79" i="24"/>
  <c r="K79" i="24"/>
  <c r="P79" i="24" s="1"/>
  <c r="AN60" i="24"/>
  <c r="AM60" i="24"/>
  <c r="AL60" i="24"/>
  <c r="AK60" i="24"/>
  <c r="AJ60" i="24"/>
  <c r="AI60" i="24"/>
  <c r="AH60" i="24"/>
  <c r="AG60" i="24"/>
  <c r="AD62" i="24"/>
  <c r="AC62" i="24"/>
  <c r="AB62" i="24"/>
  <c r="N19" i="24" s="1"/>
  <c r="AA62" i="24"/>
  <c r="M19" i="24" s="1"/>
  <c r="Z62" i="24"/>
  <c r="J19" i="24" s="1"/>
  <c r="Y62" i="24"/>
  <c r="I19" i="24" s="1"/>
  <c r="X62" i="24"/>
  <c r="H19" i="24" s="1"/>
  <c r="W62" i="24"/>
  <c r="G19" i="24" s="1"/>
  <c r="O78" i="24"/>
  <c r="K78" i="24"/>
  <c r="P78" i="24" s="1"/>
  <c r="AN59" i="24"/>
  <c r="AM59" i="24"/>
  <c r="AL59" i="24"/>
  <c r="AK59" i="24"/>
  <c r="AJ59" i="24"/>
  <c r="AI59" i="24"/>
  <c r="AH59" i="24"/>
  <c r="AG59" i="24"/>
  <c r="AD61" i="24"/>
  <c r="AC61" i="24"/>
  <c r="K14" i="24" s="1"/>
  <c r="AB61" i="24"/>
  <c r="AA61" i="24"/>
  <c r="Z61" i="24"/>
  <c r="Y61" i="24"/>
  <c r="I14" i="24" s="1"/>
  <c r="X61" i="24"/>
  <c r="H14" i="24" s="1"/>
  <c r="W61" i="24"/>
  <c r="G14" i="24" s="1"/>
  <c r="O77" i="24"/>
  <c r="K77" i="24"/>
  <c r="P77" i="24" s="1"/>
  <c r="O76" i="24"/>
  <c r="K76" i="24"/>
  <c r="P76" i="24" s="1"/>
  <c r="O75" i="24"/>
  <c r="K75" i="24"/>
  <c r="P75" i="24" s="1"/>
  <c r="O74" i="24"/>
  <c r="K74" i="24"/>
  <c r="P74" i="24" s="1"/>
  <c r="O73" i="24"/>
  <c r="K73" i="24"/>
  <c r="P73" i="24" s="1"/>
  <c r="AN54" i="24"/>
  <c r="AM54" i="24"/>
  <c r="AL54" i="24"/>
  <c r="AK54" i="24"/>
  <c r="AJ54" i="24"/>
  <c r="AI54" i="24"/>
  <c r="AH54" i="24"/>
  <c r="AG54" i="24"/>
  <c r="AD56" i="24"/>
  <c r="AC56" i="24"/>
  <c r="AB56" i="24"/>
  <c r="AA56" i="24"/>
  <c r="Z56" i="24"/>
  <c r="Y56" i="24"/>
  <c r="X56" i="24"/>
  <c r="W56" i="24"/>
  <c r="O72" i="24"/>
  <c r="K72" i="24"/>
  <c r="P72" i="24" s="1"/>
  <c r="AN53" i="24"/>
  <c r="AM53" i="24"/>
  <c r="AL53" i="24"/>
  <c r="AK53" i="24"/>
  <c r="AJ53" i="24"/>
  <c r="AI53" i="24"/>
  <c r="AH53" i="24"/>
  <c r="AG53" i="24"/>
  <c r="AD55" i="24"/>
  <c r="AC55" i="24"/>
  <c r="AB55" i="24"/>
  <c r="AA55" i="24"/>
  <c r="Z55" i="24"/>
  <c r="Y55" i="24"/>
  <c r="X55" i="24"/>
  <c r="W55" i="24"/>
  <c r="O71" i="24"/>
  <c r="K71" i="24"/>
  <c r="P71" i="24" s="1"/>
  <c r="O70" i="24"/>
  <c r="K70" i="24"/>
  <c r="P70" i="24" s="1"/>
  <c r="O69" i="24"/>
  <c r="K69" i="24"/>
  <c r="P69" i="24" s="1"/>
  <c r="AN50" i="24"/>
  <c r="AM50" i="24"/>
  <c r="AL50" i="24"/>
  <c r="AK50" i="24"/>
  <c r="AJ50" i="24"/>
  <c r="AI50" i="24"/>
  <c r="AH50" i="24"/>
  <c r="AG50" i="24"/>
  <c r="AD52" i="24"/>
  <c r="AC52" i="24"/>
  <c r="AB52" i="24"/>
  <c r="AA52" i="24"/>
  <c r="Z52" i="24"/>
  <c r="Y52" i="24"/>
  <c r="X52" i="24"/>
  <c r="W52" i="24"/>
  <c r="O68" i="24"/>
  <c r="K68" i="24"/>
  <c r="P68" i="24" s="1"/>
  <c r="AN49" i="24"/>
  <c r="AM49" i="24"/>
  <c r="AL49" i="24"/>
  <c r="AK49" i="24"/>
  <c r="AJ49" i="24"/>
  <c r="AI49" i="24"/>
  <c r="AH49" i="24"/>
  <c r="AG49" i="24"/>
  <c r="AD51" i="24"/>
  <c r="AC51" i="24"/>
  <c r="AB51" i="24"/>
  <c r="AA51" i="24"/>
  <c r="Z51" i="24"/>
  <c r="Y51" i="24"/>
  <c r="X51" i="24"/>
  <c r="W51" i="24"/>
  <c r="O67" i="24"/>
  <c r="K67" i="24"/>
  <c r="P67" i="24" s="1"/>
  <c r="O66" i="24"/>
  <c r="K66" i="24"/>
  <c r="P66" i="24" s="1"/>
  <c r="O65" i="24"/>
  <c r="K65" i="24"/>
  <c r="P65" i="24" s="1"/>
  <c r="AN46" i="24"/>
  <c r="AM46" i="24"/>
  <c r="AL46" i="24"/>
  <c r="AK46" i="24"/>
  <c r="AJ46" i="24"/>
  <c r="AI46" i="24"/>
  <c r="AH46" i="24"/>
  <c r="AG46" i="24"/>
  <c r="AD48" i="24"/>
  <c r="L17" i="24" s="1"/>
  <c r="AC48" i="24"/>
  <c r="K17" i="24" s="1"/>
  <c r="AB48" i="24"/>
  <c r="N17" i="24" s="1"/>
  <c r="AA48" i="24"/>
  <c r="M17" i="24" s="1"/>
  <c r="Z48" i="24"/>
  <c r="J17" i="24" s="1"/>
  <c r="Y48" i="24"/>
  <c r="I17" i="24" s="1"/>
  <c r="X48" i="24"/>
  <c r="H17" i="24" s="1"/>
  <c r="W48" i="24"/>
  <c r="G17" i="24" s="1"/>
  <c r="O64" i="24"/>
  <c r="K64" i="24"/>
  <c r="P64" i="24" s="1"/>
  <c r="AN45" i="24"/>
  <c r="AM45" i="24"/>
  <c r="AL45" i="24"/>
  <c r="AK45" i="24"/>
  <c r="AJ45" i="24"/>
  <c r="AI45" i="24"/>
  <c r="AH45" i="24"/>
  <c r="AG45" i="24"/>
  <c r="AD47" i="24"/>
  <c r="AC47" i="24"/>
  <c r="K12" i="24" s="1"/>
  <c r="AB47" i="24"/>
  <c r="N12" i="24" s="1"/>
  <c r="AA47" i="24"/>
  <c r="Z47" i="24"/>
  <c r="J12" i="24" s="1"/>
  <c r="Y47" i="24"/>
  <c r="I12" i="24" s="1"/>
  <c r="X47" i="24"/>
  <c r="W47" i="24"/>
  <c r="G12" i="24" s="1"/>
  <c r="O63" i="24"/>
  <c r="K63" i="24"/>
  <c r="P63" i="24" s="1"/>
  <c r="O62" i="24"/>
  <c r="K62" i="24"/>
  <c r="P62" i="24" s="1"/>
  <c r="O61" i="24"/>
  <c r="K61" i="24"/>
  <c r="P61" i="24" s="1"/>
  <c r="AN42" i="24"/>
  <c r="AM42" i="24"/>
  <c r="AL42" i="24"/>
  <c r="AK42" i="24"/>
  <c r="AJ42" i="24"/>
  <c r="AI42" i="24"/>
  <c r="AH42" i="24"/>
  <c r="AG42" i="24"/>
  <c r="AD44" i="24"/>
  <c r="L16" i="24" s="1"/>
  <c r="AC44" i="24"/>
  <c r="K16" i="24" s="1"/>
  <c r="AB44" i="24"/>
  <c r="N16" i="24" s="1"/>
  <c r="AA44" i="24"/>
  <c r="M16" i="24" s="1"/>
  <c r="Z44" i="24"/>
  <c r="J16" i="24" s="1"/>
  <c r="Y44" i="24"/>
  <c r="I16" i="24" s="1"/>
  <c r="X44" i="24"/>
  <c r="H16" i="24" s="1"/>
  <c r="W44" i="24"/>
  <c r="G16" i="24" s="1"/>
  <c r="O60" i="24"/>
  <c r="K60" i="24"/>
  <c r="P60" i="24" s="1"/>
  <c r="AN41" i="24"/>
  <c r="AM41" i="24"/>
  <c r="AL41" i="24"/>
  <c r="AK41" i="24"/>
  <c r="AJ41" i="24"/>
  <c r="AI41" i="24"/>
  <c r="AH41" i="24"/>
  <c r="AG41" i="24"/>
  <c r="AD43" i="24"/>
  <c r="L11" i="24" s="1"/>
  <c r="AC43" i="24"/>
  <c r="K11" i="24" s="1"/>
  <c r="AB43" i="24"/>
  <c r="AA43" i="24"/>
  <c r="M11" i="24" s="1"/>
  <c r="Z43" i="24"/>
  <c r="J11" i="24" s="1"/>
  <c r="Y43" i="24"/>
  <c r="I11" i="24" s="1"/>
  <c r="X43" i="24"/>
  <c r="H11" i="24" s="1"/>
  <c r="W43" i="24"/>
  <c r="G11" i="24" s="1"/>
  <c r="O59" i="24"/>
  <c r="K59" i="24"/>
  <c r="P59" i="24" s="1"/>
  <c r="O58" i="24"/>
  <c r="K58" i="24"/>
  <c r="P58" i="24" s="1"/>
  <c r="O57" i="24"/>
  <c r="K57" i="24"/>
  <c r="P57" i="24" s="1"/>
  <c r="O56" i="24"/>
  <c r="K56" i="24"/>
  <c r="P56" i="24" s="1"/>
  <c r="O55" i="24"/>
  <c r="K55" i="24"/>
  <c r="P55" i="24" s="1"/>
  <c r="O54" i="24"/>
  <c r="K54" i="24"/>
  <c r="P54" i="24" s="1"/>
  <c r="O53" i="24"/>
  <c r="K53" i="24"/>
  <c r="P53" i="24" s="1"/>
  <c r="O52" i="24"/>
  <c r="K52" i="24"/>
  <c r="P52" i="24" s="1"/>
  <c r="O51" i="24"/>
  <c r="K51" i="24"/>
  <c r="P51" i="24" s="1"/>
  <c r="O50" i="24"/>
  <c r="K50" i="24"/>
  <c r="P50" i="24" s="1"/>
  <c r="O49" i="24"/>
  <c r="K49" i="24"/>
  <c r="P49" i="24" s="1"/>
  <c r="AD38" i="24"/>
  <c r="AC38" i="24"/>
  <c r="AB38" i="24"/>
  <c r="AA38" i="24"/>
  <c r="Z38" i="24"/>
  <c r="Y38" i="24"/>
  <c r="X38" i="24"/>
  <c r="W38" i="24"/>
  <c r="U38" i="24"/>
  <c r="O48" i="24"/>
  <c r="K48" i="24"/>
  <c r="P48" i="24" s="1"/>
  <c r="AD37" i="24"/>
  <c r="Y72" i="24" s="1"/>
  <c r="E49" i="3" s="1"/>
  <c r="AC37" i="24"/>
  <c r="X72" i="24" s="1"/>
  <c r="D49" i="3" s="1"/>
  <c r="AB37" i="24"/>
  <c r="L29" i="24" s="1"/>
  <c r="AA37" i="24"/>
  <c r="K29" i="24" s="1"/>
  <c r="Z37" i="24"/>
  <c r="W72" i="24" s="1"/>
  <c r="C49" i="3" s="1"/>
  <c r="Y37" i="24"/>
  <c r="I29" i="24" s="1"/>
  <c r="X37" i="24"/>
  <c r="H29" i="24" s="1"/>
  <c r="W37" i="24"/>
  <c r="G29" i="24" s="1"/>
  <c r="U37" i="24"/>
  <c r="O47" i="24"/>
  <c r="K47" i="24"/>
  <c r="P47" i="24" s="1"/>
  <c r="O46" i="24"/>
  <c r="K46" i="24"/>
  <c r="P46" i="24" s="1"/>
  <c r="O45" i="24"/>
  <c r="K45" i="24"/>
  <c r="P45" i="24" s="1"/>
  <c r="O44" i="24"/>
  <c r="K44" i="24"/>
  <c r="P44" i="24" s="1"/>
  <c r="O43" i="24"/>
  <c r="K43" i="24"/>
  <c r="P43" i="24" s="1"/>
  <c r="O42" i="24"/>
  <c r="K42" i="24"/>
  <c r="P42" i="24" s="1"/>
  <c r="O41" i="24"/>
  <c r="K41" i="24"/>
  <c r="N38" i="24"/>
  <c r="M38" i="24"/>
  <c r="J38" i="24"/>
  <c r="I38" i="24"/>
  <c r="H38" i="24"/>
  <c r="L19" i="24"/>
  <c r="K19" i="24"/>
  <c r="B6" i="24"/>
  <c r="W69" i="24" s="1"/>
  <c r="B4" i="24"/>
  <c r="L14" i="24" l="1"/>
  <c r="Y76" i="24"/>
  <c r="Y77" i="24"/>
  <c r="J29" i="24"/>
  <c r="AI43" i="24"/>
  <c r="I22" i="24" s="1"/>
  <c r="X49" i="24"/>
  <c r="AH47" i="24"/>
  <c r="H23" i="24" s="1"/>
  <c r="X53" i="24"/>
  <c r="AH51" i="24"/>
  <c r="X57" i="24"/>
  <c r="H18" i="24" s="1"/>
  <c r="H20" i="24" s="1"/>
  <c r="Z63" i="24"/>
  <c r="AJ61" i="24"/>
  <c r="J25" i="24" s="1"/>
  <c r="W53" i="24"/>
  <c r="AG51" i="24"/>
  <c r="W57" i="24"/>
  <c r="G18" i="24" s="1"/>
  <c r="G20" i="24" s="1"/>
  <c r="AG55" i="24"/>
  <c r="AA63" i="24"/>
  <c r="Z57" i="24"/>
  <c r="J18" i="24" s="1"/>
  <c r="J20" i="24" s="1"/>
  <c r="AJ55" i="24"/>
  <c r="AC63" i="24"/>
  <c r="AM61" i="24"/>
  <c r="K25" i="24" s="1"/>
  <c r="H12" i="24"/>
  <c r="Y71" i="24"/>
  <c r="E47" i="3" s="1"/>
  <c r="AL43" i="24"/>
  <c r="N22" i="24" s="1"/>
  <c r="AA49" i="24"/>
  <c r="AK47" i="24"/>
  <c r="M23" i="24" s="1"/>
  <c r="AD63" i="24"/>
  <c r="AN61" i="24"/>
  <c r="L25" i="24" s="1"/>
  <c r="AB53" i="24"/>
  <c r="N13" i="24" s="1"/>
  <c r="AL51" i="24"/>
  <c r="AB57" i="24"/>
  <c r="N18" i="24" s="1"/>
  <c r="N20" i="24" s="1"/>
  <c r="AL55" i="24"/>
  <c r="J14" i="24"/>
  <c r="W70" i="24"/>
  <c r="O40" i="24"/>
  <c r="AD45" i="24"/>
  <c r="AN43" i="24"/>
  <c r="L22" i="24" s="1"/>
  <c r="AC49" i="24"/>
  <c r="AM47" i="24"/>
  <c r="K23" i="24" s="1"/>
  <c r="X63" i="24"/>
  <c r="AD49" i="24"/>
  <c r="AN47" i="24"/>
  <c r="L23" i="24" s="1"/>
  <c r="AC53" i="24"/>
  <c r="K13" i="24" s="1"/>
  <c r="K15" i="24" s="1"/>
  <c r="AM51" i="24"/>
  <c r="AC57" i="24"/>
  <c r="K18" i="24" s="1"/>
  <c r="K20" i="24" s="1"/>
  <c r="AM55" i="24"/>
  <c r="X39" i="24"/>
  <c r="X45" i="24"/>
  <c r="AH43" i="24"/>
  <c r="H22" i="24" s="1"/>
  <c r="W49" i="24"/>
  <c r="AG47" i="24"/>
  <c r="G23" i="24" s="1"/>
  <c r="AD53" i="24"/>
  <c r="L13" i="24" s="1"/>
  <c r="AN51" i="24"/>
  <c r="AD57" i="24"/>
  <c r="L18" i="24" s="1"/>
  <c r="L20" i="24" s="1"/>
  <c r="AN55" i="24"/>
  <c r="N11" i="24"/>
  <c r="AK61" i="24"/>
  <c r="M25" i="24" s="1"/>
  <c r="Z49" i="24"/>
  <c r="AJ47" i="24"/>
  <c r="J23" i="24" s="1"/>
  <c r="Y53" i="24"/>
  <c r="I13" i="24" s="1"/>
  <c r="I15" i="24" s="1"/>
  <c r="AI51" i="24"/>
  <c r="Y57" i="24"/>
  <c r="I18" i="24" s="1"/>
  <c r="I20" i="24" s="1"/>
  <c r="AI55" i="24"/>
  <c r="AB63" i="24"/>
  <c r="AC45" i="24"/>
  <c r="AM43" i="24"/>
  <c r="K22" i="24" s="1"/>
  <c r="AB49" i="24"/>
  <c r="AL47" i="24"/>
  <c r="N23" i="24" s="1"/>
  <c r="AA53" i="24"/>
  <c r="M13" i="24" s="1"/>
  <c r="AK51" i="24"/>
  <c r="AH55" i="24"/>
  <c r="Y63" i="24"/>
  <c r="AI61" i="24"/>
  <c r="I25" i="24" s="1"/>
  <c r="Y79" i="24"/>
  <c r="E57" i="3" s="1"/>
  <c r="E54" i="3"/>
  <c r="M8" i="24"/>
  <c r="M14" i="24"/>
  <c r="W79" i="24"/>
  <c r="C57" i="3" s="1"/>
  <c r="W77" i="24"/>
  <c r="C54" i="3" s="1"/>
  <c r="AH61" i="24"/>
  <c r="H25" i="24" s="1"/>
  <c r="N8" i="24"/>
  <c r="K38" i="24"/>
  <c r="AJ40" i="24"/>
  <c r="X71" i="24"/>
  <c r="D47" i="3" s="1"/>
  <c r="X70" i="24"/>
  <c r="M12" i="24"/>
  <c r="O38" i="24"/>
  <c r="AA45" i="24"/>
  <c r="Y70" i="24"/>
  <c r="P41" i="24"/>
  <c r="P38" i="24" s="1"/>
  <c r="AB45" i="24"/>
  <c r="AB39" i="24"/>
  <c r="X79" i="24"/>
  <c r="D57" i="3" s="1"/>
  <c r="X77" i="24"/>
  <c r="D54" i="3" s="1"/>
  <c r="AK43" i="24"/>
  <c r="M22" i="24" s="1"/>
  <c r="AC39" i="24"/>
  <c r="W45" i="24"/>
  <c r="AG43" i="24"/>
  <c r="G22" i="24" s="1"/>
  <c r="Z53" i="24"/>
  <c r="AJ51" i="24"/>
  <c r="AA57" i="24"/>
  <c r="M18" i="24" s="1"/>
  <c r="M20" i="24" s="1"/>
  <c r="AK55" i="24"/>
  <c r="W63" i="24"/>
  <c r="AG61" i="24"/>
  <c r="G25" i="24" s="1"/>
  <c r="U39" i="24"/>
  <c r="AD39" i="24"/>
  <c r="Y49" i="24"/>
  <c r="AI47" i="24"/>
  <c r="I23" i="24" s="1"/>
  <c r="K40" i="24"/>
  <c r="W39" i="24"/>
  <c r="J8" i="24"/>
  <c r="L12" i="24"/>
  <c r="AD34" i="24"/>
  <c r="Y69" i="24"/>
  <c r="W71" i="24"/>
  <c r="C47" i="3" s="1"/>
  <c r="M29" i="24"/>
  <c r="Y45" i="24"/>
  <c r="N14" i="24"/>
  <c r="N29" i="24"/>
  <c r="Z42" i="24"/>
  <c r="Z45" i="24"/>
  <c r="AJ43" i="24"/>
  <c r="AL61" i="24"/>
  <c r="N25" i="24" s="1"/>
  <c r="Y39" i="24"/>
  <c r="AB42" i="24"/>
  <c r="Z39" i="24"/>
  <c r="P40" i="24"/>
  <c r="AA39" i="24"/>
  <c r="AL40" i="24"/>
  <c r="Z34" i="24"/>
  <c r="AC34" i="24"/>
  <c r="F25" i="22"/>
  <c r="I13" i="22"/>
  <c r="I14" i="22"/>
  <c r="I15" i="22"/>
  <c r="I16" i="22"/>
  <c r="H13" i="22"/>
  <c r="H14" i="22"/>
  <c r="H16" i="22"/>
  <c r="G13" i="22"/>
  <c r="G14" i="22"/>
  <c r="G16" i="22"/>
  <c r="F13" i="22"/>
  <c r="F14" i="22"/>
  <c r="F16" i="22"/>
  <c r="E13" i="22"/>
  <c r="E14" i="22"/>
  <c r="E15" i="22"/>
  <c r="E16" i="22"/>
  <c r="D13" i="22"/>
  <c r="D14" i="22"/>
  <c r="D15" i="22"/>
  <c r="D16" i="22"/>
  <c r="C13" i="22"/>
  <c r="C14" i="22"/>
  <c r="C15" i="22"/>
  <c r="C16" i="22"/>
  <c r="E46" i="3" l="1"/>
  <c r="Y74" i="24"/>
  <c r="Y80" i="24" s="1"/>
  <c r="D46" i="3"/>
  <c r="X74" i="24"/>
  <c r="X80" i="24" s="1"/>
  <c r="C46" i="3"/>
  <c r="W74" i="24"/>
  <c r="W80" i="24" s="1"/>
  <c r="W59" i="24"/>
  <c r="W65" i="24" s="1"/>
  <c r="X59" i="24"/>
  <c r="X65" i="24" s="1"/>
  <c r="AH57" i="24"/>
  <c r="H24" i="24" s="1"/>
  <c r="H26" i="24" s="1"/>
  <c r="G13" i="24"/>
  <c r="G15" i="24" s="1"/>
  <c r="AG57" i="24"/>
  <c r="G24" i="24" s="1"/>
  <c r="G26" i="24" s="1"/>
  <c r="H13" i="24"/>
  <c r="H15" i="24" s="1"/>
  <c r="AC59" i="24"/>
  <c r="AC65" i="24" s="1"/>
  <c r="AA59" i="24"/>
  <c r="AA65" i="24" s="1"/>
  <c r="Z59" i="24"/>
  <c r="Z65" i="24" s="1"/>
  <c r="AD59" i="24"/>
  <c r="AD65" i="24" s="1"/>
  <c r="AJ57" i="24"/>
  <c r="J24" i="24" s="1"/>
  <c r="AL57" i="24"/>
  <c r="N24" i="24" s="1"/>
  <c r="N26" i="24" s="1"/>
  <c r="AB59" i="24"/>
  <c r="AB65" i="24" s="1"/>
  <c r="M15" i="24"/>
  <c r="AI57" i="24"/>
  <c r="I24" i="24" s="1"/>
  <c r="I26" i="24" s="1"/>
  <c r="I27" i="24" s="1"/>
  <c r="I36" i="24" s="1"/>
  <c r="AN57" i="24"/>
  <c r="L24" i="24" s="1"/>
  <c r="L26" i="24" s="1"/>
  <c r="AM57" i="24"/>
  <c r="K24" i="24" s="1"/>
  <c r="K26" i="24" s="1"/>
  <c r="K27" i="24" s="1"/>
  <c r="K36" i="24" s="1"/>
  <c r="Y59" i="24"/>
  <c r="Y65" i="24" s="1"/>
  <c r="L15" i="24"/>
  <c r="N15" i="24"/>
  <c r="AK57" i="24"/>
  <c r="M24" i="24" s="1"/>
  <c r="M26" i="24" s="1"/>
  <c r="J13" i="24"/>
  <c r="J15" i="24" s="1"/>
  <c r="J22" i="24"/>
  <c r="O11" i="2"/>
  <c r="N11" i="2"/>
  <c r="K11" i="2"/>
  <c r="J11" i="2"/>
  <c r="H11" i="2"/>
  <c r="G11" i="2"/>
  <c r="L16" i="2"/>
  <c r="K123" i="22"/>
  <c r="H123" i="22"/>
  <c r="L123" i="22" s="1"/>
  <c r="K122" i="22"/>
  <c r="H122" i="22"/>
  <c r="L122" i="22" s="1"/>
  <c r="K121" i="22"/>
  <c r="H121" i="22"/>
  <c r="L121" i="22" s="1"/>
  <c r="K120" i="22"/>
  <c r="H120" i="22"/>
  <c r="L120" i="22" s="1"/>
  <c r="K119" i="22"/>
  <c r="H119" i="22"/>
  <c r="L119" i="22" s="1"/>
  <c r="K118" i="22"/>
  <c r="H118" i="22"/>
  <c r="L118" i="22" s="1"/>
  <c r="K117" i="22"/>
  <c r="H117" i="22"/>
  <c r="L117" i="22" s="1"/>
  <c r="K116" i="22"/>
  <c r="H116" i="22"/>
  <c r="L116" i="22" s="1"/>
  <c r="K115" i="22"/>
  <c r="H115" i="22"/>
  <c r="L115" i="22" s="1"/>
  <c r="K114" i="22"/>
  <c r="H114" i="22"/>
  <c r="L114" i="22" s="1"/>
  <c r="L113" i="22"/>
  <c r="K113" i="22"/>
  <c r="H113" i="22"/>
  <c r="K112" i="22"/>
  <c r="H112" i="22"/>
  <c r="L112" i="22" s="1"/>
  <c r="K111" i="22"/>
  <c r="H111" i="22"/>
  <c r="L111" i="22" s="1"/>
  <c r="K110" i="22"/>
  <c r="H110" i="22"/>
  <c r="L110" i="22" s="1"/>
  <c r="K109" i="22"/>
  <c r="H109" i="22"/>
  <c r="L109" i="22" s="1"/>
  <c r="K108" i="22"/>
  <c r="H108" i="22"/>
  <c r="L108" i="22" s="1"/>
  <c r="K107" i="22"/>
  <c r="H107" i="22"/>
  <c r="L107" i="22" s="1"/>
  <c r="K106" i="22"/>
  <c r="H106" i="22"/>
  <c r="L106" i="22" s="1"/>
  <c r="K105" i="22"/>
  <c r="H105" i="22"/>
  <c r="L105" i="22" s="1"/>
  <c r="K104" i="22"/>
  <c r="H104" i="22"/>
  <c r="L104" i="22" s="1"/>
  <c r="K103" i="22"/>
  <c r="H103" i="22"/>
  <c r="L103" i="22" s="1"/>
  <c r="K102" i="22"/>
  <c r="H102" i="22"/>
  <c r="L102" i="22" s="1"/>
  <c r="K101" i="22"/>
  <c r="H101" i="22"/>
  <c r="L101" i="22" s="1"/>
  <c r="K100" i="22"/>
  <c r="H100" i="22"/>
  <c r="L100" i="22" s="1"/>
  <c r="K99" i="22"/>
  <c r="H99" i="22"/>
  <c r="L99" i="22" s="1"/>
  <c r="K98" i="22"/>
  <c r="H98" i="22"/>
  <c r="L98" i="22" s="1"/>
  <c r="K97" i="22"/>
  <c r="H97" i="22"/>
  <c r="L97" i="22" s="1"/>
  <c r="K96" i="22"/>
  <c r="H96" i="22"/>
  <c r="L96" i="22" s="1"/>
  <c r="K95" i="22"/>
  <c r="H95" i="22"/>
  <c r="L95" i="22" s="1"/>
  <c r="K94" i="22"/>
  <c r="H94" i="22"/>
  <c r="L94" i="22" s="1"/>
  <c r="K93" i="22"/>
  <c r="H93" i="22"/>
  <c r="L93" i="22" s="1"/>
  <c r="K92" i="22"/>
  <c r="H92" i="22"/>
  <c r="L92" i="22" s="1"/>
  <c r="K91" i="22"/>
  <c r="H91" i="22"/>
  <c r="L91" i="22" s="1"/>
  <c r="K90" i="22"/>
  <c r="H90" i="22"/>
  <c r="L90" i="22" s="1"/>
  <c r="K89" i="22"/>
  <c r="H89" i="22"/>
  <c r="L89" i="22" s="1"/>
  <c r="K88" i="22"/>
  <c r="H88" i="22"/>
  <c r="L88" i="22" s="1"/>
  <c r="K87" i="22"/>
  <c r="H87" i="22"/>
  <c r="L87" i="22" s="1"/>
  <c r="K86" i="22"/>
  <c r="H86" i="22"/>
  <c r="L86" i="22" s="1"/>
  <c r="K85" i="22"/>
  <c r="H85" i="22"/>
  <c r="L85" i="22" s="1"/>
  <c r="K84" i="22"/>
  <c r="H84" i="22"/>
  <c r="L84" i="22" s="1"/>
  <c r="K83" i="22"/>
  <c r="H83" i="22"/>
  <c r="L83" i="22" s="1"/>
  <c r="K82" i="22"/>
  <c r="H82" i="22"/>
  <c r="L82" i="22" s="1"/>
  <c r="K81" i="22"/>
  <c r="H81" i="22"/>
  <c r="L81" i="22" s="1"/>
  <c r="K80" i="22"/>
  <c r="H80" i="22"/>
  <c r="L80" i="22" s="1"/>
  <c r="K79" i="22"/>
  <c r="H79" i="22"/>
  <c r="L79" i="22" s="1"/>
  <c r="K78" i="22"/>
  <c r="H78" i="22"/>
  <c r="L78" i="22" s="1"/>
  <c r="K77" i="22"/>
  <c r="H77" i="22"/>
  <c r="L77" i="22" s="1"/>
  <c r="K76" i="22"/>
  <c r="H76" i="22"/>
  <c r="L76" i="22" s="1"/>
  <c r="K75" i="22"/>
  <c r="H75" i="22"/>
  <c r="L75" i="22" s="1"/>
  <c r="K74" i="22"/>
  <c r="H74" i="22"/>
  <c r="L74" i="22" s="1"/>
  <c r="K73" i="22"/>
  <c r="H73" i="22"/>
  <c r="L73" i="22" s="1"/>
  <c r="K72" i="22"/>
  <c r="H72" i="22"/>
  <c r="L72" i="22" s="1"/>
  <c r="K71" i="22"/>
  <c r="H71" i="22"/>
  <c r="L71" i="22" s="1"/>
  <c r="K70" i="22"/>
  <c r="H70" i="22"/>
  <c r="L70" i="22" s="1"/>
  <c r="K69" i="22"/>
  <c r="H69" i="22"/>
  <c r="L69" i="22" s="1"/>
  <c r="K68" i="22"/>
  <c r="H68" i="22"/>
  <c r="L68" i="22" s="1"/>
  <c r="K67" i="22"/>
  <c r="H67" i="22"/>
  <c r="L67" i="22" s="1"/>
  <c r="K66" i="22"/>
  <c r="H66" i="22"/>
  <c r="L66" i="22" s="1"/>
  <c r="K65" i="22"/>
  <c r="H65" i="22"/>
  <c r="L65" i="22" s="1"/>
  <c r="K64" i="22"/>
  <c r="H64" i="22"/>
  <c r="L64" i="22" s="1"/>
  <c r="K63" i="22"/>
  <c r="H63" i="22"/>
  <c r="L63" i="22" s="1"/>
  <c r="I19" i="22"/>
  <c r="H19" i="22"/>
  <c r="G19" i="22"/>
  <c r="F19" i="22"/>
  <c r="E19" i="22"/>
  <c r="D19" i="22"/>
  <c r="C19" i="22"/>
  <c r="K62" i="22"/>
  <c r="H62" i="22"/>
  <c r="L62" i="22" s="1"/>
  <c r="I18" i="22"/>
  <c r="H18" i="22"/>
  <c r="G18" i="22"/>
  <c r="F18" i="22"/>
  <c r="E18" i="22"/>
  <c r="D18" i="22"/>
  <c r="C18" i="22"/>
  <c r="K57" i="22"/>
  <c r="H57" i="22"/>
  <c r="L57" i="22" s="1"/>
  <c r="I12" i="22"/>
  <c r="H12" i="22"/>
  <c r="G12" i="22"/>
  <c r="F12" i="22"/>
  <c r="E12" i="22"/>
  <c r="D12" i="22"/>
  <c r="C12" i="22"/>
  <c r="K56" i="22"/>
  <c r="H56" i="22"/>
  <c r="L56" i="22" s="1"/>
  <c r="I11" i="22"/>
  <c r="H11" i="22"/>
  <c r="G11" i="22"/>
  <c r="F11" i="22"/>
  <c r="E11" i="22"/>
  <c r="D11" i="22"/>
  <c r="C11" i="22"/>
  <c r="K55" i="22"/>
  <c r="H55" i="22"/>
  <c r="L55" i="22" s="1"/>
  <c r="K54" i="22"/>
  <c r="H54" i="22"/>
  <c r="L54" i="22" s="1"/>
  <c r="K53" i="22"/>
  <c r="H53" i="22"/>
  <c r="L53" i="22" s="1"/>
  <c r="K52" i="22"/>
  <c r="H52" i="22"/>
  <c r="L52" i="22" s="1"/>
  <c r="K51" i="22"/>
  <c r="H51" i="22"/>
  <c r="L51" i="22" s="1"/>
  <c r="K50" i="22"/>
  <c r="H50" i="22"/>
  <c r="L50" i="22" s="1"/>
  <c r="K49" i="22"/>
  <c r="H49" i="22"/>
  <c r="L49" i="22" s="1"/>
  <c r="K48" i="22"/>
  <c r="H48" i="22"/>
  <c r="L48" i="22" s="1"/>
  <c r="K47" i="22"/>
  <c r="H47" i="22"/>
  <c r="L47" i="22" s="1"/>
  <c r="K46" i="22"/>
  <c r="H46" i="22"/>
  <c r="L46" i="22" s="1"/>
  <c r="K45" i="22"/>
  <c r="H45" i="22"/>
  <c r="L45" i="22" s="1"/>
  <c r="K44" i="22"/>
  <c r="H44" i="22"/>
  <c r="L44" i="22" s="1"/>
  <c r="K43" i="22"/>
  <c r="H43" i="22"/>
  <c r="L43" i="22" s="1"/>
  <c r="K42" i="22"/>
  <c r="H42" i="22"/>
  <c r="L42" i="22" s="1"/>
  <c r="K41" i="22"/>
  <c r="H41" i="22"/>
  <c r="L41" i="22" s="1"/>
  <c r="K40" i="22"/>
  <c r="H40" i="22"/>
  <c r="L40" i="22" s="1"/>
  <c r="K39" i="22"/>
  <c r="H39" i="22"/>
  <c r="L39" i="22" s="1"/>
  <c r="K38" i="22"/>
  <c r="H38" i="22"/>
  <c r="L38" i="22" s="1"/>
  <c r="K37" i="22"/>
  <c r="H37" i="22"/>
  <c r="L37" i="22" s="1"/>
  <c r="K36" i="22"/>
  <c r="H36" i="22"/>
  <c r="L36" i="22" s="1"/>
  <c r="K31" i="22"/>
  <c r="H31" i="22"/>
  <c r="L31" i="22" s="1"/>
  <c r="K30" i="22"/>
  <c r="H30" i="22"/>
  <c r="L30" i="22" s="1"/>
  <c r="K29" i="22"/>
  <c r="H29" i="22"/>
  <c r="L29" i="22" s="1"/>
  <c r="K28" i="22"/>
  <c r="H28" i="22"/>
  <c r="S68" i="22" s="1"/>
  <c r="S65" i="22" s="1"/>
  <c r="H25" i="22"/>
  <c r="G25" i="22"/>
  <c r="B6" i="22"/>
  <c r="K27" i="22" s="1"/>
  <c r="B4" i="22"/>
  <c r="G15" i="22" l="1"/>
  <c r="T68" i="22"/>
  <c r="T65" i="22" s="1"/>
  <c r="G22" i="22" s="1"/>
  <c r="F15" i="22"/>
  <c r="E10" i="22"/>
  <c r="F10" i="22"/>
  <c r="H10" i="22"/>
  <c r="G10" i="22"/>
  <c r="I10" i="22"/>
  <c r="C10" i="22"/>
  <c r="D10" i="22"/>
  <c r="G27" i="24"/>
  <c r="G36" i="24" s="1"/>
  <c r="H27" i="24"/>
  <c r="H36" i="24" s="1"/>
  <c r="AJ63" i="24"/>
  <c r="AH63" i="24"/>
  <c r="AG63" i="24"/>
  <c r="M27" i="24"/>
  <c r="M36" i="24" s="1"/>
  <c r="AL63" i="24"/>
  <c r="N27" i="24"/>
  <c r="N36" i="24" s="1"/>
  <c r="J26" i="24"/>
  <c r="J27" i="24" s="1"/>
  <c r="J36" i="24" s="1"/>
  <c r="AN63" i="24"/>
  <c r="AK63" i="24"/>
  <c r="AM63" i="24"/>
  <c r="L27" i="24"/>
  <c r="L36" i="24" s="1"/>
  <c r="AI63" i="24"/>
  <c r="U84" i="22"/>
  <c r="H21" i="22" s="1"/>
  <c r="R69" i="22"/>
  <c r="I22" i="22"/>
  <c r="Q78" i="22"/>
  <c r="D20" i="22" s="1"/>
  <c r="F22" i="22"/>
  <c r="S84" i="22"/>
  <c r="F21" i="22" s="1"/>
  <c r="T84" i="22"/>
  <c r="G21" i="22" s="1"/>
  <c r="C22" i="22"/>
  <c r="F9" i="22"/>
  <c r="H27" i="22"/>
  <c r="D22" i="22"/>
  <c r="V84" i="22"/>
  <c r="I21" i="22" s="1"/>
  <c r="G9" i="22"/>
  <c r="R78" i="22"/>
  <c r="E20" i="22" s="1"/>
  <c r="U78" i="22"/>
  <c r="H20" i="22" s="1"/>
  <c r="T78" i="22"/>
  <c r="G20" i="22" s="1"/>
  <c r="P78" i="22"/>
  <c r="C20" i="22" s="1"/>
  <c r="S78" i="22"/>
  <c r="S54" i="22"/>
  <c r="H9" i="22"/>
  <c r="L27" i="22"/>
  <c r="V78" i="22"/>
  <c r="L28" i="22"/>
  <c r="U68" i="22" s="1"/>
  <c r="U65" i="22" s="1"/>
  <c r="H22" i="22" s="1"/>
  <c r="I25" i="22"/>
  <c r="P84" i="22"/>
  <c r="C21" i="22" s="1"/>
  <c r="L25" i="22"/>
  <c r="Q84" i="22"/>
  <c r="D21" i="22" s="1"/>
  <c r="R84" i="22"/>
  <c r="E21" i="22" s="1"/>
  <c r="L52" i="2"/>
  <c r="L53" i="2"/>
  <c r="L54" i="2"/>
  <c r="O55" i="2"/>
  <c r="N55" i="2"/>
  <c r="K55" i="2"/>
  <c r="J55" i="2"/>
  <c r="H55" i="2"/>
  <c r="G55" i="2"/>
  <c r="M25" i="22" l="1"/>
  <c r="H15" i="22"/>
  <c r="H23" i="22" s="1"/>
  <c r="D70" i="2" s="1"/>
  <c r="V69" i="22"/>
  <c r="V87" i="22" s="1"/>
  <c r="T69" i="22"/>
  <c r="T87" i="22" s="1"/>
  <c r="C23" i="22"/>
  <c r="E23" i="22"/>
  <c r="G23" i="22"/>
  <c r="C70" i="2" s="1"/>
  <c r="Q69" i="22"/>
  <c r="Q87" i="22" s="1"/>
  <c r="D23" i="22"/>
  <c r="P69" i="22"/>
  <c r="P87" i="22" s="1"/>
  <c r="S69" i="22"/>
  <c r="S87" i="22" s="1"/>
  <c r="R87" i="22"/>
  <c r="F20" i="22"/>
  <c r="F23" i="22" s="1"/>
  <c r="I20" i="22"/>
  <c r="I23" i="22" s="1"/>
  <c r="L55" i="2"/>
  <c r="U69" i="22" l="1"/>
  <c r="U87" i="22" s="1"/>
  <c r="Q48" i="22"/>
  <c r="L70" i="2"/>
  <c r="L51" i="2"/>
  <c r="G10" i="8" l="1"/>
  <c r="F10" i="8"/>
  <c r="O14" i="20"/>
  <c r="O15" i="20" s="1"/>
  <c r="N14" i="20"/>
  <c r="N15" i="20" s="1"/>
  <c r="L14" i="20"/>
  <c r="L15" i="20" s="1"/>
  <c r="I14" i="20"/>
  <c r="O10" i="20"/>
  <c r="O11" i="20" s="1"/>
  <c r="N10" i="20"/>
  <c r="N11" i="20" s="1"/>
  <c r="L10" i="20"/>
  <c r="L11" i="20" s="1"/>
  <c r="I10" i="20"/>
  <c r="I11" i="20" s="1"/>
  <c r="P15" i="5"/>
  <c r="O15" i="5"/>
  <c r="M15" i="5"/>
  <c r="L15" i="5"/>
  <c r="K15" i="5"/>
  <c r="J15" i="5"/>
  <c r="P10" i="5"/>
  <c r="O10" i="5"/>
  <c r="M10" i="5"/>
  <c r="L10" i="5"/>
  <c r="K10" i="5"/>
  <c r="J10" i="5"/>
  <c r="AA30" i="7" l="1"/>
  <c r="Z30" i="7"/>
  <c r="X30" i="7"/>
  <c r="W30" i="7"/>
  <c r="V30" i="7"/>
  <c r="R25" i="5" l="1"/>
  <c r="W50" i="14" l="1"/>
  <c r="I11" i="14" s="1"/>
  <c r="W51" i="14"/>
  <c r="I12" i="14" s="1"/>
  <c r="W49" i="14"/>
  <c r="V51" i="14"/>
  <c r="H12" i="14" s="1"/>
  <c r="U51" i="14"/>
  <c r="G12" i="14" s="1"/>
  <c r="T51" i="14"/>
  <c r="F12" i="14" s="1"/>
  <c r="S50" i="14"/>
  <c r="E11" i="14" s="1"/>
  <c r="S51" i="14"/>
  <c r="E12" i="14" s="1"/>
  <c r="S49" i="14"/>
  <c r="R50" i="14"/>
  <c r="D11" i="14" s="1"/>
  <c r="R51" i="14"/>
  <c r="D12" i="14" s="1"/>
  <c r="R49" i="14"/>
  <c r="Q50" i="14"/>
  <c r="C11" i="14" s="1"/>
  <c r="Q51" i="14"/>
  <c r="C12" i="14" s="1"/>
  <c r="Q49" i="14"/>
  <c r="C10" i="14" l="1"/>
  <c r="C13" i="14" s="1"/>
  <c r="Q52" i="14"/>
  <c r="E10" i="14"/>
  <c r="E13" i="14" s="1"/>
  <c r="S52" i="14"/>
  <c r="D10" i="14"/>
  <c r="D13" i="14" s="1"/>
  <c r="R52" i="14"/>
  <c r="I10" i="14"/>
  <c r="I13" i="14" s="1"/>
  <c r="W52" i="14"/>
  <c r="L26" i="2"/>
  <c r="J10" i="20" l="1"/>
  <c r="J11" i="20" s="1"/>
  <c r="V42" i="12"/>
  <c r="W42" i="12"/>
  <c r="X42" i="12"/>
  <c r="Y42" i="12"/>
  <c r="V43" i="12"/>
  <c r="W43" i="12"/>
  <c r="X43" i="12"/>
  <c r="Y43" i="12"/>
  <c r="W41" i="12"/>
  <c r="X41" i="12"/>
  <c r="Y41" i="12"/>
  <c r="V41" i="12"/>
  <c r="V37" i="12"/>
  <c r="W37" i="12"/>
  <c r="X37" i="12"/>
  <c r="Y37" i="12"/>
  <c r="V38" i="12"/>
  <c r="W38" i="12"/>
  <c r="X38" i="12"/>
  <c r="Y38" i="12"/>
  <c r="W36" i="12"/>
  <c r="X36" i="12"/>
  <c r="Y36" i="12"/>
  <c r="V36" i="12"/>
  <c r="V32" i="12"/>
  <c r="W32" i="12"/>
  <c r="X32" i="12"/>
  <c r="Y32" i="12"/>
  <c r="V33" i="12"/>
  <c r="W33" i="12"/>
  <c r="X33" i="12"/>
  <c r="Y33" i="12"/>
  <c r="W31" i="12"/>
  <c r="V31" i="12"/>
  <c r="V27" i="12"/>
  <c r="W27" i="12"/>
  <c r="V28" i="12"/>
  <c r="W28" i="12"/>
  <c r="W26" i="12"/>
  <c r="V26" i="12"/>
  <c r="K10" i="20" l="1"/>
  <c r="K11" i="20" s="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0" i="11"/>
  <c r="Z71" i="11" s="1"/>
  <c r="E5" i="2"/>
  <c r="L5" i="2" s="1"/>
  <c r="K14" i="20" l="1"/>
  <c r="K15" i="20" s="1"/>
  <c r="J14" i="20"/>
  <c r="J15" i="20" s="1"/>
  <c r="N184" i="9"/>
  <c r="P184" i="9" s="1"/>
  <c r="N183" i="9"/>
  <c r="P183" i="9" s="1"/>
  <c r="N182" i="9"/>
  <c r="P182" i="9" s="1"/>
  <c r="N181" i="9"/>
  <c r="P181" i="9" s="1"/>
  <c r="N180" i="9"/>
  <c r="P180" i="9" s="1"/>
  <c r="N179" i="9"/>
  <c r="P179" i="9" s="1"/>
  <c r="N178" i="9"/>
  <c r="P178" i="9" s="1"/>
  <c r="N177" i="9"/>
  <c r="P177" i="9" s="1"/>
  <c r="N176" i="9"/>
  <c r="P176" i="9" s="1"/>
  <c r="N175" i="9"/>
  <c r="P175" i="9" s="1"/>
  <c r="B24" i="5" l="1"/>
  <c r="G30" i="2" l="1"/>
  <c r="G17" i="7"/>
  <c r="F17" i="7"/>
  <c r="AA27" i="7"/>
  <c r="K13" i="7" s="1"/>
  <c r="Z27" i="7"/>
  <c r="J13" i="7" s="1"/>
  <c r="X27" i="7"/>
  <c r="H13" i="7" s="1"/>
  <c r="W27" i="7"/>
  <c r="G13" i="7" s="1"/>
  <c r="V27" i="7"/>
  <c r="F13" i="7" s="1"/>
  <c r="AA26" i="7"/>
  <c r="K11" i="7" s="1"/>
  <c r="Z26" i="7"/>
  <c r="J11" i="7" s="1"/>
  <c r="X26" i="7"/>
  <c r="H11" i="7" s="1"/>
  <c r="W26" i="7"/>
  <c r="G11" i="7" s="1"/>
  <c r="V26" i="7"/>
  <c r="F11" i="7" s="1"/>
  <c r="X28" i="7" l="1"/>
  <c r="Z28" i="7"/>
  <c r="W28" i="7"/>
  <c r="V28" i="7"/>
  <c r="AA28" i="7"/>
  <c r="K56" i="21" l="1"/>
  <c r="K57" i="21"/>
  <c r="K58" i="21"/>
  <c r="K59" i="21"/>
  <c r="K60" i="21"/>
  <c r="K61" i="21"/>
  <c r="K62" i="21"/>
  <c r="K63" i="21"/>
  <c r="M319" i="21" l="1"/>
  <c r="L319" i="21"/>
  <c r="K319" i="21"/>
  <c r="M318" i="21"/>
  <c r="L318" i="21"/>
  <c r="K318" i="21"/>
  <c r="M317" i="21"/>
  <c r="L317" i="21"/>
  <c r="K317" i="21"/>
  <c r="M316" i="21"/>
  <c r="L316" i="21"/>
  <c r="K316" i="21"/>
  <c r="M315" i="21"/>
  <c r="L315" i="21"/>
  <c r="K315" i="21"/>
  <c r="M314" i="21"/>
  <c r="L314" i="21"/>
  <c r="K314" i="21"/>
  <c r="M313" i="21"/>
  <c r="L313" i="21"/>
  <c r="K313" i="21"/>
  <c r="M312" i="21"/>
  <c r="L312" i="21"/>
  <c r="K312" i="21"/>
  <c r="M311" i="21"/>
  <c r="L311" i="21"/>
  <c r="K311" i="21"/>
  <c r="M310" i="21"/>
  <c r="L310" i="21"/>
  <c r="K310" i="21"/>
  <c r="M309" i="21"/>
  <c r="L309" i="21"/>
  <c r="K309" i="21"/>
  <c r="M308" i="21"/>
  <c r="L308" i="21"/>
  <c r="K308" i="21"/>
  <c r="M307" i="21"/>
  <c r="L307" i="21"/>
  <c r="K307" i="21"/>
  <c r="M306" i="21"/>
  <c r="L306" i="21"/>
  <c r="K306" i="21"/>
  <c r="M305" i="21"/>
  <c r="L305" i="21"/>
  <c r="K305" i="21"/>
  <c r="M304" i="21"/>
  <c r="L304" i="21"/>
  <c r="K304" i="21"/>
  <c r="M303" i="21"/>
  <c r="L303" i="21"/>
  <c r="K303" i="21"/>
  <c r="M302" i="21"/>
  <c r="L302" i="21"/>
  <c r="K302" i="21"/>
  <c r="M301" i="21"/>
  <c r="L301" i="21"/>
  <c r="K301" i="21"/>
  <c r="M300" i="21"/>
  <c r="L300" i="21"/>
  <c r="K300" i="21"/>
  <c r="M299" i="21"/>
  <c r="L299" i="21"/>
  <c r="K299" i="21"/>
  <c r="M298" i="21"/>
  <c r="L298" i="21"/>
  <c r="K298" i="21"/>
  <c r="M297" i="21"/>
  <c r="L297" i="21"/>
  <c r="K297" i="21"/>
  <c r="M296" i="21"/>
  <c r="L296" i="21"/>
  <c r="K296" i="21"/>
  <c r="M295" i="21"/>
  <c r="L295" i="21"/>
  <c r="K295" i="21"/>
  <c r="M294" i="21"/>
  <c r="L294" i="21"/>
  <c r="K294" i="21"/>
  <c r="M293" i="21"/>
  <c r="L293" i="21"/>
  <c r="K293" i="21"/>
  <c r="M292" i="21"/>
  <c r="L292" i="21"/>
  <c r="K292" i="21"/>
  <c r="M291" i="21"/>
  <c r="L291" i="21"/>
  <c r="K291" i="21"/>
  <c r="M290" i="21"/>
  <c r="L290" i="21"/>
  <c r="K290" i="21"/>
  <c r="M289" i="21"/>
  <c r="L289" i="21"/>
  <c r="K289" i="21"/>
  <c r="M288" i="21"/>
  <c r="L288" i="21"/>
  <c r="K288" i="21"/>
  <c r="M287" i="21"/>
  <c r="L287" i="21"/>
  <c r="K287" i="21"/>
  <c r="M286" i="21"/>
  <c r="L286" i="21"/>
  <c r="K286" i="21"/>
  <c r="M285" i="21"/>
  <c r="L285" i="21"/>
  <c r="K285" i="21"/>
  <c r="M284" i="21"/>
  <c r="L284" i="21"/>
  <c r="K284" i="21"/>
  <c r="M283" i="21"/>
  <c r="L283" i="21"/>
  <c r="K283" i="21"/>
  <c r="M282" i="21"/>
  <c r="L282" i="21"/>
  <c r="K282" i="21"/>
  <c r="M281" i="21"/>
  <c r="L281" i="21"/>
  <c r="K281" i="21"/>
  <c r="M280" i="21"/>
  <c r="L280" i="21"/>
  <c r="K280" i="21"/>
  <c r="M279" i="21"/>
  <c r="L279" i="21"/>
  <c r="K279" i="21"/>
  <c r="M278" i="21"/>
  <c r="L278" i="21"/>
  <c r="K278" i="21"/>
  <c r="M277" i="21"/>
  <c r="L277" i="21"/>
  <c r="K277" i="21"/>
  <c r="M276" i="21"/>
  <c r="L276" i="21"/>
  <c r="K276" i="21"/>
  <c r="M275" i="21"/>
  <c r="L275" i="21"/>
  <c r="K275" i="21"/>
  <c r="M274" i="21"/>
  <c r="L274" i="21"/>
  <c r="K274" i="21"/>
  <c r="M273" i="21"/>
  <c r="L273" i="21"/>
  <c r="K273" i="21"/>
  <c r="M272" i="21"/>
  <c r="L272" i="21"/>
  <c r="K272" i="21"/>
  <c r="M271" i="21"/>
  <c r="L271" i="21"/>
  <c r="K271" i="21"/>
  <c r="M270" i="21"/>
  <c r="L270" i="21"/>
  <c r="K270" i="21"/>
  <c r="M269" i="21"/>
  <c r="L269" i="21"/>
  <c r="K269" i="21"/>
  <c r="M268" i="21"/>
  <c r="L268" i="21"/>
  <c r="K268" i="21"/>
  <c r="M267" i="21"/>
  <c r="L267" i="21"/>
  <c r="K267" i="21"/>
  <c r="M266" i="21"/>
  <c r="L266" i="21"/>
  <c r="K266" i="21"/>
  <c r="M265" i="21"/>
  <c r="L265" i="21"/>
  <c r="K265" i="21"/>
  <c r="M264" i="21"/>
  <c r="L264" i="21"/>
  <c r="K264" i="21"/>
  <c r="M263" i="21"/>
  <c r="L263" i="21"/>
  <c r="K263" i="21"/>
  <c r="M262" i="21"/>
  <c r="L262" i="21"/>
  <c r="K262" i="21"/>
  <c r="M261" i="21"/>
  <c r="L261" i="21"/>
  <c r="K261" i="21"/>
  <c r="M260" i="21"/>
  <c r="L260" i="21"/>
  <c r="K260" i="21"/>
  <c r="M259" i="21"/>
  <c r="L259" i="21"/>
  <c r="K259" i="21"/>
  <c r="M258" i="21"/>
  <c r="L258" i="21"/>
  <c r="K258" i="21"/>
  <c r="M257" i="21"/>
  <c r="L257" i="21"/>
  <c r="K257" i="21"/>
  <c r="M256" i="21"/>
  <c r="L256" i="21"/>
  <c r="K256" i="21"/>
  <c r="M255" i="21"/>
  <c r="L255" i="21"/>
  <c r="K255" i="21"/>
  <c r="M254" i="21"/>
  <c r="L254" i="21"/>
  <c r="K254" i="21"/>
  <c r="M253" i="21"/>
  <c r="L253" i="21"/>
  <c r="K253" i="21"/>
  <c r="M252" i="21"/>
  <c r="L252" i="21"/>
  <c r="K252" i="21"/>
  <c r="M251" i="21"/>
  <c r="L251" i="21"/>
  <c r="K251" i="21"/>
  <c r="M250" i="21"/>
  <c r="L250" i="21"/>
  <c r="K250" i="21"/>
  <c r="M249" i="21"/>
  <c r="L249" i="21"/>
  <c r="K249" i="21"/>
  <c r="M248" i="21"/>
  <c r="L248" i="21"/>
  <c r="K248" i="21"/>
  <c r="M247" i="21"/>
  <c r="L247" i="21"/>
  <c r="K247" i="21"/>
  <c r="M246" i="21"/>
  <c r="L246" i="21"/>
  <c r="K246" i="21"/>
  <c r="M245" i="21"/>
  <c r="L245" i="21"/>
  <c r="K245" i="21"/>
  <c r="M244" i="21"/>
  <c r="L244" i="21"/>
  <c r="K244" i="21"/>
  <c r="M243" i="21"/>
  <c r="L243" i="21"/>
  <c r="K243" i="21"/>
  <c r="M242" i="21"/>
  <c r="L242" i="21"/>
  <c r="K242" i="21"/>
  <c r="M241" i="21"/>
  <c r="L241" i="21"/>
  <c r="K241" i="21"/>
  <c r="M240" i="21"/>
  <c r="L240" i="21"/>
  <c r="K240" i="21"/>
  <c r="M239" i="21"/>
  <c r="L239" i="21"/>
  <c r="K239" i="21"/>
  <c r="M238" i="21"/>
  <c r="L238" i="21"/>
  <c r="K238" i="21"/>
  <c r="M237" i="21"/>
  <c r="L237" i="21"/>
  <c r="K237" i="21"/>
  <c r="M236" i="21"/>
  <c r="L236" i="21"/>
  <c r="K236" i="21"/>
  <c r="M235" i="21"/>
  <c r="L235" i="21"/>
  <c r="K235" i="21"/>
  <c r="M234" i="21"/>
  <c r="L234" i="21"/>
  <c r="K234" i="21"/>
  <c r="M233" i="21"/>
  <c r="L233" i="21"/>
  <c r="K233" i="21"/>
  <c r="M232" i="21"/>
  <c r="L232" i="21"/>
  <c r="K232" i="21"/>
  <c r="M231" i="21"/>
  <c r="L231" i="21"/>
  <c r="K231" i="21"/>
  <c r="M230" i="21"/>
  <c r="L230" i="21"/>
  <c r="K230" i="21"/>
  <c r="M229" i="21"/>
  <c r="L229" i="21"/>
  <c r="K229" i="21"/>
  <c r="M228" i="21"/>
  <c r="L228" i="21"/>
  <c r="K228" i="21"/>
  <c r="M227" i="21"/>
  <c r="L227" i="21"/>
  <c r="K227" i="21"/>
  <c r="M226" i="21"/>
  <c r="L226" i="21"/>
  <c r="K226" i="21"/>
  <c r="M225" i="21"/>
  <c r="L225" i="21"/>
  <c r="K225" i="21"/>
  <c r="M224" i="21"/>
  <c r="L224" i="21"/>
  <c r="K224" i="21"/>
  <c r="M223" i="21"/>
  <c r="L223" i="21"/>
  <c r="K223" i="21"/>
  <c r="M222" i="21"/>
  <c r="L222" i="21"/>
  <c r="K222" i="21"/>
  <c r="M221" i="21"/>
  <c r="L221" i="21"/>
  <c r="K221" i="21"/>
  <c r="M220" i="21"/>
  <c r="L220" i="21"/>
  <c r="K220" i="21"/>
  <c r="M219" i="21"/>
  <c r="L219" i="21"/>
  <c r="K219" i="21"/>
  <c r="M218" i="21"/>
  <c r="L218" i="21"/>
  <c r="K218" i="21"/>
  <c r="M217" i="21"/>
  <c r="L217" i="21"/>
  <c r="K217" i="21"/>
  <c r="M216" i="21"/>
  <c r="L216" i="21"/>
  <c r="K216" i="21"/>
  <c r="M215" i="21"/>
  <c r="L215" i="21"/>
  <c r="K215" i="21"/>
  <c r="M214" i="21"/>
  <c r="L214" i="21"/>
  <c r="K214" i="21"/>
  <c r="M213" i="21"/>
  <c r="L213" i="21"/>
  <c r="K213" i="21"/>
  <c r="M212" i="21"/>
  <c r="L212" i="21"/>
  <c r="K212" i="21"/>
  <c r="M211" i="21"/>
  <c r="L211" i="21"/>
  <c r="K211" i="21"/>
  <c r="M210" i="21"/>
  <c r="L210" i="21"/>
  <c r="K210" i="21"/>
  <c r="M209" i="21"/>
  <c r="L209" i="21"/>
  <c r="K209" i="21"/>
  <c r="M208" i="21"/>
  <c r="L208" i="21"/>
  <c r="K208" i="21"/>
  <c r="M207" i="21"/>
  <c r="L207" i="21"/>
  <c r="K207" i="21"/>
  <c r="M206" i="21"/>
  <c r="L206" i="21"/>
  <c r="K206" i="21"/>
  <c r="M205" i="21"/>
  <c r="L205" i="21"/>
  <c r="K205" i="21"/>
  <c r="M204" i="21"/>
  <c r="L204" i="21"/>
  <c r="K204" i="21"/>
  <c r="M203" i="21"/>
  <c r="L203" i="21"/>
  <c r="K203" i="21"/>
  <c r="M202" i="21"/>
  <c r="L202" i="21"/>
  <c r="K202" i="21"/>
  <c r="M201" i="21"/>
  <c r="L201" i="21"/>
  <c r="K201" i="21"/>
  <c r="M200" i="21"/>
  <c r="L200" i="21"/>
  <c r="K200" i="21"/>
  <c r="M199" i="21"/>
  <c r="L199" i="21"/>
  <c r="K199" i="21"/>
  <c r="M198" i="21"/>
  <c r="L198" i="21"/>
  <c r="K198" i="21"/>
  <c r="M197" i="21"/>
  <c r="L197" i="21"/>
  <c r="K197" i="21"/>
  <c r="M196" i="21"/>
  <c r="L196" i="21"/>
  <c r="K196" i="21"/>
  <c r="M195" i="21"/>
  <c r="L195" i="21"/>
  <c r="K195" i="21"/>
  <c r="M194" i="21"/>
  <c r="L194" i="21"/>
  <c r="K194" i="21"/>
  <c r="M193" i="21"/>
  <c r="L193" i="21"/>
  <c r="K193" i="21"/>
  <c r="M192" i="21"/>
  <c r="L192" i="21"/>
  <c r="K192" i="21"/>
  <c r="M191" i="21"/>
  <c r="L191" i="21"/>
  <c r="K191" i="21"/>
  <c r="M190" i="21"/>
  <c r="L190" i="21"/>
  <c r="K190" i="21"/>
  <c r="M189" i="21"/>
  <c r="L189" i="21"/>
  <c r="K189" i="21"/>
  <c r="M188" i="21"/>
  <c r="L188" i="21"/>
  <c r="K188" i="21"/>
  <c r="M187" i="21"/>
  <c r="L187" i="21"/>
  <c r="K187" i="21"/>
  <c r="M186" i="21"/>
  <c r="L186" i="21"/>
  <c r="K186" i="21"/>
  <c r="M185" i="21"/>
  <c r="L185" i="21"/>
  <c r="K185" i="21"/>
  <c r="M184" i="21"/>
  <c r="L184" i="21"/>
  <c r="K184" i="21"/>
  <c r="M183" i="21"/>
  <c r="L183" i="21"/>
  <c r="K183" i="21"/>
  <c r="M182" i="21"/>
  <c r="L182" i="21"/>
  <c r="K182" i="21"/>
  <c r="M181" i="21"/>
  <c r="L181" i="21"/>
  <c r="K181" i="21"/>
  <c r="M180" i="21"/>
  <c r="L180" i="21"/>
  <c r="K180" i="21"/>
  <c r="M179" i="21"/>
  <c r="L179" i="21"/>
  <c r="K179" i="21"/>
  <c r="M178" i="21"/>
  <c r="L178" i="21"/>
  <c r="K178" i="21"/>
  <c r="M177" i="21"/>
  <c r="L177" i="21"/>
  <c r="K177" i="21"/>
  <c r="M176" i="21"/>
  <c r="L176" i="21"/>
  <c r="K176" i="21"/>
  <c r="M175" i="21"/>
  <c r="L175" i="21"/>
  <c r="K175" i="21"/>
  <c r="M174" i="21"/>
  <c r="L174" i="21"/>
  <c r="K174" i="21"/>
  <c r="M173" i="21"/>
  <c r="L173" i="21"/>
  <c r="K173" i="21"/>
  <c r="M172" i="21"/>
  <c r="L172" i="21"/>
  <c r="K172" i="21"/>
  <c r="M171" i="21"/>
  <c r="L171" i="21"/>
  <c r="K171" i="21"/>
  <c r="M170" i="21"/>
  <c r="L170" i="21"/>
  <c r="K170" i="21"/>
  <c r="M169" i="21"/>
  <c r="L169" i="21"/>
  <c r="K169" i="21"/>
  <c r="M168" i="21"/>
  <c r="L168" i="21"/>
  <c r="K168" i="21"/>
  <c r="M167" i="21"/>
  <c r="L167" i="21"/>
  <c r="K167" i="21"/>
  <c r="M166" i="21"/>
  <c r="L166" i="21"/>
  <c r="K166" i="21"/>
  <c r="M165" i="21"/>
  <c r="L165" i="21"/>
  <c r="K165" i="21"/>
  <c r="M164" i="21"/>
  <c r="L164" i="21"/>
  <c r="K164" i="21"/>
  <c r="M163" i="21"/>
  <c r="L163" i="21"/>
  <c r="K163" i="21"/>
  <c r="M162" i="21"/>
  <c r="L162" i="21"/>
  <c r="K162" i="21"/>
  <c r="M161" i="21"/>
  <c r="L161" i="21"/>
  <c r="K161" i="21"/>
  <c r="M160" i="21"/>
  <c r="L160" i="21"/>
  <c r="K160" i="21"/>
  <c r="M159" i="21"/>
  <c r="L159" i="21"/>
  <c r="K159" i="21"/>
  <c r="M158" i="21"/>
  <c r="L158" i="21"/>
  <c r="K158" i="21"/>
  <c r="M157" i="21"/>
  <c r="L157" i="21"/>
  <c r="K157" i="21"/>
  <c r="M156" i="21"/>
  <c r="L156" i="21"/>
  <c r="K156" i="21"/>
  <c r="M155" i="21"/>
  <c r="L155" i="21"/>
  <c r="K155" i="21"/>
  <c r="M154" i="21"/>
  <c r="L154" i="21"/>
  <c r="K154" i="21"/>
  <c r="M153" i="21"/>
  <c r="L153" i="21"/>
  <c r="K153" i="21"/>
  <c r="M152" i="21"/>
  <c r="L152" i="21"/>
  <c r="K152" i="21"/>
  <c r="M151" i="21"/>
  <c r="L151" i="21"/>
  <c r="K151" i="21"/>
  <c r="M150" i="21"/>
  <c r="L150" i="21"/>
  <c r="K150" i="21"/>
  <c r="M149" i="21"/>
  <c r="L149" i="21"/>
  <c r="K149" i="21"/>
  <c r="M148" i="21"/>
  <c r="L148" i="21"/>
  <c r="K148" i="21"/>
  <c r="M147" i="21"/>
  <c r="L147" i="21"/>
  <c r="K147" i="21"/>
  <c r="M146" i="21"/>
  <c r="L146" i="21"/>
  <c r="K146" i="21"/>
  <c r="M145" i="21"/>
  <c r="L145" i="21"/>
  <c r="K145" i="21"/>
  <c r="M144" i="21"/>
  <c r="L144" i="21"/>
  <c r="K144" i="21"/>
  <c r="M143" i="21"/>
  <c r="L143" i="21"/>
  <c r="K143" i="21"/>
  <c r="M142" i="21"/>
  <c r="L142" i="21"/>
  <c r="K142" i="21"/>
  <c r="M141" i="21"/>
  <c r="L141" i="21"/>
  <c r="K141" i="21"/>
  <c r="M140" i="21"/>
  <c r="L140" i="21"/>
  <c r="K140" i="21"/>
  <c r="M139" i="21"/>
  <c r="L139" i="21"/>
  <c r="K139" i="21"/>
  <c r="M138" i="21"/>
  <c r="L138" i="21"/>
  <c r="K138" i="21"/>
  <c r="M137" i="21"/>
  <c r="L137" i="21"/>
  <c r="K137" i="21"/>
  <c r="M136" i="21"/>
  <c r="L136" i="21"/>
  <c r="K136" i="21"/>
  <c r="M135" i="21"/>
  <c r="L135" i="21"/>
  <c r="K135" i="21"/>
  <c r="M134" i="21"/>
  <c r="L134" i="21"/>
  <c r="K134" i="21"/>
  <c r="M133" i="21"/>
  <c r="L133" i="21"/>
  <c r="K133" i="21"/>
  <c r="M132" i="21"/>
  <c r="L132" i="21"/>
  <c r="K132" i="21"/>
  <c r="M131" i="21"/>
  <c r="L131" i="21"/>
  <c r="K131" i="21"/>
  <c r="M130" i="21"/>
  <c r="L130" i="21"/>
  <c r="K130" i="21"/>
  <c r="M129" i="21"/>
  <c r="L129" i="21"/>
  <c r="K129" i="21"/>
  <c r="M128" i="21"/>
  <c r="L128" i="21"/>
  <c r="K128" i="21"/>
  <c r="M127" i="21"/>
  <c r="L127" i="21"/>
  <c r="K127" i="21"/>
  <c r="M126" i="21"/>
  <c r="L126" i="21"/>
  <c r="K126" i="21"/>
  <c r="M125" i="21"/>
  <c r="L125" i="21"/>
  <c r="K125" i="21"/>
  <c r="M124" i="21"/>
  <c r="L124" i="21"/>
  <c r="K124" i="21"/>
  <c r="M123" i="21"/>
  <c r="L123" i="21"/>
  <c r="K123" i="21"/>
  <c r="M122" i="21"/>
  <c r="L122" i="21"/>
  <c r="K122" i="21"/>
  <c r="M121" i="21"/>
  <c r="L121" i="21"/>
  <c r="K121" i="21"/>
  <c r="M120" i="21"/>
  <c r="L120" i="21"/>
  <c r="K120" i="21"/>
  <c r="M119" i="21"/>
  <c r="L119" i="21"/>
  <c r="K119" i="21"/>
  <c r="M118" i="21"/>
  <c r="L118" i="21"/>
  <c r="K118" i="21"/>
  <c r="M117" i="21"/>
  <c r="L117" i="21"/>
  <c r="K117" i="21"/>
  <c r="M116" i="21"/>
  <c r="L116" i="21"/>
  <c r="K116" i="21"/>
  <c r="M115" i="21"/>
  <c r="L115" i="21"/>
  <c r="K115" i="21"/>
  <c r="M114" i="21"/>
  <c r="L114" i="21"/>
  <c r="K114" i="21"/>
  <c r="M113" i="21"/>
  <c r="L113" i="21"/>
  <c r="K113" i="21"/>
  <c r="M112" i="21"/>
  <c r="L112" i="21"/>
  <c r="K112" i="21"/>
  <c r="M111" i="21"/>
  <c r="L111" i="21"/>
  <c r="K111" i="21"/>
  <c r="M110" i="21"/>
  <c r="L110" i="21"/>
  <c r="K110" i="21"/>
  <c r="M109" i="21"/>
  <c r="L109" i="21"/>
  <c r="K109" i="21"/>
  <c r="M108" i="21"/>
  <c r="L108" i="21"/>
  <c r="K108" i="21"/>
  <c r="M107" i="21"/>
  <c r="L107" i="21"/>
  <c r="K107" i="21"/>
  <c r="M106" i="21"/>
  <c r="L106" i="21"/>
  <c r="K106" i="21"/>
  <c r="M105" i="21"/>
  <c r="L105" i="21"/>
  <c r="K105" i="21"/>
  <c r="M104" i="21"/>
  <c r="L104" i="21"/>
  <c r="K104" i="21"/>
  <c r="M103" i="21"/>
  <c r="L103" i="21"/>
  <c r="K103" i="21"/>
  <c r="M102" i="21"/>
  <c r="L102" i="21"/>
  <c r="K102" i="21"/>
  <c r="M101" i="21"/>
  <c r="L101" i="21"/>
  <c r="K101" i="21"/>
  <c r="M100" i="21"/>
  <c r="L100" i="21"/>
  <c r="K100" i="21"/>
  <c r="M99" i="21"/>
  <c r="L99" i="21"/>
  <c r="K99" i="21"/>
  <c r="M98" i="21"/>
  <c r="L98" i="21"/>
  <c r="K98" i="21"/>
  <c r="M97" i="21"/>
  <c r="L97" i="21"/>
  <c r="K97" i="21"/>
  <c r="M96" i="21"/>
  <c r="L96" i="21"/>
  <c r="K96" i="21"/>
  <c r="M95" i="21"/>
  <c r="L95" i="21"/>
  <c r="K95" i="21"/>
  <c r="M94" i="21"/>
  <c r="L94" i="21"/>
  <c r="K94" i="21"/>
  <c r="M93" i="21"/>
  <c r="L93" i="21"/>
  <c r="K93" i="21"/>
  <c r="M92" i="21"/>
  <c r="L92" i="21"/>
  <c r="K92" i="21"/>
  <c r="M91" i="21"/>
  <c r="L91" i="21"/>
  <c r="K91" i="21"/>
  <c r="M90" i="21"/>
  <c r="L90" i="21"/>
  <c r="K90" i="21"/>
  <c r="M89" i="21"/>
  <c r="L89" i="21"/>
  <c r="K89" i="21"/>
  <c r="M88" i="21"/>
  <c r="L88" i="21"/>
  <c r="K88" i="21"/>
  <c r="M87" i="21"/>
  <c r="L87" i="21"/>
  <c r="K87" i="21"/>
  <c r="M86" i="21"/>
  <c r="L86" i="21"/>
  <c r="K86" i="21"/>
  <c r="M85" i="21"/>
  <c r="L85" i="21"/>
  <c r="K85" i="21"/>
  <c r="M84" i="21"/>
  <c r="L84" i="21"/>
  <c r="K84" i="21"/>
  <c r="M83" i="21"/>
  <c r="L83" i="21"/>
  <c r="K83" i="21"/>
  <c r="M82" i="21"/>
  <c r="L82" i="21"/>
  <c r="K82" i="21"/>
  <c r="M81" i="21"/>
  <c r="L81" i="21"/>
  <c r="K81" i="21"/>
  <c r="M80" i="21"/>
  <c r="L80" i="21"/>
  <c r="K80" i="21"/>
  <c r="M79" i="21"/>
  <c r="L79" i="21"/>
  <c r="K79" i="21"/>
  <c r="M78" i="21"/>
  <c r="L78" i="21"/>
  <c r="K78" i="21"/>
  <c r="M77" i="21"/>
  <c r="L77" i="21"/>
  <c r="K77" i="21"/>
  <c r="M76" i="21"/>
  <c r="L76" i="21"/>
  <c r="K76" i="21"/>
  <c r="M75" i="21"/>
  <c r="L75" i="21"/>
  <c r="K75" i="21"/>
  <c r="M74" i="21"/>
  <c r="L74" i="21"/>
  <c r="K74" i="21"/>
  <c r="M73" i="21"/>
  <c r="L73" i="21"/>
  <c r="K73" i="21"/>
  <c r="S72" i="21"/>
  <c r="F11" i="21" s="1"/>
  <c r="D65" i="2" s="1"/>
  <c r="R72" i="21"/>
  <c r="M72" i="21"/>
  <c r="L72" i="21"/>
  <c r="K72" i="21"/>
  <c r="M71" i="21"/>
  <c r="L71" i="21"/>
  <c r="K71" i="21"/>
  <c r="U70" i="21"/>
  <c r="M70" i="21"/>
  <c r="L70" i="21"/>
  <c r="K70" i="21"/>
  <c r="M69" i="21"/>
  <c r="L69" i="21"/>
  <c r="K69" i="21"/>
  <c r="S68" i="21"/>
  <c r="R68" i="21"/>
  <c r="M68" i="21"/>
  <c r="L68" i="21"/>
  <c r="K68" i="21"/>
  <c r="S67" i="21"/>
  <c r="R67" i="21"/>
  <c r="M67" i="21"/>
  <c r="L67" i="21"/>
  <c r="K67" i="21"/>
  <c r="S66" i="21"/>
  <c r="R66" i="21"/>
  <c r="M66" i="21"/>
  <c r="L66" i="21"/>
  <c r="K66" i="21"/>
  <c r="S65" i="21"/>
  <c r="R65" i="21"/>
  <c r="M65" i="21"/>
  <c r="L65" i="21"/>
  <c r="K65" i="21"/>
  <c r="S64" i="21"/>
  <c r="R64" i="21"/>
  <c r="M64" i="21"/>
  <c r="L64" i="21"/>
  <c r="K64" i="21"/>
  <c r="S63" i="21"/>
  <c r="R63" i="21"/>
  <c r="M63" i="21"/>
  <c r="L63" i="21"/>
  <c r="S62" i="21"/>
  <c r="R62" i="21"/>
  <c r="M62" i="21"/>
  <c r="L62" i="21"/>
  <c r="S61" i="21"/>
  <c r="R61" i="21"/>
  <c r="M61" i="21"/>
  <c r="L61" i="21"/>
  <c r="S60" i="21"/>
  <c r="R60" i="21"/>
  <c r="M60" i="21"/>
  <c r="L60" i="21"/>
  <c r="S59" i="21"/>
  <c r="R59" i="21"/>
  <c r="M59" i="21"/>
  <c r="L59" i="21"/>
  <c r="R58" i="21"/>
  <c r="M58" i="21"/>
  <c r="L58" i="21"/>
  <c r="M57" i="21"/>
  <c r="L57" i="21"/>
  <c r="M56" i="21"/>
  <c r="L56" i="21"/>
  <c r="M55" i="21"/>
  <c r="L55" i="21"/>
  <c r="K55" i="21"/>
  <c r="M54" i="21"/>
  <c r="L54" i="21"/>
  <c r="K54" i="21"/>
  <c r="M53" i="21"/>
  <c r="L53" i="21"/>
  <c r="K53" i="21"/>
  <c r="M52" i="21"/>
  <c r="L52" i="21"/>
  <c r="K52" i="21"/>
  <c r="M51" i="21"/>
  <c r="L51" i="21"/>
  <c r="K51" i="21"/>
  <c r="M50" i="21"/>
  <c r="L50" i="21"/>
  <c r="K50" i="21"/>
  <c r="M49" i="21"/>
  <c r="L49" i="21"/>
  <c r="K49" i="21"/>
  <c r="M48" i="21"/>
  <c r="L48" i="21"/>
  <c r="K48" i="21"/>
  <c r="M47" i="21"/>
  <c r="L47" i="21"/>
  <c r="K47" i="21"/>
  <c r="M46" i="21"/>
  <c r="L46" i="21"/>
  <c r="K46" i="21"/>
  <c r="M45" i="21"/>
  <c r="L45" i="21"/>
  <c r="K45" i="21"/>
  <c r="M44" i="21"/>
  <c r="L44" i="21"/>
  <c r="K44" i="21"/>
  <c r="M43" i="21"/>
  <c r="L43" i="21"/>
  <c r="K43" i="21"/>
  <c r="M42" i="21"/>
  <c r="L42" i="21"/>
  <c r="K42" i="21"/>
  <c r="M41" i="21"/>
  <c r="L41" i="21"/>
  <c r="K41" i="21"/>
  <c r="M40" i="21"/>
  <c r="L40" i="21"/>
  <c r="K40" i="21"/>
  <c r="M39" i="21"/>
  <c r="L39" i="21"/>
  <c r="K39" i="21"/>
  <c r="M38" i="21"/>
  <c r="L38" i="21"/>
  <c r="K38" i="21"/>
  <c r="M37" i="21"/>
  <c r="L37" i="21"/>
  <c r="K37" i="21"/>
  <c r="M36" i="21"/>
  <c r="L36" i="21"/>
  <c r="K36" i="21"/>
  <c r="M35" i="21"/>
  <c r="L35" i="21"/>
  <c r="K35" i="21"/>
  <c r="M34" i="21"/>
  <c r="L34" i="21"/>
  <c r="K34" i="21"/>
  <c r="M33" i="21"/>
  <c r="L33" i="21"/>
  <c r="K33" i="21"/>
  <c r="M32" i="21"/>
  <c r="L32" i="21"/>
  <c r="K32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7" i="21"/>
  <c r="L27" i="21"/>
  <c r="K27" i="21"/>
  <c r="M26" i="21"/>
  <c r="L26" i="21"/>
  <c r="K26" i="21"/>
  <c r="M25" i="21"/>
  <c r="S58" i="21" s="1"/>
  <c r="L25" i="21"/>
  <c r="K25" i="21"/>
  <c r="I22" i="21"/>
  <c r="H22" i="21"/>
  <c r="B6" i="21"/>
  <c r="H24" i="21" s="1"/>
  <c r="B4" i="21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28" i="20"/>
  <c r="N28" i="20"/>
  <c r="T58" i="21" l="1"/>
  <c r="T61" i="21"/>
  <c r="T62" i="21"/>
  <c r="T65" i="21"/>
  <c r="T66" i="21"/>
  <c r="T72" i="21"/>
  <c r="T60" i="21"/>
  <c r="T64" i="21"/>
  <c r="T68" i="21"/>
  <c r="F9" i="21"/>
  <c r="L24" i="21"/>
  <c r="M22" i="21"/>
  <c r="T59" i="21"/>
  <c r="T63" i="21"/>
  <c r="T67" i="21"/>
  <c r="S70" i="21"/>
  <c r="F10" i="21" s="1"/>
  <c r="D64" i="2" s="1"/>
  <c r="L22" i="21"/>
  <c r="E11" i="21"/>
  <c r="Q6" i="21"/>
  <c r="T45" i="21"/>
  <c r="R70" i="21"/>
  <c r="M24" i="21"/>
  <c r="R45" i="21"/>
  <c r="E9" i="21"/>
  <c r="N111" i="20"/>
  <c r="S111" i="20" s="1"/>
  <c r="N110" i="20"/>
  <c r="S110" i="20" s="1"/>
  <c r="N109" i="20"/>
  <c r="S109" i="20" s="1"/>
  <c r="N108" i="20"/>
  <c r="S108" i="20" s="1"/>
  <c r="N107" i="20"/>
  <c r="S107" i="20" s="1"/>
  <c r="N106" i="20"/>
  <c r="S106" i="20" s="1"/>
  <c r="N105" i="20"/>
  <c r="S105" i="20" s="1"/>
  <c r="N104" i="20"/>
  <c r="S104" i="20" s="1"/>
  <c r="N103" i="20"/>
  <c r="S103" i="20" s="1"/>
  <c r="N102" i="20"/>
  <c r="S102" i="20" s="1"/>
  <c r="N101" i="20"/>
  <c r="S101" i="20" s="1"/>
  <c r="N100" i="20"/>
  <c r="S100" i="20" s="1"/>
  <c r="N99" i="20"/>
  <c r="S99" i="20" s="1"/>
  <c r="N98" i="20"/>
  <c r="S98" i="20" s="1"/>
  <c r="N97" i="20"/>
  <c r="S97" i="20" s="1"/>
  <c r="N96" i="20"/>
  <c r="S96" i="20" s="1"/>
  <c r="N95" i="20"/>
  <c r="S95" i="20" s="1"/>
  <c r="N94" i="20"/>
  <c r="S94" i="20" s="1"/>
  <c r="N93" i="20"/>
  <c r="S93" i="20" s="1"/>
  <c r="N92" i="20"/>
  <c r="S92" i="20" s="1"/>
  <c r="N91" i="20"/>
  <c r="S91" i="20" s="1"/>
  <c r="N90" i="20"/>
  <c r="S90" i="20" s="1"/>
  <c r="N89" i="20"/>
  <c r="S89" i="20" s="1"/>
  <c r="N88" i="20"/>
  <c r="S88" i="20" s="1"/>
  <c r="N87" i="20"/>
  <c r="S87" i="20" s="1"/>
  <c r="N86" i="20"/>
  <c r="S86" i="20" s="1"/>
  <c r="N85" i="20"/>
  <c r="S85" i="20" s="1"/>
  <c r="N84" i="20"/>
  <c r="S84" i="20" s="1"/>
  <c r="N83" i="20"/>
  <c r="S83" i="20" s="1"/>
  <c r="N82" i="20"/>
  <c r="S82" i="20" s="1"/>
  <c r="N81" i="20"/>
  <c r="S81" i="20" s="1"/>
  <c r="N80" i="20"/>
  <c r="S80" i="20" s="1"/>
  <c r="N79" i="20"/>
  <c r="S79" i="20" s="1"/>
  <c r="N78" i="20"/>
  <c r="S78" i="20" s="1"/>
  <c r="N77" i="20"/>
  <c r="S77" i="20" s="1"/>
  <c r="N76" i="20"/>
  <c r="S76" i="20" s="1"/>
  <c r="N75" i="20"/>
  <c r="S75" i="20" s="1"/>
  <c r="N74" i="20"/>
  <c r="S74" i="20" s="1"/>
  <c r="N73" i="20"/>
  <c r="S73" i="20" s="1"/>
  <c r="N72" i="20"/>
  <c r="S72" i="20" s="1"/>
  <c r="N71" i="20"/>
  <c r="S71" i="20" s="1"/>
  <c r="N70" i="20"/>
  <c r="S70" i="20" s="1"/>
  <c r="N69" i="20"/>
  <c r="S69" i="20" s="1"/>
  <c r="N68" i="20"/>
  <c r="S68" i="20" s="1"/>
  <c r="N67" i="20"/>
  <c r="S67" i="20" s="1"/>
  <c r="N66" i="20"/>
  <c r="S66" i="20" s="1"/>
  <c r="N65" i="20"/>
  <c r="S65" i="20" s="1"/>
  <c r="N64" i="20"/>
  <c r="S64" i="20" s="1"/>
  <c r="N63" i="20"/>
  <c r="S63" i="20" s="1"/>
  <c r="N62" i="20"/>
  <c r="S62" i="20" s="1"/>
  <c r="N61" i="20"/>
  <c r="S61" i="20" s="1"/>
  <c r="N60" i="20"/>
  <c r="S60" i="20" s="1"/>
  <c r="N59" i="20"/>
  <c r="S59" i="20" s="1"/>
  <c r="N58" i="20"/>
  <c r="S58" i="20" s="1"/>
  <c r="N57" i="20"/>
  <c r="S57" i="20" s="1"/>
  <c r="N56" i="20"/>
  <c r="S56" i="20" s="1"/>
  <c r="N55" i="20"/>
  <c r="S55" i="20" s="1"/>
  <c r="N54" i="20"/>
  <c r="S54" i="20" s="1"/>
  <c r="N53" i="20"/>
  <c r="S53" i="20" s="1"/>
  <c r="N52" i="20"/>
  <c r="S52" i="20" s="1"/>
  <c r="N51" i="20"/>
  <c r="S51" i="20" s="1"/>
  <c r="N50" i="20"/>
  <c r="S50" i="20" s="1"/>
  <c r="N49" i="20"/>
  <c r="S49" i="20" s="1"/>
  <c r="N48" i="20"/>
  <c r="S48" i="20" s="1"/>
  <c r="N47" i="20"/>
  <c r="S47" i="20" s="1"/>
  <c r="AA46" i="20"/>
  <c r="N46" i="20"/>
  <c r="S46" i="20" s="1"/>
  <c r="N45" i="20"/>
  <c r="S45" i="20" s="1"/>
  <c r="AA44" i="20"/>
  <c r="N44" i="20"/>
  <c r="S44" i="20" s="1"/>
  <c r="N43" i="20"/>
  <c r="S43" i="20" s="1"/>
  <c r="N42" i="20"/>
  <c r="S42" i="20" s="1"/>
  <c r="AB41" i="20"/>
  <c r="AA41" i="20"/>
  <c r="Z41" i="20"/>
  <c r="N41" i="20"/>
  <c r="S41" i="20" s="1"/>
  <c r="N40" i="20"/>
  <c r="S40" i="20" s="1"/>
  <c r="N39" i="20"/>
  <c r="S39" i="20" s="1"/>
  <c r="N38" i="20"/>
  <c r="S38" i="20" s="1"/>
  <c r="N37" i="20"/>
  <c r="S37" i="20" s="1"/>
  <c r="N36" i="20"/>
  <c r="S36" i="20" s="1"/>
  <c r="N35" i="20"/>
  <c r="N34" i="20"/>
  <c r="S34" i="20" s="1"/>
  <c r="AB46" i="20" s="1"/>
  <c r="N33" i="20"/>
  <c r="R33" i="20" s="1"/>
  <c r="AA45" i="20" s="1"/>
  <c r="N32" i="20"/>
  <c r="Z43" i="20" s="1"/>
  <c r="AE31" i="20"/>
  <c r="AD31" i="20"/>
  <c r="AB31" i="20"/>
  <c r="AA31" i="20"/>
  <c r="Z31" i="20"/>
  <c r="Y31" i="20"/>
  <c r="N31" i="20"/>
  <c r="M10" i="20" s="1"/>
  <c r="N30" i="20"/>
  <c r="AE29" i="20"/>
  <c r="AD29" i="20"/>
  <c r="AB29" i="20"/>
  <c r="AA29" i="20"/>
  <c r="Z29" i="20"/>
  <c r="Y29" i="20"/>
  <c r="N29" i="20"/>
  <c r="S28" i="20"/>
  <c r="Q24" i="20"/>
  <c r="P24" i="20"/>
  <c r="M24" i="20"/>
  <c r="L24" i="20"/>
  <c r="K24" i="20"/>
  <c r="O21" i="20"/>
  <c r="N21" i="20"/>
  <c r="L21" i="20"/>
  <c r="K21" i="20"/>
  <c r="J21" i="20"/>
  <c r="I21" i="20"/>
  <c r="O20" i="20"/>
  <c r="N20" i="20"/>
  <c r="L20" i="20"/>
  <c r="K20" i="20"/>
  <c r="J20" i="20"/>
  <c r="I20" i="20"/>
  <c r="O19" i="20"/>
  <c r="N19" i="20"/>
  <c r="L19" i="20"/>
  <c r="K19" i="20"/>
  <c r="J19" i="20"/>
  <c r="I19" i="20"/>
  <c r="I15" i="20"/>
  <c r="B6" i="20"/>
  <c r="N26" i="20" s="1"/>
  <c r="B4" i="20"/>
  <c r="S35" i="20" l="1"/>
  <c r="M14" i="20"/>
  <c r="M15" i="20" s="1"/>
  <c r="M11" i="20"/>
  <c r="Z45" i="20"/>
  <c r="Z42" i="20"/>
  <c r="Z44" i="20"/>
  <c r="Z46" i="20"/>
  <c r="AC31" i="20"/>
  <c r="Z40" i="20"/>
  <c r="S31" i="20"/>
  <c r="Q10" i="20" s="1"/>
  <c r="R31" i="20"/>
  <c r="P10" i="20" s="1"/>
  <c r="S30" i="20"/>
  <c r="R30" i="20"/>
  <c r="M20" i="20"/>
  <c r="M21" i="20"/>
  <c r="S32" i="20"/>
  <c r="AB43" i="20" s="1"/>
  <c r="R32" i="20"/>
  <c r="AA43" i="20" s="1"/>
  <c r="S29" i="20"/>
  <c r="AB47" i="20" s="1"/>
  <c r="R29" i="20"/>
  <c r="M19" i="20"/>
  <c r="AC29" i="20"/>
  <c r="Z47" i="20"/>
  <c r="U87" i="21"/>
  <c r="D19" i="21" s="1"/>
  <c r="S84" i="21"/>
  <c r="R81" i="21"/>
  <c r="U75" i="21"/>
  <c r="S81" i="21"/>
  <c r="S87" i="21"/>
  <c r="F19" i="21" s="1"/>
  <c r="R84" i="21"/>
  <c r="U78" i="21"/>
  <c r="S75" i="21"/>
  <c r="R78" i="21"/>
  <c r="R87" i="21"/>
  <c r="U81" i="21"/>
  <c r="S78" i="21"/>
  <c r="R75" i="21"/>
  <c r="U84" i="21"/>
  <c r="N24" i="20"/>
  <c r="AA33" i="20"/>
  <c r="AE33" i="20"/>
  <c r="S33" i="20"/>
  <c r="AB45" i="20" s="1"/>
  <c r="Y33" i="20"/>
  <c r="Z33" i="20"/>
  <c r="AD33" i="20"/>
  <c r="J22" i="20"/>
  <c r="N22" i="20"/>
  <c r="L22" i="20"/>
  <c r="AB33" i="20"/>
  <c r="O22" i="20"/>
  <c r="L16" i="20"/>
  <c r="L17" i="20" s="1"/>
  <c r="N12" i="20"/>
  <c r="N13" i="20" s="1"/>
  <c r="J12" i="20"/>
  <c r="J13" i="20" s="1"/>
  <c r="I22" i="20"/>
  <c r="L12" i="20"/>
  <c r="J16" i="20"/>
  <c r="J17" i="20" s="1"/>
  <c r="N16" i="20"/>
  <c r="N17" i="20" s="1"/>
  <c r="C11" i="21"/>
  <c r="C65" i="2"/>
  <c r="T70" i="21"/>
  <c r="E10" i="21"/>
  <c r="C64" i="2" s="1"/>
  <c r="U83" i="21"/>
  <c r="R80" i="21"/>
  <c r="S77" i="21"/>
  <c r="R74" i="21"/>
  <c r="R83" i="21"/>
  <c r="U74" i="21"/>
  <c r="S86" i="21"/>
  <c r="U80" i="21"/>
  <c r="R77" i="21"/>
  <c r="S74" i="21"/>
  <c r="R86" i="21"/>
  <c r="S83" i="21"/>
  <c r="U77" i="21"/>
  <c r="U86" i="21"/>
  <c r="S80" i="21"/>
  <c r="K22" i="20"/>
  <c r="P8" i="20"/>
  <c r="I12" i="20"/>
  <c r="I13" i="20" s="1"/>
  <c r="I16" i="20"/>
  <c r="I17" i="20" s="1"/>
  <c r="R26" i="20"/>
  <c r="Q8" i="20"/>
  <c r="O12" i="20"/>
  <c r="O13" i="20" s="1"/>
  <c r="O16" i="20"/>
  <c r="S26" i="20"/>
  <c r="M8" i="20"/>
  <c r="S184" i="9"/>
  <c r="S183" i="9"/>
  <c r="S182" i="9"/>
  <c r="S181" i="9"/>
  <c r="S180" i="9"/>
  <c r="S179" i="9"/>
  <c r="S178" i="9"/>
  <c r="S177" i="9"/>
  <c r="S176" i="9"/>
  <c r="S175" i="9"/>
  <c r="P11" i="20" l="1"/>
  <c r="Q11" i="20"/>
  <c r="P14" i="20"/>
  <c r="P15" i="20" s="1"/>
  <c r="AB44" i="20"/>
  <c r="Q14" i="20"/>
  <c r="Q15" i="20" s="1"/>
  <c r="M12" i="20"/>
  <c r="M13" i="20" s="1"/>
  <c r="M16" i="20"/>
  <c r="M17" i="20" s="1"/>
  <c r="AG29" i="20"/>
  <c r="P21" i="20"/>
  <c r="C29" i="2" s="1"/>
  <c r="AA42" i="20"/>
  <c r="Z49" i="20"/>
  <c r="S24" i="20"/>
  <c r="Q19" i="20"/>
  <c r="D27" i="2" s="1"/>
  <c r="M22" i="20"/>
  <c r="Q21" i="20"/>
  <c r="D29" i="2" s="1"/>
  <c r="AB42" i="20"/>
  <c r="Q20" i="20"/>
  <c r="D28" i="2" s="1"/>
  <c r="AB40" i="20"/>
  <c r="AG31" i="20"/>
  <c r="P20" i="20"/>
  <c r="C28" i="2" s="1"/>
  <c r="AA40" i="20"/>
  <c r="AF31" i="20"/>
  <c r="AA47" i="20"/>
  <c r="R24" i="20"/>
  <c r="AF29" i="20"/>
  <c r="P19" i="20"/>
  <c r="AC33" i="20"/>
  <c r="S82" i="21"/>
  <c r="T48" i="21" s="1"/>
  <c r="E12" i="3" s="1"/>
  <c r="I18" i="20"/>
  <c r="N18" i="20"/>
  <c r="L13" i="20"/>
  <c r="L18" i="20" s="1"/>
  <c r="U82" i="21"/>
  <c r="O17" i="20"/>
  <c r="O18" i="20" s="1"/>
  <c r="U79" i="21"/>
  <c r="R88" i="21"/>
  <c r="S50" i="21" s="1"/>
  <c r="D14" i="3" s="1"/>
  <c r="T86" i="21"/>
  <c r="E15" i="21"/>
  <c r="C67" i="2" s="1"/>
  <c r="F15" i="21"/>
  <c r="D67" i="2" s="1"/>
  <c r="S88" i="21"/>
  <c r="T50" i="21" s="1"/>
  <c r="E14" i="3" s="1"/>
  <c r="R82" i="21"/>
  <c r="S48" i="21" s="1"/>
  <c r="T80" i="21"/>
  <c r="U76" i="21"/>
  <c r="D14" i="21"/>
  <c r="F18" i="21"/>
  <c r="F20" i="21" s="1"/>
  <c r="D49" i="2" s="1"/>
  <c r="U88" i="21"/>
  <c r="D15" i="21"/>
  <c r="F14" i="21"/>
  <c r="D66" i="2" s="1"/>
  <c r="S76" i="21"/>
  <c r="T81" i="21"/>
  <c r="E18" i="21"/>
  <c r="T75" i="21"/>
  <c r="D18" i="21"/>
  <c r="D20" i="21" s="1"/>
  <c r="U85" i="21"/>
  <c r="R76" i="21"/>
  <c r="T74" i="21"/>
  <c r="T76" i="21" s="1"/>
  <c r="E14" i="21"/>
  <c r="C66" i="2" s="1"/>
  <c r="T78" i="21"/>
  <c r="T87" i="21"/>
  <c r="E19" i="21"/>
  <c r="C19" i="21" s="1"/>
  <c r="S85" i="21"/>
  <c r="T49" i="21" s="1"/>
  <c r="E13" i="3" s="1"/>
  <c r="T77" i="21"/>
  <c r="R79" i="21"/>
  <c r="S47" i="21" s="1"/>
  <c r="R85" i="21"/>
  <c r="S49" i="21" s="1"/>
  <c r="D13" i="3" s="1"/>
  <c r="T83" i="21"/>
  <c r="S79" i="21"/>
  <c r="T47" i="21" s="1"/>
  <c r="E11" i="3" s="1"/>
  <c r="T84" i="21"/>
  <c r="C10" i="21"/>
  <c r="K16" i="20"/>
  <c r="K17" i="20" s="1"/>
  <c r="K12" i="20"/>
  <c r="K13" i="20" s="1"/>
  <c r="J18" i="20"/>
  <c r="M18" i="20" l="1"/>
  <c r="P16" i="20"/>
  <c r="P17" i="20" s="1"/>
  <c r="AA49" i="20"/>
  <c r="Q16" i="20"/>
  <c r="Q17" i="20" s="1"/>
  <c r="Q22" i="20"/>
  <c r="Q12" i="20"/>
  <c r="Q13" i="20" s="1"/>
  <c r="AB49" i="20"/>
  <c r="AF33" i="20"/>
  <c r="AG33" i="20"/>
  <c r="C27" i="2"/>
  <c r="P22" i="20"/>
  <c r="P12" i="20"/>
  <c r="P13" i="20" s="1"/>
  <c r="T79" i="21"/>
  <c r="R47" i="21"/>
  <c r="C11" i="3" s="1"/>
  <c r="D11" i="3"/>
  <c r="U90" i="21"/>
  <c r="R48" i="21"/>
  <c r="C12" i="3" s="1"/>
  <c r="D12" i="3"/>
  <c r="D16" i="21"/>
  <c r="D17" i="21" s="1"/>
  <c r="D21" i="21" s="1"/>
  <c r="R49" i="21"/>
  <c r="C13" i="3" s="1"/>
  <c r="F16" i="21"/>
  <c r="F17" i="21" s="1"/>
  <c r="F21" i="21" s="1"/>
  <c r="S46" i="21"/>
  <c r="D10" i="3" s="1"/>
  <c r="R90" i="21"/>
  <c r="C18" i="21"/>
  <c r="C20" i="21" s="1"/>
  <c r="E20" i="21"/>
  <c r="C49" i="2" s="1"/>
  <c r="T82" i="21"/>
  <c r="C15" i="21"/>
  <c r="T85" i="21"/>
  <c r="C14" i="21"/>
  <c r="E16" i="21"/>
  <c r="E17" i="21" s="1"/>
  <c r="T46" i="21"/>
  <c r="S90" i="21"/>
  <c r="T88" i="21"/>
  <c r="R50" i="21"/>
  <c r="C14" i="3" s="1"/>
  <c r="K18" i="20"/>
  <c r="F72" i="2"/>
  <c r="I72" i="2"/>
  <c r="M72" i="2"/>
  <c r="M26" i="8"/>
  <c r="L26" i="8"/>
  <c r="P18" i="20" l="1"/>
  <c r="Q18" i="20"/>
  <c r="T51" i="21"/>
  <c r="E10" i="3"/>
  <c r="E21" i="21"/>
  <c r="T90" i="21"/>
  <c r="R46" i="21"/>
  <c r="S51" i="21"/>
  <c r="C16" i="21"/>
  <c r="C17" i="21" s="1"/>
  <c r="C21" i="21" s="1"/>
  <c r="E65" i="2"/>
  <c r="J17" i="5"/>
  <c r="P17" i="5"/>
  <c r="O17" i="5"/>
  <c r="M17" i="5"/>
  <c r="L17" i="5"/>
  <c r="P12" i="5"/>
  <c r="O12" i="5"/>
  <c r="M12" i="5"/>
  <c r="L12" i="5"/>
  <c r="K12" i="5"/>
  <c r="J12" i="5"/>
  <c r="R51" i="21" l="1"/>
  <c r="C10" i="3"/>
  <c r="J11" i="5"/>
  <c r="C109" i="17" l="1"/>
  <c r="C92" i="17"/>
  <c r="C96" i="17" s="1"/>
  <c r="C76" i="17"/>
  <c r="C81" i="17" s="1"/>
  <c r="C39" i="17"/>
  <c r="C42" i="17" s="1"/>
  <c r="C25" i="17"/>
  <c r="C29" i="17" s="1"/>
  <c r="C53" i="17" l="1"/>
  <c r="X35" i="5" l="1"/>
  <c r="AA31" i="7" l="1"/>
  <c r="Z31" i="7"/>
  <c r="V31" i="7"/>
  <c r="K17" i="7"/>
  <c r="J17" i="7"/>
  <c r="H17" i="7"/>
  <c r="X31" i="7"/>
  <c r="W31" i="7"/>
  <c r="J23" i="7"/>
  <c r="X29" i="7"/>
  <c r="AA29" i="7"/>
  <c r="Z29" i="7"/>
  <c r="W29" i="7"/>
  <c r="V29" i="7"/>
  <c r="F14" i="7" l="1"/>
  <c r="F15" i="7" s="1"/>
  <c r="V32" i="7"/>
  <c r="W32" i="7"/>
  <c r="J14" i="7"/>
  <c r="J15" i="7" s="1"/>
  <c r="Z32" i="7"/>
  <c r="K14" i="7"/>
  <c r="K15" i="7" s="1"/>
  <c r="AA32" i="7"/>
  <c r="H14" i="7"/>
  <c r="H15" i="7" s="1"/>
  <c r="X32" i="7"/>
  <c r="G14" i="7"/>
  <c r="G15" i="7" s="1"/>
  <c r="K26" i="7"/>
  <c r="L11" i="5" l="1"/>
  <c r="K11" i="5"/>
  <c r="R30" i="5"/>
  <c r="O116" i="5"/>
  <c r="B5" i="17" l="1"/>
  <c r="B3" i="17"/>
  <c r="C56" i="17" l="1"/>
  <c r="C45" i="17"/>
  <c r="C99" i="17"/>
  <c r="C32" i="17"/>
  <c r="C84" i="17"/>
  <c r="C7" i="17"/>
  <c r="P16" i="5"/>
  <c r="O16" i="5"/>
  <c r="M16" i="5"/>
  <c r="L16" i="5"/>
  <c r="J16" i="5"/>
  <c r="P11" i="5"/>
  <c r="O11" i="5"/>
  <c r="M11" i="5"/>
  <c r="AC34" i="11" l="1"/>
  <c r="AB34" i="11"/>
  <c r="AA34" i="11"/>
  <c r="Z34" i="11"/>
  <c r="Y34" i="11"/>
  <c r="X34" i="11"/>
  <c r="W34" i="11"/>
  <c r="AA33" i="11"/>
  <c r="Y33" i="11"/>
  <c r="X33" i="11"/>
  <c r="W33" i="11"/>
  <c r="O29" i="9"/>
  <c r="AC32" i="9"/>
  <c r="AC75" i="9"/>
  <c r="O24" i="9" s="1"/>
  <c r="AC36" i="9"/>
  <c r="AC35" i="9"/>
  <c r="AC72" i="9"/>
  <c r="AC71" i="9"/>
  <c r="AC70" i="9"/>
  <c r="AC67" i="9"/>
  <c r="AC66" i="9"/>
  <c r="AC65" i="9"/>
  <c r="AC62" i="9"/>
  <c r="AC61" i="9"/>
  <c r="AC59" i="9"/>
  <c r="AC56" i="9"/>
  <c r="AC43" i="9"/>
  <c r="AC42" i="9"/>
  <c r="AC41" i="9"/>
  <c r="AC40" i="9"/>
  <c r="AC39" i="9"/>
  <c r="AC38" i="9"/>
  <c r="AC34" i="9"/>
  <c r="AC33" i="9"/>
  <c r="AA70" i="9"/>
  <c r="Z70" i="9"/>
  <c r="Y70" i="9"/>
  <c r="AE66" i="9"/>
  <c r="AA66" i="9"/>
  <c r="Z66" i="9"/>
  <c r="Y66" i="9"/>
  <c r="X66" i="9"/>
  <c r="W17" i="9"/>
  <c r="I11" i="12"/>
  <c r="I9" i="12"/>
  <c r="AC68" i="9" l="1"/>
  <c r="O13" i="9"/>
  <c r="AC37" i="9"/>
  <c r="AC76" i="9"/>
  <c r="V29" i="12"/>
  <c r="I16" i="12"/>
  <c r="I17" i="12"/>
  <c r="W44" i="12"/>
  <c r="V44" i="12"/>
  <c r="J16" i="12"/>
  <c r="I15" i="12"/>
  <c r="J17" i="12"/>
  <c r="V34" i="12"/>
  <c r="V39" i="12"/>
  <c r="J11" i="12"/>
  <c r="J10" i="12"/>
  <c r="I10" i="12"/>
  <c r="I12" i="12" s="1"/>
  <c r="I13" i="12" s="1"/>
  <c r="J9" i="12"/>
  <c r="H26" i="10"/>
  <c r="AE35" i="5"/>
  <c r="V46" i="12" l="1"/>
  <c r="I18" i="12"/>
  <c r="I20" i="12" s="1"/>
  <c r="W29" i="12"/>
  <c r="J12" i="12"/>
  <c r="J13" i="12" s="1"/>
  <c r="X28" i="5"/>
  <c r="J26" i="5" l="1"/>
  <c r="P27" i="5"/>
  <c r="O27" i="5"/>
  <c r="M27" i="5"/>
  <c r="L27" i="5"/>
  <c r="K27" i="5"/>
  <c r="P26" i="5"/>
  <c r="O26" i="5"/>
  <c r="M26" i="5"/>
  <c r="L26" i="5"/>
  <c r="K26" i="5"/>
  <c r="P25" i="5"/>
  <c r="O25" i="5"/>
  <c r="M25" i="5"/>
  <c r="L25" i="5"/>
  <c r="K25" i="5"/>
  <c r="J27" i="5"/>
  <c r="J25" i="5"/>
  <c r="L28" i="5" l="1"/>
  <c r="P28" i="5"/>
  <c r="O28" i="5"/>
  <c r="J28" i="5"/>
  <c r="K28" i="5"/>
  <c r="M28" i="5"/>
  <c r="K30" i="5" l="1"/>
  <c r="L30" i="5"/>
  <c r="M30" i="5"/>
  <c r="Q33" i="4"/>
  <c r="D21" i="4"/>
  <c r="D20" i="4"/>
  <c r="D18" i="4"/>
  <c r="D17" i="4"/>
  <c r="U35" i="4"/>
  <c r="T35" i="4"/>
  <c r="T34" i="4"/>
  <c r="S35" i="4"/>
  <c r="U34" i="4"/>
  <c r="U33" i="4"/>
  <c r="S33" i="4"/>
  <c r="T33" i="4"/>
  <c r="S34" i="4"/>
  <c r="U32" i="4"/>
  <c r="T32" i="4"/>
  <c r="S32" i="4"/>
  <c r="Q35" i="4"/>
  <c r="Q34" i="4"/>
  <c r="Q32" i="4"/>
  <c r="S36" i="4" l="1"/>
  <c r="T36" i="4"/>
  <c r="Q36" i="4"/>
  <c r="U36" i="4"/>
  <c r="O44" i="5"/>
  <c r="J33" i="4" l="1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32" i="4"/>
  <c r="V35" i="4" l="1"/>
  <c r="V34" i="4"/>
  <c r="V32" i="4"/>
  <c r="V33" i="4"/>
  <c r="V36" i="4" l="1"/>
  <c r="G68" i="2"/>
  <c r="G43" i="2"/>
  <c r="J68" i="2"/>
  <c r="H68" i="2"/>
  <c r="L64" i="2"/>
  <c r="L62" i="2"/>
  <c r="L59" i="2"/>
  <c r="O60" i="2"/>
  <c r="N60" i="2"/>
  <c r="K60" i="2"/>
  <c r="J60" i="2"/>
  <c r="H60" i="2"/>
  <c r="G60" i="2"/>
  <c r="L58" i="2"/>
  <c r="L46" i="2"/>
  <c r="L47" i="2"/>
  <c r="L48" i="2"/>
  <c r="L49" i="2"/>
  <c r="L45" i="2"/>
  <c r="L38" i="2"/>
  <c r="L39" i="2"/>
  <c r="L40" i="2"/>
  <c r="L41" i="2"/>
  <c r="L42" i="2"/>
  <c r="L37" i="2"/>
  <c r="L33" i="2"/>
  <c r="L34" i="2"/>
  <c r="O50" i="2"/>
  <c r="N50" i="2"/>
  <c r="K50" i="2"/>
  <c r="J50" i="2"/>
  <c r="H50" i="2"/>
  <c r="G50" i="2"/>
  <c r="O43" i="2"/>
  <c r="N43" i="2"/>
  <c r="K43" i="2"/>
  <c r="J43" i="2"/>
  <c r="H43" i="2"/>
  <c r="O35" i="2"/>
  <c r="N35" i="2"/>
  <c r="K35" i="2"/>
  <c r="J35" i="2"/>
  <c r="H35" i="2"/>
  <c r="G35" i="2"/>
  <c r="L32" i="2"/>
  <c r="O30" i="2"/>
  <c r="N30" i="2"/>
  <c r="L22" i="2"/>
  <c r="L23" i="2"/>
  <c r="L27" i="2"/>
  <c r="L28" i="2"/>
  <c r="L29" i="2"/>
  <c r="K30" i="2"/>
  <c r="J30" i="2"/>
  <c r="H30" i="2"/>
  <c r="L18" i="2"/>
  <c r="L15" i="2"/>
  <c r="L14" i="2"/>
  <c r="L13" i="2"/>
  <c r="L12" i="2"/>
  <c r="L11" i="2" s="1"/>
  <c r="L9" i="2"/>
  <c r="O56" i="2" l="1"/>
  <c r="N56" i="2"/>
  <c r="J56" i="2"/>
  <c r="J72" i="2" s="1"/>
  <c r="K56" i="2"/>
  <c r="G56" i="2"/>
  <c r="G72" i="2" s="1"/>
  <c r="H56" i="2"/>
  <c r="H72" i="2" s="1"/>
  <c r="L43" i="2"/>
  <c r="L60" i="2"/>
  <c r="L50" i="2"/>
  <c r="L35" i="2"/>
  <c r="L30" i="2"/>
  <c r="L56" i="2" l="1"/>
  <c r="E13" i="2"/>
  <c r="E14" i="2"/>
  <c r="E15" i="2"/>
  <c r="J60" i="8" l="1"/>
  <c r="I26" i="8" l="1"/>
  <c r="H26" i="8"/>
  <c r="G26" i="8"/>
  <c r="AA39" i="5"/>
  <c r="AA38" i="5"/>
  <c r="AA35" i="5"/>
  <c r="Q29" i="9" l="1"/>
  <c r="I29" i="9"/>
  <c r="H29" i="9"/>
  <c r="G29" i="9"/>
  <c r="N23" i="7"/>
  <c r="M23" i="7"/>
  <c r="I23" i="7"/>
  <c r="G27" i="11" l="1"/>
  <c r="P27" i="11"/>
  <c r="J27" i="11"/>
  <c r="I27" i="11"/>
  <c r="J22" i="12"/>
  <c r="I22" i="12"/>
  <c r="H15" i="14" l="1"/>
  <c r="S142" i="9" l="1"/>
  <c r="S159" i="9"/>
  <c r="S163" i="9"/>
  <c r="S153" i="9"/>
  <c r="S152" i="9"/>
  <c r="S161" i="9"/>
  <c r="S157" i="9"/>
  <c r="S82" i="9"/>
  <c r="S32" i="9"/>
  <c r="S33" i="9"/>
  <c r="S168" i="9"/>
  <c r="S34" i="9"/>
  <c r="S35" i="9"/>
  <c r="S167" i="9"/>
  <c r="S36" i="9"/>
  <c r="S83" i="9"/>
  <c r="S84" i="9"/>
  <c r="S85" i="9"/>
  <c r="S164" i="9"/>
  <c r="S165" i="9"/>
  <c r="S86" i="9"/>
  <c r="S87" i="9"/>
  <c r="S171" i="9"/>
  <c r="S88" i="9"/>
  <c r="S89" i="9"/>
  <c r="S166" i="9"/>
  <c r="S90" i="9"/>
  <c r="S91" i="9"/>
  <c r="S172" i="9"/>
  <c r="S92" i="9"/>
  <c r="S93" i="9"/>
  <c r="S154" i="9"/>
  <c r="S94" i="9"/>
  <c r="S95" i="9"/>
  <c r="S173" i="9"/>
  <c r="S96" i="9"/>
  <c r="S97" i="9"/>
  <c r="S98" i="9"/>
  <c r="S143" i="9"/>
  <c r="S99" i="9"/>
  <c r="S100" i="9"/>
  <c r="S101" i="9"/>
  <c r="S102" i="9"/>
  <c r="S103" i="9"/>
  <c r="S104" i="9"/>
  <c r="S105" i="9"/>
  <c r="S37" i="9"/>
  <c r="S38" i="9"/>
  <c r="S174" i="9"/>
  <c r="S39" i="9"/>
  <c r="S40" i="9"/>
  <c r="S41" i="9"/>
  <c r="S42" i="9"/>
  <c r="S43" i="9"/>
  <c r="S44" i="9"/>
  <c r="S45" i="9"/>
  <c r="S46" i="9"/>
  <c r="S47" i="9"/>
  <c r="S48" i="9"/>
  <c r="S158" i="9"/>
  <c r="S144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106" i="9"/>
  <c r="S74" i="9"/>
  <c r="S75" i="9"/>
  <c r="S76" i="9"/>
  <c r="S77" i="9"/>
  <c r="S78" i="9"/>
  <c r="S79" i="9"/>
  <c r="S107" i="9"/>
  <c r="S156" i="9"/>
  <c r="S150" i="9"/>
  <c r="S170" i="9"/>
  <c r="S169" i="9"/>
  <c r="S151" i="9"/>
  <c r="S147" i="9"/>
  <c r="S145" i="9"/>
  <c r="S185" i="9"/>
  <c r="S108" i="9"/>
  <c r="S109" i="9"/>
  <c r="S110" i="9"/>
  <c r="S111" i="9"/>
  <c r="S112" i="9"/>
  <c r="S113" i="9"/>
  <c r="S114" i="9"/>
  <c r="S115" i="9"/>
  <c r="S116" i="9"/>
  <c r="S117" i="9"/>
  <c r="S186" i="9"/>
  <c r="S149" i="9"/>
  <c r="S187" i="9"/>
  <c r="S146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8" i="9"/>
  <c r="S141" i="9"/>
  <c r="S162" i="9"/>
  <c r="S188" i="9"/>
  <c r="S155" i="9"/>
  <c r="S189" i="9"/>
  <c r="S80" i="9"/>
  <c r="S81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160" i="9"/>
  <c r="J27" i="10"/>
  <c r="J28" i="10"/>
  <c r="J29" i="10"/>
  <c r="J30" i="10"/>
  <c r="J31" i="10"/>
  <c r="J32" i="10"/>
  <c r="J33" i="10"/>
  <c r="J34" i="10"/>
  <c r="J206" i="10"/>
  <c r="J36" i="10"/>
  <c r="J207" i="10"/>
  <c r="J152" i="10"/>
  <c r="J153" i="10"/>
  <c r="J154" i="10"/>
  <c r="J155" i="10"/>
  <c r="J156" i="10"/>
  <c r="J201" i="10"/>
  <c r="J157" i="10"/>
  <c r="J158" i="10"/>
  <c r="J159" i="10"/>
  <c r="J160" i="10"/>
  <c r="J161" i="10"/>
  <c r="J162" i="10"/>
  <c r="J163" i="10"/>
  <c r="J164" i="10"/>
  <c r="J188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89" i="10"/>
  <c r="J203" i="10"/>
  <c r="J197" i="10"/>
  <c r="J198" i="10"/>
  <c r="J204" i="10"/>
  <c r="J179" i="10"/>
  <c r="J180" i="10"/>
  <c r="J181" i="10"/>
  <c r="J182" i="10"/>
  <c r="J205" i="10"/>
  <c r="J183" i="10"/>
  <c r="J184" i="10"/>
  <c r="J202" i="10"/>
  <c r="J190" i="10"/>
  <c r="J185" i="10"/>
  <c r="J186" i="10"/>
  <c r="J187" i="10"/>
  <c r="J191" i="10"/>
  <c r="J208" i="10"/>
  <c r="J209" i="10"/>
  <c r="J210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199" i="10"/>
  <c r="J146" i="10"/>
  <c r="J58" i="10"/>
  <c r="J59" i="10"/>
  <c r="J60" i="10"/>
  <c r="J61" i="10"/>
  <c r="J62" i="10"/>
  <c r="J63" i="10"/>
  <c r="J64" i="10"/>
  <c r="J147" i="10"/>
  <c r="J148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20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149" i="10"/>
  <c r="J150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211" i="10"/>
  <c r="J151" i="10"/>
  <c r="J212" i="10"/>
  <c r="J35" i="10"/>
  <c r="J213" i="10"/>
  <c r="J139" i="10"/>
  <c r="J140" i="10"/>
  <c r="J141" i="10"/>
  <c r="J142" i="10"/>
  <c r="J143" i="10"/>
  <c r="J144" i="10"/>
  <c r="J214" i="10"/>
  <c r="J192" i="10"/>
  <c r="J193" i="10"/>
  <c r="J194" i="10"/>
  <c r="J195" i="10"/>
  <c r="J196" i="10"/>
  <c r="J215" i="10"/>
  <c r="J14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26" i="10"/>
  <c r="R100" i="11"/>
  <c r="R101" i="11"/>
  <c r="R102" i="11"/>
  <c r="R109" i="11"/>
  <c r="R88" i="11"/>
  <c r="R89" i="11"/>
  <c r="R90" i="11"/>
  <c r="R91" i="11"/>
  <c r="R110" i="11"/>
  <c r="R92" i="11"/>
  <c r="R93" i="11"/>
  <c r="R94" i="11"/>
  <c r="R111" i="11"/>
  <c r="R55" i="11"/>
  <c r="R112" i="11"/>
  <c r="R113" i="11"/>
  <c r="R30" i="11"/>
  <c r="R114" i="11"/>
  <c r="R31" i="11"/>
  <c r="R32" i="11"/>
  <c r="R115" i="11"/>
  <c r="R33" i="11"/>
  <c r="R34" i="11"/>
  <c r="R107" i="11"/>
  <c r="R35" i="11"/>
  <c r="R36" i="11"/>
  <c r="R37" i="11"/>
  <c r="R108" i="11"/>
  <c r="R116" i="11"/>
  <c r="R38" i="11"/>
  <c r="R54" i="11"/>
  <c r="R39" i="11"/>
  <c r="R117" i="11"/>
  <c r="R40" i="11"/>
  <c r="R41" i="11"/>
  <c r="R42" i="11"/>
  <c r="R43" i="11"/>
  <c r="R44" i="11"/>
  <c r="R118" i="11"/>
  <c r="R45" i="11"/>
  <c r="R119" i="11"/>
  <c r="R95" i="11"/>
  <c r="R96" i="11"/>
  <c r="R97" i="11"/>
  <c r="R120" i="11"/>
  <c r="R98" i="11"/>
  <c r="R46" i="11"/>
  <c r="R47" i="11"/>
  <c r="R48" i="11"/>
  <c r="R49" i="11"/>
  <c r="R50" i="11"/>
  <c r="R104" i="11"/>
  <c r="R103" i="11"/>
  <c r="R51" i="11"/>
  <c r="R52" i="11"/>
  <c r="R121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105" i="11"/>
  <c r="R106" i="11"/>
  <c r="R69" i="11"/>
  <c r="R70" i="11"/>
  <c r="R71" i="11"/>
  <c r="R72" i="11"/>
  <c r="R12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123" i="11"/>
  <c r="R5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99" i="11"/>
  <c r="Q209" i="15" l="1"/>
  <c r="Q210" i="15"/>
  <c r="Q211" i="15"/>
  <c r="Q53" i="15"/>
  <c r="Q84" i="15"/>
  <c r="Q85" i="15"/>
  <c r="Q54" i="15"/>
  <c r="Q55" i="15"/>
  <c r="Q86" i="15"/>
  <c r="Q56" i="15"/>
  <c r="Q87" i="15"/>
  <c r="Q57" i="15"/>
  <c r="Q58" i="15"/>
  <c r="Q59" i="15"/>
  <c r="Q60" i="15"/>
  <c r="Q88" i="15"/>
  <c r="Q61" i="15"/>
  <c r="Q62" i="15"/>
  <c r="Q63" i="15"/>
  <c r="Q64" i="15"/>
  <c r="Q65" i="15"/>
  <c r="Q66" i="15"/>
  <c r="Q67" i="15"/>
  <c r="Q68" i="15"/>
  <c r="Q69" i="15"/>
  <c r="Q70" i="15"/>
  <c r="Q89" i="15"/>
  <c r="Q90" i="15"/>
  <c r="Q71" i="15"/>
  <c r="Q72" i="15"/>
  <c r="Q73" i="15"/>
  <c r="Q91" i="15"/>
  <c r="Q74" i="15"/>
  <c r="Q92" i="15"/>
  <c r="Q75" i="15"/>
  <c r="Q93" i="15"/>
  <c r="Q94" i="15"/>
  <c r="Q76" i="15"/>
  <c r="Q95" i="15"/>
  <c r="Q96" i="15"/>
  <c r="Q77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80" i="15"/>
  <c r="Q43" i="15"/>
  <c r="Q44" i="15"/>
  <c r="Q45" i="15"/>
  <c r="Q46" i="15"/>
  <c r="Q47" i="15"/>
  <c r="Q48" i="15"/>
  <c r="Q49" i="15"/>
  <c r="Q50" i="15"/>
  <c r="Q23" i="15"/>
  <c r="Q24" i="15"/>
  <c r="Q25" i="15"/>
  <c r="Q26" i="15"/>
  <c r="Q27" i="15"/>
  <c r="Q31" i="15"/>
  <c r="Q32" i="15"/>
  <c r="Q30" i="15"/>
  <c r="Q28" i="15"/>
  <c r="Q36" i="15"/>
  <c r="Q38" i="15"/>
  <c r="Q34" i="15"/>
  <c r="Q35" i="15"/>
  <c r="Q29" i="15"/>
  <c r="Q81" i="15"/>
  <c r="Q33" i="15"/>
  <c r="Q82" i="15"/>
  <c r="Q39" i="15"/>
  <c r="Q83" i="15"/>
  <c r="Q37" i="15"/>
  <c r="Q51" i="15"/>
  <c r="Q52" i="15"/>
  <c r="Q78" i="15"/>
  <c r="Q41" i="15"/>
  <c r="Q79" i="15"/>
  <c r="Q42" i="15"/>
  <c r="Q40" i="15"/>
  <c r="B5" i="16" l="1"/>
  <c r="D8" i="16" s="1"/>
  <c r="B4" i="16"/>
  <c r="O20" i="15"/>
  <c r="N20" i="15"/>
  <c r="M20" i="15"/>
  <c r="L20" i="15"/>
  <c r="J20" i="15"/>
  <c r="W40" i="11" l="1"/>
  <c r="W42" i="8"/>
  <c r="X42" i="8"/>
  <c r="Y42" i="8"/>
  <c r="Z42" i="8"/>
  <c r="AA42" i="8"/>
  <c r="AB42" i="8"/>
  <c r="AC42" i="8"/>
  <c r="F15" i="14" l="1"/>
  <c r="G15" i="14"/>
  <c r="R42" i="14" l="1"/>
  <c r="AE62" i="9"/>
  <c r="AA62" i="9"/>
  <c r="Z62" i="9"/>
  <c r="Y62" i="9"/>
  <c r="X62" i="9"/>
  <c r="Y35" i="9"/>
  <c r="X35" i="9"/>
  <c r="W62" i="11"/>
  <c r="W63" i="11"/>
  <c r="W61" i="11"/>
  <c r="W60" i="11"/>
  <c r="D18" i="11" s="1"/>
  <c r="W59" i="11"/>
  <c r="X59" i="11"/>
  <c r="Y59" i="11"/>
  <c r="AA59" i="11"/>
  <c r="W58" i="11"/>
  <c r="X58" i="11"/>
  <c r="E16" i="11" s="1"/>
  <c r="Y60" i="11"/>
  <c r="F18" i="11" s="1"/>
  <c r="Y61" i="11"/>
  <c r="Y62" i="11"/>
  <c r="Y63" i="11"/>
  <c r="Y58" i="11"/>
  <c r="F16" i="11" s="1"/>
  <c r="X62" i="11"/>
  <c r="AA62" i="11"/>
  <c r="AA72" i="11"/>
  <c r="F23" i="11"/>
  <c r="X72" i="11"/>
  <c r="Z68" i="11"/>
  <c r="W68" i="11"/>
  <c r="W67" i="11"/>
  <c r="X67" i="11"/>
  <c r="Y67" i="11"/>
  <c r="AA67" i="11"/>
  <c r="X68" i="11"/>
  <c r="Y68" i="11"/>
  <c r="AA68" i="11"/>
  <c r="AB68" i="11"/>
  <c r="AC68" i="11"/>
  <c r="W66" i="11"/>
  <c r="X66" i="11"/>
  <c r="Y66" i="11"/>
  <c r="AA66" i="11"/>
  <c r="W65" i="11"/>
  <c r="AA65" i="11"/>
  <c r="Y65" i="11"/>
  <c r="X65" i="11"/>
  <c r="X63" i="11"/>
  <c r="AA63" i="11"/>
  <c r="X61" i="11"/>
  <c r="Z61" i="11"/>
  <c r="AA61" i="11"/>
  <c r="AB61" i="11"/>
  <c r="AC61" i="11"/>
  <c r="X60" i="11"/>
  <c r="E18" i="11" s="1"/>
  <c r="AA60" i="11"/>
  <c r="H18" i="11" s="1"/>
  <c r="AA58" i="11"/>
  <c r="H16" i="11" s="1"/>
  <c r="W55" i="11"/>
  <c r="W54" i="11"/>
  <c r="X55" i="11"/>
  <c r="Y55" i="11"/>
  <c r="Z55" i="11"/>
  <c r="AA55" i="11"/>
  <c r="AB55" i="11"/>
  <c r="AC55" i="11"/>
  <c r="X54" i="11"/>
  <c r="Y54" i="11"/>
  <c r="Z54" i="11"/>
  <c r="AA54" i="11"/>
  <c r="AB54" i="11"/>
  <c r="AC54" i="11"/>
  <c r="W53" i="11"/>
  <c r="X53" i="11"/>
  <c r="Y53" i="11"/>
  <c r="Z53" i="11"/>
  <c r="AA53" i="11"/>
  <c r="AB53" i="11"/>
  <c r="AC53" i="11"/>
  <c r="W52" i="11"/>
  <c r="X52" i="11"/>
  <c r="Y52" i="11"/>
  <c r="Z52" i="11"/>
  <c r="AA52" i="11"/>
  <c r="AB52" i="11"/>
  <c r="AC52" i="11"/>
  <c r="W51" i="11"/>
  <c r="X51" i="11"/>
  <c r="Y51" i="11"/>
  <c r="Z51" i="11"/>
  <c r="AA51" i="11"/>
  <c r="AB51" i="11"/>
  <c r="AC51" i="11"/>
  <c r="W50" i="11"/>
  <c r="X50" i="11"/>
  <c r="Y50" i="11"/>
  <c r="Z50" i="11"/>
  <c r="AA50" i="11"/>
  <c r="AB50" i="11"/>
  <c r="AC50" i="11"/>
  <c r="W49" i="11"/>
  <c r="X49" i="11"/>
  <c r="Y49" i="11"/>
  <c r="Z49" i="11"/>
  <c r="AA49" i="11"/>
  <c r="AB49" i="11"/>
  <c r="AC49" i="11"/>
  <c r="W48" i="11"/>
  <c r="X48" i="11"/>
  <c r="Y48" i="11"/>
  <c r="Z48" i="11"/>
  <c r="AA48" i="11"/>
  <c r="AB48" i="11"/>
  <c r="AC48" i="11"/>
  <c r="W47" i="11"/>
  <c r="X47" i="11"/>
  <c r="Y47" i="11"/>
  <c r="Z47" i="11"/>
  <c r="AA47" i="11"/>
  <c r="AB47" i="11"/>
  <c r="AC47" i="11"/>
  <c r="W46" i="11"/>
  <c r="X46" i="11"/>
  <c r="Y46" i="11"/>
  <c r="Z46" i="11"/>
  <c r="AA46" i="11"/>
  <c r="AB46" i="11"/>
  <c r="AC46" i="11"/>
  <c r="W45" i="11"/>
  <c r="X45" i="11"/>
  <c r="Y45" i="11"/>
  <c r="Z45" i="11"/>
  <c r="AA45" i="11"/>
  <c r="AB45" i="11"/>
  <c r="AC45" i="11"/>
  <c r="W44" i="11"/>
  <c r="X44" i="11"/>
  <c r="Y44" i="11"/>
  <c r="Z44" i="11"/>
  <c r="AA44" i="11"/>
  <c r="AB44" i="11"/>
  <c r="AC44" i="11"/>
  <c r="W43" i="11"/>
  <c r="X43" i="11"/>
  <c r="Y43" i="11"/>
  <c r="AA43" i="11"/>
  <c r="W42" i="11"/>
  <c r="X42" i="11"/>
  <c r="Y42" i="11"/>
  <c r="Z42" i="11"/>
  <c r="AA42" i="11"/>
  <c r="AB42" i="11"/>
  <c r="AC42" i="11"/>
  <c r="W41" i="11"/>
  <c r="X41" i="11"/>
  <c r="Y41" i="11"/>
  <c r="AA41" i="11"/>
  <c r="X40" i="11"/>
  <c r="Y40" i="11"/>
  <c r="AA40" i="11"/>
  <c r="W39" i="11"/>
  <c r="X39" i="11"/>
  <c r="Y39" i="11"/>
  <c r="Z39" i="11"/>
  <c r="AA39" i="11"/>
  <c r="AB39" i="11"/>
  <c r="AC39" i="11"/>
  <c r="W38" i="11"/>
  <c r="X38" i="11"/>
  <c r="Y38" i="11"/>
  <c r="AA38" i="11"/>
  <c r="AA37" i="11"/>
  <c r="Y37" i="11"/>
  <c r="X37" i="11"/>
  <c r="W37" i="11"/>
  <c r="AA30" i="11"/>
  <c r="H10" i="11" s="1"/>
  <c r="Y30" i="11"/>
  <c r="F10" i="11" s="1"/>
  <c r="X30" i="11"/>
  <c r="E10" i="11" s="1"/>
  <c r="W30" i="11"/>
  <c r="D10" i="11" s="1"/>
  <c r="D16" i="11" l="1"/>
  <c r="W64" i="11"/>
  <c r="W69" i="11"/>
  <c r="D22" i="11" s="1"/>
  <c r="W56" i="11"/>
  <c r="D23" i="11"/>
  <c r="W72" i="11"/>
  <c r="F17" i="11"/>
  <c r="D17" i="11"/>
  <c r="H11" i="11"/>
  <c r="H12" i="11" s="1"/>
  <c r="X69" i="11"/>
  <c r="E22" i="11" s="1"/>
  <c r="D19" i="11"/>
  <c r="F11" i="11"/>
  <c r="F12" i="11" s="1"/>
  <c r="E19" i="11"/>
  <c r="E11" i="11"/>
  <c r="E12" i="11" s="1"/>
  <c r="H19" i="11"/>
  <c r="AA69" i="11"/>
  <c r="H22" i="11" s="1"/>
  <c r="D11" i="11"/>
  <c r="D12" i="11" s="1"/>
  <c r="Y69" i="11"/>
  <c r="F22" i="11" s="1"/>
  <c r="F24" i="11" s="1"/>
  <c r="F19" i="11"/>
  <c r="E17" i="11"/>
  <c r="E23" i="11"/>
  <c r="W35" i="11"/>
  <c r="H23" i="11"/>
  <c r="Y72" i="11"/>
  <c r="H17" i="11"/>
  <c r="Y64" i="11"/>
  <c r="X64" i="11"/>
  <c r="Y35" i="11"/>
  <c r="AA64" i="11"/>
  <c r="X56" i="11"/>
  <c r="X35" i="11"/>
  <c r="AA35" i="11"/>
  <c r="Y56" i="11"/>
  <c r="AA56" i="11"/>
  <c r="X75" i="9"/>
  <c r="X76" i="9" s="1"/>
  <c r="Y75" i="9"/>
  <c r="Z75" i="9"/>
  <c r="AA75" i="9"/>
  <c r="AE75" i="9"/>
  <c r="AE36" i="9"/>
  <c r="AA36" i="9"/>
  <c r="Z36" i="9"/>
  <c r="Y36" i="9"/>
  <c r="K13" i="9" s="1"/>
  <c r="X36" i="9"/>
  <c r="AE35" i="9"/>
  <c r="AA35" i="9"/>
  <c r="Z35" i="9"/>
  <c r="X72" i="9"/>
  <c r="Y72" i="9"/>
  <c r="Z72" i="9"/>
  <c r="AA72" i="9"/>
  <c r="AE72" i="9"/>
  <c r="X71" i="9"/>
  <c r="Y71" i="9"/>
  <c r="Z71" i="9"/>
  <c r="AA71" i="9"/>
  <c r="AB71" i="9"/>
  <c r="AD71" i="9"/>
  <c r="AE71" i="9"/>
  <c r="AF71" i="9"/>
  <c r="AG71" i="9"/>
  <c r="X70" i="9"/>
  <c r="AE70" i="9"/>
  <c r="AE69" i="9"/>
  <c r="AC69" i="9"/>
  <c r="AC73" i="9" s="1"/>
  <c r="AA69" i="9"/>
  <c r="Z69" i="9"/>
  <c r="Y69" i="9"/>
  <c r="X69" i="9"/>
  <c r="X67" i="9"/>
  <c r="X68" i="9" s="1"/>
  <c r="Y67" i="9"/>
  <c r="Y68" i="9" s="1"/>
  <c r="Z67" i="9"/>
  <c r="Z68" i="9" s="1"/>
  <c r="AA67" i="9"/>
  <c r="AA68" i="9" s="1"/>
  <c r="AE67" i="9"/>
  <c r="AE68" i="9" s="1"/>
  <c r="AE65" i="9"/>
  <c r="AA65" i="9"/>
  <c r="Z65" i="9"/>
  <c r="AE61" i="9"/>
  <c r="AE63" i="9" s="1"/>
  <c r="Q19" i="9" s="1"/>
  <c r="AA61" i="9"/>
  <c r="AA63" i="9" s="1"/>
  <c r="M19" i="9" s="1"/>
  <c r="Z61" i="9"/>
  <c r="Z63" i="9" s="1"/>
  <c r="L19" i="9" s="1"/>
  <c r="Y61" i="9"/>
  <c r="Y63" i="9" s="1"/>
  <c r="K19" i="9" s="1"/>
  <c r="Y65" i="9"/>
  <c r="K20" i="9" s="1"/>
  <c r="X65" i="9"/>
  <c r="X61" i="9"/>
  <c r="X63" i="9" s="1"/>
  <c r="X56" i="9"/>
  <c r="Y56" i="9"/>
  <c r="Z56" i="9"/>
  <c r="AA56" i="9"/>
  <c r="AE56" i="9"/>
  <c r="X55" i="9"/>
  <c r="Y55" i="9"/>
  <c r="Z55" i="9"/>
  <c r="AA55" i="9"/>
  <c r="AB55" i="9"/>
  <c r="AC55" i="9"/>
  <c r="AD55" i="9"/>
  <c r="AE55" i="9"/>
  <c r="AF55" i="9"/>
  <c r="AG55" i="9"/>
  <c r="X54" i="9"/>
  <c r="Y54" i="9"/>
  <c r="Z54" i="9"/>
  <c r="AA54" i="9"/>
  <c r="AB54" i="9"/>
  <c r="AC54" i="9"/>
  <c r="AD54" i="9"/>
  <c r="AE54" i="9"/>
  <c r="AF54" i="9"/>
  <c r="AG54" i="9"/>
  <c r="X53" i="9"/>
  <c r="Y53" i="9"/>
  <c r="Z53" i="9"/>
  <c r="AA53" i="9"/>
  <c r="AB53" i="9"/>
  <c r="AC53" i="9"/>
  <c r="AD53" i="9"/>
  <c r="AE53" i="9"/>
  <c r="AF53" i="9"/>
  <c r="AG53" i="9"/>
  <c r="X52" i="9"/>
  <c r="Y52" i="9"/>
  <c r="Z52" i="9"/>
  <c r="AA52" i="9"/>
  <c r="AC52" i="9"/>
  <c r="AE52" i="9"/>
  <c r="X51" i="9"/>
  <c r="Y51" i="9"/>
  <c r="Z51" i="9"/>
  <c r="AA51" i="9"/>
  <c r="AC51" i="9"/>
  <c r="AE51" i="9"/>
  <c r="X50" i="9"/>
  <c r="Y50" i="9"/>
  <c r="Z50" i="9"/>
  <c r="AA50" i="9"/>
  <c r="AB50" i="9"/>
  <c r="AC50" i="9"/>
  <c r="AD50" i="9"/>
  <c r="AE50" i="9"/>
  <c r="AF50" i="9"/>
  <c r="AG50" i="9"/>
  <c r="X49" i="9"/>
  <c r="Y49" i="9"/>
  <c r="Z49" i="9"/>
  <c r="AA49" i="9"/>
  <c r="AB49" i="9"/>
  <c r="AC49" i="9"/>
  <c r="AD49" i="9"/>
  <c r="AE49" i="9"/>
  <c r="AF49" i="9"/>
  <c r="AG49" i="9"/>
  <c r="X48" i="9"/>
  <c r="Y48" i="9"/>
  <c r="Z48" i="9"/>
  <c r="AA48" i="9"/>
  <c r="AC48" i="9"/>
  <c r="AE48" i="9"/>
  <c r="X47" i="9"/>
  <c r="Y47" i="9"/>
  <c r="Z47" i="9"/>
  <c r="AA47" i="9"/>
  <c r="AB47" i="9"/>
  <c r="AC47" i="9"/>
  <c r="AD47" i="9"/>
  <c r="AE47" i="9"/>
  <c r="AF47" i="9"/>
  <c r="AG47" i="9"/>
  <c r="X46" i="9"/>
  <c r="Y46" i="9"/>
  <c r="Z46" i="9"/>
  <c r="AA46" i="9"/>
  <c r="AB46" i="9"/>
  <c r="AC46" i="9"/>
  <c r="AD46" i="9"/>
  <c r="AE46" i="9"/>
  <c r="AF46" i="9"/>
  <c r="AG46" i="9"/>
  <c r="X45" i="9"/>
  <c r="Y45" i="9"/>
  <c r="Z45" i="9"/>
  <c r="AA45" i="9"/>
  <c r="AC45" i="9"/>
  <c r="AE45" i="9"/>
  <c r="X44" i="9"/>
  <c r="Y44" i="9"/>
  <c r="Z44" i="9"/>
  <c r="AA44" i="9"/>
  <c r="AC44" i="9"/>
  <c r="AE44" i="9"/>
  <c r="X43" i="9"/>
  <c r="Y43" i="9"/>
  <c r="Z43" i="9"/>
  <c r="AA43" i="9"/>
  <c r="AE43" i="9"/>
  <c r="X42" i="9"/>
  <c r="Y42" i="9"/>
  <c r="Z42" i="9"/>
  <c r="AA42" i="9"/>
  <c r="AE42" i="9"/>
  <c r="X41" i="9"/>
  <c r="Y41" i="9"/>
  <c r="Z41" i="9"/>
  <c r="AA41" i="9"/>
  <c r="AE41" i="9"/>
  <c r="X40" i="9"/>
  <c r="Y40" i="9"/>
  <c r="Z40" i="9"/>
  <c r="AA40" i="9"/>
  <c r="AB40" i="9"/>
  <c r="AD40" i="9"/>
  <c r="AE40" i="9"/>
  <c r="AF40" i="9"/>
  <c r="AG40" i="9"/>
  <c r="X39" i="9"/>
  <c r="Y39" i="9"/>
  <c r="Z39" i="9"/>
  <c r="AA39" i="9"/>
  <c r="AB39" i="9"/>
  <c r="AD39" i="9"/>
  <c r="AE39" i="9"/>
  <c r="AF39" i="9"/>
  <c r="AG39" i="9"/>
  <c r="AE38" i="9"/>
  <c r="AA38" i="9"/>
  <c r="Z38" i="9"/>
  <c r="Y38" i="9"/>
  <c r="X38" i="9"/>
  <c r="AE59" i="9"/>
  <c r="Q18" i="9" s="1"/>
  <c r="AA59" i="9"/>
  <c r="M18" i="9" s="1"/>
  <c r="Z59" i="9"/>
  <c r="L18" i="9" s="1"/>
  <c r="Y59" i="9"/>
  <c r="K18" i="9" s="1"/>
  <c r="X59" i="9"/>
  <c r="AE34" i="9"/>
  <c r="Q12" i="9" s="1"/>
  <c r="AA34" i="9"/>
  <c r="M12" i="9" s="1"/>
  <c r="Z34" i="9"/>
  <c r="L12" i="9" s="1"/>
  <c r="Y34" i="9"/>
  <c r="K12" i="9" s="1"/>
  <c r="X34" i="9"/>
  <c r="AA32" i="9"/>
  <c r="Z32" i="9"/>
  <c r="Y32" i="9"/>
  <c r="AE32" i="9"/>
  <c r="AE33" i="9"/>
  <c r="AA33" i="9"/>
  <c r="Z33" i="9"/>
  <c r="Y33" i="9"/>
  <c r="X33" i="9"/>
  <c r="X32" i="9"/>
  <c r="L13" i="9" l="1"/>
  <c r="Q13" i="9"/>
  <c r="M13" i="9"/>
  <c r="Y73" i="9"/>
  <c r="Z73" i="9"/>
  <c r="X73" i="9"/>
  <c r="AA73" i="9"/>
  <c r="AE37" i="9"/>
  <c r="AE73" i="9"/>
  <c r="AA37" i="9"/>
  <c r="AA76" i="9"/>
  <c r="M24" i="9"/>
  <c r="Z76" i="9"/>
  <c r="L24" i="9"/>
  <c r="Y37" i="9"/>
  <c r="K24" i="9"/>
  <c r="Y76" i="9"/>
  <c r="X37" i="9"/>
  <c r="Z37" i="9"/>
  <c r="AE76" i="9"/>
  <c r="Q24" i="9"/>
  <c r="X57" i="9"/>
  <c r="AC57" i="9"/>
  <c r="M22" i="9"/>
  <c r="L22" i="9"/>
  <c r="W74" i="11"/>
  <c r="D24" i="11"/>
  <c r="D20" i="11"/>
  <c r="Q22" i="9"/>
  <c r="K22" i="9"/>
  <c r="F20" i="11"/>
  <c r="H20" i="11"/>
  <c r="E24" i="11"/>
  <c r="E20" i="11"/>
  <c r="Y74" i="11"/>
  <c r="H24" i="11"/>
  <c r="X74" i="11"/>
  <c r="AA74" i="11"/>
  <c r="Y57" i="9"/>
  <c r="K16" i="9" s="1"/>
  <c r="AE57" i="9"/>
  <c r="Q16" i="9" s="1"/>
  <c r="AA57" i="9"/>
  <c r="M16" i="9" s="1"/>
  <c r="Z57" i="9"/>
  <c r="L16" i="9" s="1"/>
  <c r="Z77" i="9" l="1"/>
  <c r="Y77" i="9"/>
  <c r="AE77" i="9"/>
  <c r="AA77" i="9"/>
  <c r="X77" i="9"/>
  <c r="N142" i="9"/>
  <c r="N159" i="9"/>
  <c r="T228" i="9"/>
  <c r="T229" i="9"/>
  <c r="T230" i="9"/>
  <c r="T231" i="9"/>
  <c r="T232" i="9"/>
  <c r="T233" i="9"/>
  <c r="T234" i="9"/>
  <c r="T235" i="9"/>
  <c r="T236" i="9"/>
  <c r="T237" i="9"/>
  <c r="T238" i="9"/>
  <c r="T239" i="9"/>
  <c r="T240" i="9"/>
  <c r="T241" i="9"/>
  <c r="T242" i="9"/>
  <c r="T243" i="9"/>
  <c r="T244" i="9"/>
  <c r="T245" i="9"/>
  <c r="T246" i="9"/>
  <c r="T247" i="9"/>
  <c r="T248" i="9"/>
  <c r="T249" i="9"/>
  <c r="T250" i="9"/>
  <c r="T251" i="9"/>
  <c r="T252" i="9"/>
  <c r="T253" i="9"/>
  <c r="T254" i="9"/>
  <c r="T255" i="9"/>
  <c r="T256" i="9"/>
  <c r="T257" i="9"/>
  <c r="T258" i="9"/>
  <c r="T259" i="9"/>
  <c r="T260" i="9"/>
  <c r="T261" i="9"/>
  <c r="T262" i="9"/>
  <c r="T263" i="9"/>
  <c r="T264" i="9"/>
  <c r="T265" i="9"/>
  <c r="T266" i="9"/>
  <c r="T267" i="9"/>
  <c r="T268" i="9"/>
  <c r="T269" i="9"/>
  <c r="T270" i="9"/>
  <c r="T271" i="9"/>
  <c r="T272" i="9"/>
  <c r="T273" i="9"/>
  <c r="T274" i="9"/>
  <c r="T275" i="9"/>
  <c r="T276" i="9"/>
  <c r="T277" i="9"/>
  <c r="T278" i="9"/>
  <c r="T279" i="9"/>
  <c r="T280" i="9"/>
  <c r="T281" i="9"/>
  <c r="T282" i="9"/>
  <c r="T283" i="9"/>
  <c r="T284" i="9"/>
  <c r="T285" i="9"/>
  <c r="T286" i="9"/>
  <c r="T287" i="9"/>
  <c r="T288" i="9"/>
  <c r="T289" i="9"/>
  <c r="T290" i="9"/>
  <c r="T291" i="9"/>
  <c r="T292" i="9"/>
  <c r="T293" i="9"/>
  <c r="T294" i="9"/>
  <c r="T295" i="9"/>
  <c r="T296" i="9"/>
  <c r="T297" i="9"/>
  <c r="T298" i="9"/>
  <c r="T299" i="9"/>
  <c r="T300" i="9"/>
  <c r="T301" i="9"/>
  <c r="T302" i="9"/>
  <c r="T303" i="9"/>
  <c r="T304" i="9"/>
  <c r="T305" i="9"/>
  <c r="T306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0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T344" i="9"/>
  <c r="T345" i="9"/>
  <c r="T346" i="9"/>
  <c r="T347" i="9"/>
  <c r="T348" i="9"/>
  <c r="T349" i="9"/>
  <c r="T350" i="9"/>
  <c r="T351" i="9"/>
  <c r="T352" i="9"/>
  <c r="T353" i="9"/>
  <c r="T354" i="9"/>
  <c r="T355" i="9"/>
  <c r="T356" i="9"/>
  <c r="T357" i="9"/>
  <c r="T358" i="9"/>
  <c r="T359" i="9"/>
  <c r="T360" i="9"/>
  <c r="T361" i="9"/>
  <c r="T362" i="9"/>
  <c r="T363" i="9"/>
  <c r="T364" i="9"/>
  <c r="T365" i="9"/>
  <c r="T366" i="9"/>
  <c r="T367" i="9"/>
  <c r="T368" i="9"/>
  <c r="T369" i="9"/>
  <c r="T370" i="9"/>
  <c r="T371" i="9"/>
  <c r="T372" i="9"/>
  <c r="T373" i="9"/>
  <c r="T374" i="9"/>
  <c r="T375" i="9"/>
  <c r="T376" i="9"/>
  <c r="T377" i="9"/>
  <c r="T378" i="9"/>
  <c r="T379" i="9"/>
  <c r="T380" i="9"/>
  <c r="T381" i="9"/>
  <c r="T382" i="9"/>
  <c r="T383" i="9"/>
  <c r="T384" i="9"/>
  <c r="T385" i="9"/>
  <c r="T386" i="9"/>
  <c r="T387" i="9"/>
  <c r="T388" i="9"/>
  <c r="T389" i="9"/>
  <c r="T390" i="9"/>
  <c r="T391" i="9"/>
  <c r="T392" i="9"/>
  <c r="T393" i="9"/>
  <c r="T394" i="9"/>
  <c r="T395" i="9"/>
  <c r="T396" i="9"/>
  <c r="T397" i="9"/>
  <c r="T398" i="9"/>
  <c r="T399" i="9"/>
  <c r="T400" i="9"/>
  <c r="T401" i="9"/>
  <c r="T402" i="9"/>
  <c r="T403" i="9"/>
  <c r="T404" i="9"/>
  <c r="T405" i="9"/>
  <c r="T406" i="9"/>
  <c r="T407" i="9"/>
  <c r="T408" i="9"/>
  <c r="T409" i="9"/>
  <c r="T410" i="9"/>
  <c r="T411" i="9"/>
  <c r="T412" i="9"/>
  <c r="T413" i="9"/>
  <c r="T414" i="9"/>
  <c r="T415" i="9"/>
  <c r="T416" i="9"/>
  <c r="T417" i="9"/>
  <c r="T418" i="9"/>
  <c r="T419" i="9"/>
  <c r="T420" i="9"/>
  <c r="T421" i="9"/>
  <c r="T422" i="9"/>
  <c r="T423" i="9"/>
  <c r="T424" i="9"/>
  <c r="T425" i="9"/>
  <c r="T426" i="9"/>
  <c r="T427" i="9"/>
  <c r="T428" i="9"/>
  <c r="T429" i="9"/>
  <c r="T430" i="9"/>
  <c r="T431" i="9"/>
  <c r="T432" i="9"/>
  <c r="T433" i="9"/>
  <c r="T434" i="9"/>
  <c r="T435" i="9"/>
  <c r="T436" i="9"/>
  <c r="T437" i="9"/>
  <c r="T438" i="9"/>
  <c r="T439" i="9"/>
  <c r="T440" i="9"/>
  <c r="T441" i="9"/>
  <c r="T442" i="9"/>
  <c r="T443" i="9"/>
  <c r="T444" i="9"/>
  <c r="T445" i="9"/>
  <c r="T446" i="9"/>
  <c r="T447" i="9"/>
  <c r="T448" i="9"/>
  <c r="T449" i="9"/>
  <c r="T450" i="9"/>
  <c r="T451" i="9"/>
  <c r="T452" i="9"/>
  <c r="T453" i="9"/>
  <c r="T454" i="9"/>
  <c r="T455" i="9"/>
  <c r="T456" i="9"/>
  <c r="T457" i="9"/>
  <c r="T458" i="9"/>
  <c r="T459" i="9"/>
  <c r="T460" i="9"/>
  <c r="T461" i="9"/>
  <c r="T462" i="9"/>
  <c r="T463" i="9"/>
  <c r="T464" i="9"/>
  <c r="T465" i="9"/>
  <c r="T466" i="9"/>
  <c r="T467" i="9"/>
  <c r="T468" i="9"/>
  <c r="T469" i="9"/>
  <c r="T470" i="9"/>
  <c r="T471" i="9"/>
  <c r="T472" i="9"/>
  <c r="T473" i="9"/>
  <c r="T474" i="9"/>
  <c r="T475" i="9"/>
  <c r="T476" i="9"/>
  <c r="T477" i="9"/>
  <c r="T478" i="9"/>
  <c r="T479" i="9"/>
  <c r="T480" i="9"/>
  <c r="T481" i="9"/>
  <c r="T482" i="9"/>
  <c r="T483" i="9"/>
  <c r="T484" i="9"/>
  <c r="T485" i="9"/>
  <c r="T486" i="9"/>
  <c r="T487" i="9"/>
  <c r="T488" i="9"/>
  <c r="T489" i="9"/>
  <c r="T490" i="9"/>
  <c r="T491" i="9"/>
  <c r="T492" i="9"/>
  <c r="T493" i="9"/>
  <c r="T494" i="9"/>
  <c r="T495" i="9"/>
  <c r="T496" i="9"/>
  <c r="T497" i="9"/>
  <c r="T498" i="9"/>
  <c r="T499" i="9"/>
  <c r="T500" i="9"/>
  <c r="T501" i="9"/>
  <c r="T502" i="9"/>
  <c r="T503" i="9"/>
  <c r="T504" i="9"/>
  <c r="T505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P256" i="9" s="1"/>
  <c r="U256" i="9" s="1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P487" i="9" s="1"/>
  <c r="U487" i="9" s="1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K13" i="8"/>
  <c r="J13" i="8"/>
  <c r="X35" i="8"/>
  <c r="K14" i="8"/>
  <c r="J14" i="8"/>
  <c r="G14" i="8"/>
  <c r="H14" i="8"/>
  <c r="H13" i="8"/>
  <c r="K11" i="8"/>
  <c r="K10" i="8"/>
  <c r="J11" i="8"/>
  <c r="J10" i="8"/>
  <c r="H11" i="8"/>
  <c r="H10" i="8"/>
  <c r="F14" i="8"/>
  <c r="G13" i="8"/>
  <c r="G11" i="8"/>
  <c r="F13" i="8"/>
  <c r="F11" i="8"/>
  <c r="F12" i="8" l="1"/>
  <c r="P159" i="9"/>
  <c r="U159" i="9" s="1"/>
  <c r="F15" i="8"/>
  <c r="P475" i="9"/>
  <c r="U475" i="9" s="1"/>
  <c r="P435" i="9"/>
  <c r="U435" i="9" s="1"/>
  <c r="P395" i="9"/>
  <c r="U395" i="9" s="1"/>
  <c r="P363" i="9"/>
  <c r="U363" i="9" s="1"/>
  <c r="P323" i="9"/>
  <c r="U323" i="9" s="1"/>
  <c r="P275" i="9"/>
  <c r="U275" i="9" s="1"/>
  <c r="P490" i="9"/>
  <c r="U490" i="9" s="1"/>
  <c r="P434" i="9"/>
  <c r="U434" i="9" s="1"/>
  <c r="P362" i="9"/>
  <c r="U362" i="9" s="1"/>
  <c r="P497" i="9"/>
  <c r="U497" i="9" s="1"/>
  <c r="P481" i="9"/>
  <c r="U481" i="9" s="1"/>
  <c r="P449" i="9"/>
  <c r="U449" i="9" s="1"/>
  <c r="P417" i="9"/>
  <c r="U417" i="9" s="1"/>
  <c r="P393" i="9"/>
  <c r="U393" i="9" s="1"/>
  <c r="P369" i="9"/>
  <c r="U369" i="9" s="1"/>
  <c r="P353" i="9"/>
  <c r="U353" i="9" s="1"/>
  <c r="P337" i="9"/>
  <c r="U337" i="9" s="1"/>
  <c r="P313" i="9"/>
  <c r="U313" i="9" s="1"/>
  <c r="P297" i="9"/>
  <c r="U297" i="9" s="1"/>
  <c r="P281" i="9"/>
  <c r="U281" i="9" s="1"/>
  <c r="P273" i="9"/>
  <c r="U273" i="9" s="1"/>
  <c r="P265" i="9"/>
  <c r="U265" i="9" s="1"/>
  <c r="P249" i="9"/>
  <c r="U249" i="9" s="1"/>
  <c r="P233" i="9"/>
  <c r="U233" i="9" s="1"/>
  <c r="P504" i="9"/>
  <c r="U504" i="9" s="1"/>
  <c r="P496" i="9"/>
  <c r="U496" i="9" s="1"/>
  <c r="P488" i="9"/>
  <c r="U488" i="9" s="1"/>
  <c r="P480" i="9"/>
  <c r="U480" i="9" s="1"/>
  <c r="P472" i="9"/>
  <c r="U472" i="9" s="1"/>
  <c r="P464" i="9"/>
  <c r="U464" i="9" s="1"/>
  <c r="P456" i="9"/>
  <c r="U456" i="9" s="1"/>
  <c r="P448" i="9"/>
  <c r="U448" i="9" s="1"/>
  <c r="P440" i="9"/>
  <c r="U440" i="9" s="1"/>
  <c r="P432" i="9"/>
  <c r="U432" i="9" s="1"/>
  <c r="P424" i="9"/>
  <c r="U424" i="9" s="1"/>
  <c r="P416" i="9"/>
  <c r="U416" i="9" s="1"/>
  <c r="P408" i="9"/>
  <c r="U408" i="9" s="1"/>
  <c r="P400" i="9"/>
  <c r="U400" i="9" s="1"/>
  <c r="P392" i="9"/>
  <c r="U392" i="9" s="1"/>
  <c r="P384" i="9"/>
  <c r="U384" i="9" s="1"/>
  <c r="P376" i="9"/>
  <c r="U376" i="9" s="1"/>
  <c r="P368" i="9"/>
  <c r="U368" i="9" s="1"/>
  <c r="P360" i="9"/>
  <c r="U360" i="9" s="1"/>
  <c r="P352" i="9"/>
  <c r="U352" i="9" s="1"/>
  <c r="P344" i="9"/>
  <c r="U344" i="9" s="1"/>
  <c r="P336" i="9"/>
  <c r="U336" i="9" s="1"/>
  <c r="P328" i="9"/>
  <c r="U328" i="9" s="1"/>
  <c r="P320" i="9"/>
  <c r="U320" i="9" s="1"/>
  <c r="P312" i="9"/>
  <c r="U312" i="9" s="1"/>
  <c r="P304" i="9"/>
  <c r="U304" i="9" s="1"/>
  <c r="P296" i="9"/>
  <c r="U296" i="9" s="1"/>
  <c r="P288" i="9"/>
  <c r="U288" i="9" s="1"/>
  <c r="P280" i="9"/>
  <c r="U280" i="9" s="1"/>
  <c r="P272" i="9"/>
  <c r="U272" i="9" s="1"/>
  <c r="P264" i="9"/>
  <c r="U264" i="9" s="1"/>
  <c r="P248" i="9"/>
  <c r="U248" i="9" s="1"/>
  <c r="P240" i="9"/>
  <c r="U240" i="9" s="1"/>
  <c r="P232" i="9"/>
  <c r="U232" i="9" s="1"/>
  <c r="P491" i="9"/>
  <c r="U491" i="9" s="1"/>
  <c r="P451" i="9"/>
  <c r="U451" i="9" s="1"/>
  <c r="P419" i="9"/>
  <c r="U419" i="9" s="1"/>
  <c r="P387" i="9"/>
  <c r="U387" i="9" s="1"/>
  <c r="P355" i="9"/>
  <c r="U355" i="9" s="1"/>
  <c r="P315" i="9"/>
  <c r="U315" i="9" s="1"/>
  <c r="P283" i="9"/>
  <c r="U283" i="9" s="1"/>
  <c r="P498" i="9"/>
  <c r="U498" i="9" s="1"/>
  <c r="P474" i="9"/>
  <c r="U474" i="9" s="1"/>
  <c r="P450" i="9"/>
  <c r="U450" i="9" s="1"/>
  <c r="P426" i="9"/>
  <c r="U426" i="9" s="1"/>
  <c r="P402" i="9"/>
  <c r="U402" i="9" s="1"/>
  <c r="P386" i="9"/>
  <c r="U386" i="9" s="1"/>
  <c r="P370" i="9"/>
  <c r="U370" i="9" s="1"/>
  <c r="P346" i="9"/>
  <c r="U346" i="9" s="1"/>
  <c r="P322" i="9"/>
  <c r="U322" i="9" s="1"/>
  <c r="P306" i="9"/>
  <c r="U306" i="9" s="1"/>
  <c r="P298" i="9"/>
  <c r="U298" i="9" s="1"/>
  <c r="P282" i="9"/>
  <c r="U282" i="9" s="1"/>
  <c r="P266" i="9"/>
  <c r="U266" i="9" s="1"/>
  <c r="P250" i="9"/>
  <c r="U250" i="9" s="1"/>
  <c r="P234" i="9"/>
  <c r="U234" i="9" s="1"/>
  <c r="P505" i="9"/>
  <c r="U505" i="9" s="1"/>
  <c r="P465" i="9"/>
  <c r="U465" i="9" s="1"/>
  <c r="P433" i="9"/>
  <c r="U433" i="9" s="1"/>
  <c r="P401" i="9"/>
  <c r="U401" i="9" s="1"/>
  <c r="P361" i="9"/>
  <c r="U361" i="9" s="1"/>
  <c r="P329" i="9"/>
  <c r="U329" i="9" s="1"/>
  <c r="P289" i="9"/>
  <c r="U289" i="9" s="1"/>
  <c r="P241" i="9"/>
  <c r="U241" i="9" s="1"/>
  <c r="P503" i="9"/>
  <c r="U503" i="9" s="1"/>
  <c r="P479" i="9"/>
  <c r="U479" i="9" s="1"/>
  <c r="P455" i="9"/>
  <c r="U455" i="9" s="1"/>
  <c r="P431" i="9"/>
  <c r="U431" i="9" s="1"/>
  <c r="P415" i="9"/>
  <c r="U415" i="9" s="1"/>
  <c r="P399" i="9"/>
  <c r="U399" i="9" s="1"/>
  <c r="P375" i="9"/>
  <c r="U375" i="9" s="1"/>
  <c r="P351" i="9"/>
  <c r="U351" i="9" s="1"/>
  <c r="P335" i="9"/>
  <c r="U335" i="9" s="1"/>
  <c r="P303" i="9"/>
  <c r="U303" i="9" s="1"/>
  <c r="P279" i="9"/>
  <c r="U279" i="9" s="1"/>
  <c r="P247" i="9"/>
  <c r="U247" i="9" s="1"/>
  <c r="P486" i="9"/>
  <c r="U486" i="9" s="1"/>
  <c r="P470" i="9"/>
  <c r="U470" i="9" s="1"/>
  <c r="P454" i="9"/>
  <c r="U454" i="9" s="1"/>
  <c r="P438" i="9"/>
  <c r="U438" i="9" s="1"/>
  <c r="P430" i="9"/>
  <c r="U430" i="9" s="1"/>
  <c r="P422" i="9"/>
  <c r="U422" i="9" s="1"/>
  <c r="P414" i="9"/>
  <c r="U414" i="9" s="1"/>
  <c r="P406" i="9"/>
  <c r="U406" i="9" s="1"/>
  <c r="P398" i="9"/>
  <c r="U398" i="9" s="1"/>
  <c r="P390" i="9"/>
  <c r="U390" i="9" s="1"/>
  <c r="P382" i="9"/>
  <c r="U382" i="9" s="1"/>
  <c r="P374" i="9"/>
  <c r="U374" i="9" s="1"/>
  <c r="P366" i="9"/>
  <c r="U366" i="9" s="1"/>
  <c r="P358" i="9"/>
  <c r="U358" i="9" s="1"/>
  <c r="P350" i="9"/>
  <c r="U350" i="9" s="1"/>
  <c r="P342" i="9"/>
  <c r="U342" i="9" s="1"/>
  <c r="P334" i="9"/>
  <c r="U334" i="9" s="1"/>
  <c r="P326" i="9"/>
  <c r="U326" i="9" s="1"/>
  <c r="P318" i="9"/>
  <c r="U318" i="9" s="1"/>
  <c r="P310" i="9"/>
  <c r="U310" i="9" s="1"/>
  <c r="P302" i="9"/>
  <c r="U302" i="9" s="1"/>
  <c r="P294" i="9"/>
  <c r="U294" i="9" s="1"/>
  <c r="P286" i="9"/>
  <c r="U286" i="9" s="1"/>
  <c r="P278" i="9"/>
  <c r="U278" i="9" s="1"/>
  <c r="P270" i="9"/>
  <c r="U270" i="9" s="1"/>
  <c r="P262" i="9"/>
  <c r="U262" i="9" s="1"/>
  <c r="P254" i="9"/>
  <c r="U254" i="9" s="1"/>
  <c r="P246" i="9"/>
  <c r="U246" i="9" s="1"/>
  <c r="P238" i="9"/>
  <c r="U238" i="9" s="1"/>
  <c r="P230" i="9"/>
  <c r="U230" i="9" s="1"/>
  <c r="P483" i="9"/>
  <c r="U483" i="9" s="1"/>
  <c r="P459" i="9"/>
  <c r="U459" i="9" s="1"/>
  <c r="P443" i="9"/>
  <c r="U443" i="9" s="1"/>
  <c r="P411" i="9"/>
  <c r="U411" i="9" s="1"/>
  <c r="P379" i="9"/>
  <c r="U379" i="9" s="1"/>
  <c r="P347" i="9"/>
  <c r="U347" i="9" s="1"/>
  <c r="P331" i="9"/>
  <c r="U331" i="9" s="1"/>
  <c r="P307" i="9"/>
  <c r="U307" i="9" s="1"/>
  <c r="P291" i="9"/>
  <c r="U291" i="9" s="1"/>
  <c r="P267" i="9"/>
  <c r="U267" i="9" s="1"/>
  <c r="P259" i="9"/>
  <c r="U259" i="9" s="1"/>
  <c r="P243" i="9"/>
  <c r="U243" i="9" s="1"/>
  <c r="P235" i="9"/>
  <c r="U235" i="9" s="1"/>
  <c r="P466" i="9"/>
  <c r="U466" i="9" s="1"/>
  <c r="P410" i="9"/>
  <c r="U410" i="9" s="1"/>
  <c r="P330" i="9"/>
  <c r="U330" i="9" s="1"/>
  <c r="P489" i="9"/>
  <c r="U489" i="9" s="1"/>
  <c r="P457" i="9"/>
  <c r="U457" i="9" s="1"/>
  <c r="P441" i="9"/>
  <c r="U441" i="9" s="1"/>
  <c r="P409" i="9"/>
  <c r="U409" i="9" s="1"/>
  <c r="P377" i="9"/>
  <c r="U377" i="9" s="1"/>
  <c r="P345" i="9"/>
  <c r="U345" i="9" s="1"/>
  <c r="P305" i="9"/>
  <c r="U305" i="9" s="1"/>
  <c r="P257" i="9"/>
  <c r="U257" i="9" s="1"/>
  <c r="P495" i="9"/>
  <c r="U495" i="9" s="1"/>
  <c r="P471" i="9"/>
  <c r="U471" i="9" s="1"/>
  <c r="P439" i="9"/>
  <c r="U439" i="9" s="1"/>
  <c r="P407" i="9"/>
  <c r="U407" i="9" s="1"/>
  <c r="P383" i="9"/>
  <c r="U383" i="9" s="1"/>
  <c r="P359" i="9"/>
  <c r="U359" i="9" s="1"/>
  <c r="P319" i="9"/>
  <c r="U319" i="9" s="1"/>
  <c r="P263" i="9"/>
  <c r="U263" i="9" s="1"/>
  <c r="P494" i="9"/>
  <c r="U494" i="9" s="1"/>
  <c r="P462" i="9"/>
  <c r="U462" i="9" s="1"/>
  <c r="P493" i="9"/>
  <c r="U493" i="9" s="1"/>
  <c r="P469" i="9"/>
  <c r="U469" i="9" s="1"/>
  <c r="P453" i="9"/>
  <c r="U453" i="9" s="1"/>
  <c r="P445" i="9"/>
  <c r="U445" i="9" s="1"/>
  <c r="P429" i="9"/>
  <c r="U429" i="9" s="1"/>
  <c r="P421" i="9"/>
  <c r="U421" i="9" s="1"/>
  <c r="P413" i="9"/>
  <c r="U413" i="9" s="1"/>
  <c r="P405" i="9"/>
  <c r="U405" i="9" s="1"/>
  <c r="P397" i="9"/>
  <c r="U397" i="9" s="1"/>
  <c r="P389" i="9"/>
  <c r="U389" i="9" s="1"/>
  <c r="P381" i="9"/>
  <c r="U381" i="9" s="1"/>
  <c r="P373" i="9"/>
  <c r="U373" i="9" s="1"/>
  <c r="P365" i="9"/>
  <c r="U365" i="9" s="1"/>
  <c r="P357" i="9"/>
  <c r="U357" i="9" s="1"/>
  <c r="P349" i="9"/>
  <c r="U349" i="9" s="1"/>
  <c r="P341" i="9"/>
  <c r="U341" i="9" s="1"/>
  <c r="P333" i="9"/>
  <c r="U333" i="9" s="1"/>
  <c r="P325" i="9"/>
  <c r="U325" i="9" s="1"/>
  <c r="P317" i="9"/>
  <c r="U317" i="9" s="1"/>
  <c r="P309" i="9"/>
  <c r="U309" i="9" s="1"/>
  <c r="P301" i="9"/>
  <c r="U301" i="9" s="1"/>
  <c r="P293" i="9"/>
  <c r="U293" i="9" s="1"/>
  <c r="P285" i="9"/>
  <c r="U285" i="9" s="1"/>
  <c r="P277" i="9"/>
  <c r="U277" i="9" s="1"/>
  <c r="P269" i="9"/>
  <c r="U269" i="9" s="1"/>
  <c r="P261" i="9"/>
  <c r="U261" i="9" s="1"/>
  <c r="P253" i="9"/>
  <c r="U253" i="9" s="1"/>
  <c r="P245" i="9"/>
  <c r="U245" i="9" s="1"/>
  <c r="P237" i="9"/>
  <c r="U237" i="9" s="1"/>
  <c r="P229" i="9"/>
  <c r="U229" i="9" s="1"/>
  <c r="P499" i="9"/>
  <c r="U499" i="9" s="1"/>
  <c r="P467" i="9"/>
  <c r="U467" i="9" s="1"/>
  <c r="P427" i="9"/>
  <c r="U427" i="9" s="1"/>
  <c r="P403" i="9"/>
  <c r="U403" i="9" s="1"/>
  <c r="P371" i="9"/>
  <c r="U371" i="9" s="1"/>
  <c r="P339" i="9"/>
  <c r="U339" i="9" s="1"/>
  <c r="P299" i="9"/>
  <c r="U299" i="9" s="1"/>
  <c r="P251" i="9"/>
  <c r="U251" i="9" s="1"/>
  <c r="P482" i="9"/>
  <c r="U482" i="9" s="1"/>
  <c r="P458" i="9"/>
  <c r="U458" i="9" s="1"/>
  <c r="P442" i="9"/>
  <c r="U442" i="9" s="1"/>
  <c r="P418" i="9"/>
  <c r="U418" i="9" s="1"/>
  <c r="P394" i="9"/>
  <c r="U394" i="9" s="1"/>
  <c r="P378" i="9"/>
  <c r="U378" i="9" s="1"/>
  <c r="P354" i="9"/>
  <c r="U354" i="9" s="1"/>
  <c r="P338" i="9"/>
  <c r="U338" i="9" s="1"/>
  <c r="P314" i="9"/>
  <c r="U314" i="9" s="1"/>
  <c r="P290" i="9"/>
  <c r="U290" i="9" s="1"/>
  <c r="P274" i="9"/>
  <c r="U274" i="9" s="1"/>
  <c r="P258" i="9"/>
  <c r="U258" i="9" s="1"/>
  <c r="P242" i="9"/>
  <c r="U242" i="9" s="1"/>
  <c r="P473" i="9"/>
  <c r="U473" i="9" s="1"/>
  <c r="P425" i="9"/>
  <c r="U425" i="9" s="1"/>
  <c r="P385" i="9"/>
  <c r="U385" i="9" s="1"/>
  <c r="P321" i="9"/>
  <c r="U321" i="9" s="1"/>
  <c r="P463" i="9"/>
  <c r="U463" i="9" s="1"/>
  <c r="P447" i="9"/>
  <c r="U447" i="9" s="1"/>
  <c r="P423" i="9"/>
  <c r="U423" i="9" s="1"/>
  <c r="P391" i="9"/>
  <c r="U391" i="9" s="1"/>
  <c r="P367" i="9"/>
  <c r="U367" i="9" s="1"/>
  <c r="P343" i="9"/>
  <c r="U343" i="9" s="1"/>
  <c r="P327" i="9"/>
  <c r="U327" i="9" s="1"/>
  <c r="P311" i="9"/>
  <c r="U311" i="9" s="1"/>
  <c r="P295" i="9"/>
  <c r="U295" i="9" s="1"/>
  <c r="P287" i="9"/>
  <c r="U287" i="9" s="1"/>
  <c r="P271" i="9"/>
  <c r="U271" i="9" s="1"/>
  <c r="P255" i="9"/>
  <c r="U255" i="9" s="1"/>
  <c r="P239" i="9"/>
  <c r="U239" i="9" s="1"/>
  <c r="P231" i="9"/>
  <c r="U231" i="9" s="1"/>
  <c r="P502" i="9"/>
  <c r="U502" i="9" s="1"/>
  <c r="P478" i="9"/>
  <c r="U478" i="9" s="1"/>
  <c r="P446" i="9"/>
  <c r="U446" i="9" s="1"/>
  <c r="P501" i="9"/>
  <c r="U501" i="9" s="1"/>
  <c r="P485" i="9"/>
  <c r="U485" i="9" s="1"/>
  <c r="P477" i="9"/>
  <c r="U477" i="9" s="1"/>
  <c r="P461" i="9"/>
  <c r="U461" i="9" s="1"/>
  <c r="P437" i="9"/>
  <c r="U437" i="9" s="1"/>
  <c r="P500" i="9"/>
  <c r="U500" i="9" s="1"/>
  <c r="P492" i="9"/>
  <c r="U492" i="9" s="1"/>
  <c r="P484" i="9"/>
  <c r="U484" i="9" s="1"/>
  <c r="P476" i="9"/>
  <c r="U476" i="9" s="1"/>
  <c r="P468" i="9"/>
  <c r="U468" i="9" s="1"/>
  <c r="P460" i="9"/>
  <c r="U460" i="9" s="1"/>
  <c r="P452" i="9"/>
  <c r="U452" i="9" s="1"/>
  <c r="P444" i="9"/>
  <c r="U444" i="9" s="1"/>
  <c r="P436" i="9"/>
  <c r="U436" i="9" s="1"/>
  <c r="P428" i="9"/>
  <c r="U428" i="9" s="1"/>
  <c r="P420" i="9"/>
  <c r="U420" i="9" s="1"/>
  <c r="P412" i="9"/>
  <c r="U412" i="9" s="1"/>
  <c r="P404" i="9"/>
  <c r="U404" i="9" s="1"/>
  <c r="P396" i="9"/>
  <c r="U396" i="9" s="1"/>
  <c r="P388" i="9"/>
  <c r="U388" i="9" s="1"/>
  <c r="P380" i="9"/>
  <c r="U380" i="9" s="1"/>
  <c r="P372" i="9"/>
  <c r="U372" i="9" s="1"/>
  <c r="P364" i="9"/>
  <c r="U364" i="9" s="1"/>
  <c r="P356" i="9"/>
  <c r="U356" i="9" s="1"/>
  <c r="P348" i="9"/>
  <c r="U348" i="9" s="1"/>
  <c r="P340" i="9"/>
  <c r="U340" i="9" s="1"/>
  <c r="P332" i="9"/>
  <c r="U332" i="9" s="1"/>
  <c r="P324" i="9"/>
  <c r="U324" i="9" s="1"/>
  <c r="P316" i="9"/>
  <c r="U316" i="9" s="1"/>
  <c r="P308" i="9"/>
  <c r="U308" i="9" s="1"/>
  <c r="P300" i="9"/>
  <c r="U300" i="9" s="1"/>
  <c r="P292" i="9"/>
  <c r="U292" i="9" s="1"/>
  <c r="P284" i="9"/>
  <c r="U284" i="9" s="1"/>
  <c r="P276" i="9"/>
  <c r="U276" i="9" s="1"/>
  <c r="P268" i="9"/>
  <c r="U268" i="9" s="1"/>
  <c r="P260" i="9"/>
  <c r="U260" i="9" s="1"/>
  <c r="P252" i="9"/>
  <c r="U252" i="9" s="1"/>
  <c r="P244" i="9"/>
  <c r="U244" i="9" s="1"/>
  <c r="P236" i="9"/>
  <c r="U236" i="9" s="1"/>
  <c r="P228" i="9"/>
  <c r="U228" i="9" s="1"/>
  <c r="K23" i="9"/>
  <c r="K25" i="9" s="1"/>
  <c r="K26" i="9" s="1"/>
  <c r="L23" i="9"/>
  <c r="L25" i="9" s="1"/>
  <c r="M23" i="9"/>
  <c r="M25" i="9" s="1"/>
  <c r="Q23" i="9"/>
  <c r="Q25" i="9" s="1"/>
  <c r="V36" i="8"/>
  <c r="V38" i="8"/>
  <c r="F20" i="8" s="1"/>
  <c r="AA38" i="8"/>
  <c r="K20" i="8" s="1"/>
  <c r="AA37" i="8"/>
  <c r="K19" i="8" s="1"/>
  <c r="Z38" i="8"/>
  <c r="J20" i="8" s="1"/>
  <c r="Z37" i="8"/>
  <c r="J19" i="8" s="1"/>
  <c r="X38" i="8"/>
  <c r="H20" i="8" s="1"/>
  <c r="X37" i="8"/>
  <c r="H19" i="8" s="1"/>
  <c r="X36" i="8"/>
  <c r="W38" i="8"/>
  <c r="G20" i="8" s="1"/>
  <c r="W37" i="8"/>
  <c r="G19" i="8" s="1"/>
  <c r="T38" i="8"/>
  <c r="T37" i="8"/>
  <c r="T36" i="8"/>
  <c r="V37" i="8"/>
  <c r="F19" i="8" s="1"/>
  <c r="T35" i="8"/>
  <c r="T34" i="8"/>
  <c r="AA35" i="8"/>
  <c r="Z35" i="8"/>
  <c r="W35" i="8"/>
  <c r="V35" i="8"/>
  <c r="V34" i="8"/>
  <c r="F17" i="8" s="1"/>
  <c r="T159" i="9" l="1"/>
  <c r="K5" i="9"/>
  <c r="T39" i="8" l="1"/>
  <c r="T42" i="8"/>
  <c r="T43" i="8" l="1"/>
  <c r="J32" i="8" l="1"/>
  <c r="J57" i="8"/>
  <c r="N57" i="8" s="1"/>
  <c r="J55" i="8"/>
  <c r="J56" i="8"/>
  <c r="N56" i="8" s="1"/>
  <c r="O57" i="8" l="1"/>
  <c r="O32" i="8"/>
  <c r="O55" i="8"/>
  <c r="Y35" i="5"/>
  <c r="X39" i="5"/>
  <c r="X38" i="5"/>
  <c r="J18" i="5" s="1"/>
  <c r="K50" i="4" l="1"/>
  <c r="K26" i="10"/>
  <c r="H812" i="10"/>
  <c r="L50" i="4" l="1"/>
  <c r="Q28" i="10"/>
  <c r="K206" i="10"/>
  <c r="H205" i="10" l="1"/>
  <c r="H183" i="10"/>
  <c r="H162" i="10"/>
  <c r="O68" i="10"/>
  <c r="O47" i="10"/>
  <c r="P60" i="10"/>
  <c r="P46" i="10"/>
  <c r="P45" i="10"/>
  <c r="P44" i="10"/>
  <c r="P43" i="10"/>
  <c r="P42" i="10"/>
  <c r="P41" i="10"/>
  <c r="P40" i="10"/>
  <c r="P39" i="10"/>
  <c r="P37" i="10"/>
  <c r="P35" i="10"/>
  <c r="P34" i="10"/>
  <c r="P33" i="10"/>
  <c r="P32" i="10"/>
  <c r="P30" i="10"/>
  <c r="P29" i="10"/>
  <c r="P28" i="10"/>
  <c r="H202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199" i="10"/>
  <c r="H146" i="10"/>
  <c r="H58" i="10"/>
  <c r="H59" i="10"/>
  <c r="H60" i="10"/>
  <c r="H61" i="10"/>
  <c r="H62" i="10"/>
  <c r="H63" i="10"/>
  <c r="H64" i="10"/>
  <c r="H147" i="10"/>
  <c r="H148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20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149" i="10"/>
  <c r="H150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211" i="10"/>
  <c r="H151" i="10"/>
  <c r="H212" i="10"/>
  <c r="H35" i="10"/>
  <c r="H213" i="10"/>
  <c r="H139" i="10"/>
  <c r="H140" i="10"/>
  <c r="H141" i="10"/>
  <c r="H142" i="10"/>
  <c r="H143" i="10"/>
  <c r="H144" i="10"/>
  <c r="H214" i="10"/>
  <c r="H192" i="10"/>
  <c r="H193" i="10"/>
  <c r="H194" i="10"/>
  <c r="H195" i="10"/>
  <c r="H196" i="10"/>
  <c r="H215" i="10"/>
  <c r="H14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84" i="10"/>
  <c r="H190" i="10"/>
  <c r="H185" i="10"/>
  <c r="H186" i="10"/>
  <c r="H187" i="10"/>
  <c r="H191" i="10"/>
  <c r="H208" i="10"/>
  <c r="H209" i="10"/>
  <c r="H210" i="10"/>
  <c r="H37" i="10"/>
  <c r="H182" i="10"/>
  <c r="L182" i="10" s="1"/>
  <c r="H181" i="10"/>
  <c r="L181" i="10" s="1"/>
  <c r="H180" i="10"/>
  <c r="L180" i="10" s="1"/>
  <c r="H179" i="10"/>
  <c r="L179" i="10" s="1"/>
  <c r="H204" i="10"/>
  <c r="L204" i="10" s="1"/>
  <c r="H198" i="10"/>
  <c r="L198" i="10" s="1"/>
  <c r="H197" i="10"/>
  <c r="L197" i="10" s="1"/>
  <c r="H203" i="10"/>
  <c r="L203" i="10" s="1"/>
  <c r="H189" i="10"/>
  <c r="L189" i="10" s="1"/>
  <c r="H178" i="10"/>
  <c r="L178" i="10" s="1"/>
  <c r="H177" i="10"/>
  <c r="L177" i="10" s="1"/>
  <c r="H176" i="10"/>
  <c r="L176" i="10" s="1"/>
  <c r="H175" i="10"/>
  <c r="L175" i="10" s="1"/>
  <c r="H174" i="10"/>
  <c r="L174" i="10" s="1"/>
  <c r="H173" i="10"/>
  <c r="L173" i="10" s="1"/>
  <c r="H172" i="10"/>
  <c r="L172" i="10" s="1"/>
  <c r="H171" i="10"/>
  <c r="L171" i="10" s="1"/>
  <c r="H170" i="10"/>
  <c r="H169" i="10"/>
  <c r="L169" i="10" s="1"/>
  <c r="H168" i="10"/>
  <c r="H167" i="10"/>
  <c r="L167" i="10" s="1"/>
  <c r="H166" i="10"/>
  <c r="L166" i="10" s="1"/>
  <c r="H165" i="10"/>
  <c r="L165" i="10" s="1"/>
  <c r="H188" i="10"/>
  <c r="H164" i="10"/>
  <c r="P38" i="10" s="1"/>
  <c r="H163" i="10"/>
  <c r="L163" i="10" s="1"/>
  <c r="H161" i="10"/>
  <c r="H160" i="10"/>
  <c r="H159" i="10"/>
  <c r="H158" i="10"/>
  <c r="H157" i="10"/>
  <c r="H201" i="10"/>
  <c r="O78" i="10" s="1"/>
  <c r="H156" i="10"/>
  <c r="H155" i="10"/>
  <c r="H154" i="10"/>
  <c r="H153" i="10"/>
  <c r="H152" i="10"/>
  <c r="H207" i="10"/>
  <c r="H36" i="10"/>
  <c r="K36" i="10" s="1"/>
  <c r="H206" i="10"/>
  <c r="L206" i="10" s="1"/>
  <c r="H34" i="10"/>
  <c r="H33" i="10"/>
  <c r="H32" i="10"/>
  <c r="H31" i="10"/>
  <c r="H30" i="10"/>
  <c r="H29" i="10"/>
  <c r="H28" i="10"/>
  <c r="P36" i="10" s="1"/>
  <c r="H27" i="10"/>
  <c r="L26" i="10"/>
  <c r="O77" i="10" l="1"/>
  <c r="P31" i="10"/>
  <c r="D13" i="10" s="1"/>
  <c r="O79" i="10"/>
  <c r="P48" i="10"/>
  <c r="P47" i="10"/>
  <c r="D17" i="10" s="1"/>
  <c r="L170" i="10"/>
  <c r="K170" i="10"/>
  <c r="P68" i="10"/>
  <c r="D18" i="10" s="1"/>
  <c r="H23" i="10"/>
  <c r="L162" i="10"/>
  <c r="P27" i="10"/>
  <c r="O76" i="10"/>
  <c r="D19" i="10" l="1"/>
  <c r="O80" i="10"/>
  <c r="T34" i="11" l="1"/>
  <c r="S34" i="11"/>
  <c r="T107" i="11"/>
  <c r="Y36" i="5" l="1"/>
  <c r="K13" i="5" s="1"/>
  <c r="K14" i="5" s="1"/>
  <c r="AA39" i="8" l="1"/>
  <c r="K21" i="8" s="1"/>
  <c r="AA36" i="8"/>
  <c r="K18" i="8" s="1"/>
  <c r="AA34" i="8"/>
  <c r="K17" i="8" s="1"/>
  <c r="Z39" i="8"/>
  <c r="J21" i="8" s="1"/>
  <c r="Z36" i="8"/>
  <c r="J18" i="8" s="1"/>
  <c r="Z34" i="8"/>
  <c r="J17" i="8" s="1"/>
  <c r="X39" i="8"/>
  <c r="H21" i="8" s="1"/>
  <c r="H18" i="8"/>
  <c r="X34" i="8"/>
  <c r="H17" i="8" s="1"/>
  <c r="W36" i="8"/>
  <c r="G18" i="8" s="1"/>
  <c r="W39" i="8"/>
  <c r="G21" i="8" s="1"/>
  <c r="W34" i="8"/>
  <c r="G17" i="8" s="1"/>
  <c r="F18" i="8"/>
  <c r="V39" i="8"/>
  <c r="F21" i="8" s="1"/>
  <c r="F22" i="8" l="1"/>
  <c r="F24" i="8" s="1"/>
  <c r="H22" i="8"/>
  <c r="K22" i="8"/>
  <c r="G22" i="8"/>
  <c r="V43" i="8"/>
  <c r="J22" i="8"/>
  <c r="AA43" i="8"/>
  <c r="Z43" i="8"/>
  <c r="W43" i="8"/>
  <c r="X43" i="8"/>
  <c r="AA44" i="15"/>
  <c r="I24" i="14" l="1"/>
  <c r="I26" i="14"/>
  <c r="I28" i="14"/>
  <c r="I29" i="14"/>
  <c r="I30" i="14"/>
  <c r="I31" i="14"/>
  <c r="I32" i="14"/>
  <c r="I33" i="14"/>
  <c r="I18" i="14"/>
  <c r="I19" i="14"/>
  <c r="I25" i="14"/>
  <c r="I34" i="14"/>
  <c r="I35" i="14"/>
  <c r="I21" i="14"/>
  <c r="I20" i="14"/>
  <c r="I23" i="14"/>
  <c r="I27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22" i="14"/>
  <c r="T50" i="14" l="1"/>
  <c r="F11" i="14" s="1"/>
  <c r="T49" i="14"/>
  <c r="I15" i="14"/>
  <c r="AF26" i="15"/>
  <c r="AF25" i="15"/>
  <c r="AC51" i="5"/>
  <c r="AD51" i="5"/>
  <c r="AD50" i="5"/>
  <c r="AD48" i="5"/>
  <c r="AC50" i="5"/>
  <c r="AC48" i="5"/>
  <c r="F10" i="14" l="1"/>
  <c r="F13" i="14" s="1"/>
  <c r="T52" i="14"/>
  <c r="AA48" i="15"/>
  <c r="AE50" i="5"/>
  <c r="AE51" i="5"/>
  <c r="AE48" i="5"/>
  <c r="AC49" i="5"/>
  <c r="AC52" i="5" s="1"/>
  <c r="C23" i="2" s="1"/>
  <c r="AD49" i="5"/>
  <c r="AD52" i="5" s="1"/>
  <c r="D23" i="2" s="1"/>
  <c r="E23" i="2" l="1"/>
  <c r="AE49" i="5"/>
  <c r="AE52" i="5" s="1"/>
  <c r="K27" i="7" l="1"/>
  <c r="K28" i="7"/>
  <c r="K29" i="7"/>
  <c r="Y30" i="7" s="1"/>
  <c r="K30" i="7"/>
  <c r="K31" i="7"/>
  <c r="Y27" i="7" s="1"/>
  <c r="I13" i="7" s="1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O34" i="5"/>
  <c r="O35" i="5"/>
  <c r="N10" i="5" s="1"/>
  <c r="O36" i="5"/>
  <c r="N15" i="5" s="1"/>
  <c r="O37" i="5"/>
  <c r="O38" i="5"/>
  <c r="O39" i="5"/>
  <c r="O40" i="5"/>
  <c r="O41" i="5"/>
  <c r="O42" i="5"/>
  <c r="O43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N12" i="5" s="1"/>
  <c r="X51" i="5" s="1"/>
  <c r="C74" i="3" s="1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33" i="5"/>
  <c r="N25" i="5" s="1"/>
  <c r="J58" i="8"/>
  <c r="J68" i="8"/>
  <c r="J67" i="8"/>
  <c r="J81" i="8"/>
  <c r="J83" i="8"/>
  <c r="J82" i="8"/>
  <c r="J61" i="8"/>
  <c r="J66" i="8"/>
  <c r="J71" i="8"/>
  <c r="J85" i="8"/>
  <c r="J63" i="8"/>
  <c r="J77" i="8"/>
  <c r="J59" i="8"/>
  <c r="J64" i="8"/>
  <c r="J65" i="8"/>
  <c r="J87" i="8"/>
  <c r="J89" i="8"/>
  <c r="J88" i="8"/>
  <c r="J54" i="8"/>
  <c r="J47" i="8"/>
  <c r="J52" i="8"/>
  <c r="J53" i="8"/>
  <c r="J48" i="8"/>
  <c r="J49" i="8"/>
  <c r="J51" i="8"/>
  <c r="J50" i="8"/>
  <c r="J40" i="8"/>
  <c r="J35" i="8"/>
  <c r="J33" i="8"/>
  <c r="J37" i="8"/>
  <c r="J45" i="8"/>
  <c r="J43" i="8"/>
  <c r="J34" i="8"/>
  <c r="J38" i="8"/>
  <c r="J36" i="8"/>
  <c r="J42" i="8"/>
  <c r="J44" i="8"/>
  <c r="J41" i="8"/>
  <c r="J39" i="8"/>
  <c r="J62" i="8"/>
  <c r="J69" i="8"/>
  <c r="J70" i="8"/>
  <c r="J75" i="8"/>
  <c r="J76" i="8"/>
  <c r="J72" i="8"/>
  <c r="J73" i="8"/>
  <c r="J74" i="8"/>
  <c r="J78" i="8"/>
  <c r="J79" i="8"/>
  <c r="J80" i="8"/>
  <c r="J30" i="8"/>
  <c r="J31" i="8"/>
  <c r="J46" i="8"/>
  <c r="J86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9" i="8"/>
  <c r="L25" i="12"/>
  <c r="Y26" i="12" s="1"/>
  <c r="V44" i="7" l="1"/>
  <c r="I17" i="7"/>
  <c r="Y31" i="7"/>
  <c r="Y26" i="7"/>
  <c r="Y28" i="7" s="1"/>
  <c r="N17" i="5"/>
  <c r="X52" i="5" s="1"/>
  <c r="C75" i="3" s="1"/>
  <c r="N11" i="5"/>
  <c r="N16" i="5"/>
  <c r="Y29" i="7"/>
  <c r="N26" i="5"/>
  <c r="N27" i="5"/>
  <c r="V45" i="7"/>
  <c r="I14" i="8"/>
  <c r="I10" i="8"/>
  <c r="Y37" i="8"/>
  <c r="I19" i="8" s="1"/>
  <c r="I11" i="8"/>
  <c r="Y38" i="8"/>
  <c r="I20" i="8" s="1"/>
  <c r="K23" i="7"/>
  <c r="N30" i="5"/>
  <c r="I13" i="8"/>
  <c r="Y35" i="8"/>
  <c r="Y34" i="8"/>
  <c r="Y39" i="8"/>
  <c r="I21" i="8" s="1"/>
  <c r="Y36" i="8"/>
  <c r="I18" i="8" s="1"/>
  <c r="V42" i="7" l="1"/>
  <c r="Y32" i="7"/>
  <c r="I11" i="7"/>
  <c r="V43" i="7"/>
  <c r="I14" i="7"/>
  <c r="I15" i="7" s="1"/>
  <c r="N28" i="5"/>
  <c r="V53" i="8"/>
  <c r="C55" i="3" s="1"/>
  <c r="X47" i="5"/>
  <c r="I17" i="8"/>
  <c r="I22" i="8" s="1"/>
  <c r="V51" i="8"/>
  <c r="C50" i="3" s="1"/>
  <c r="V50" i="8"/>
  <c r="S101" i="11"/>
  <c r="AB43" i="11" s="1"/>
  <c r="C86" i="3"/>
  <c r="V44" i="15"/>
  <c r="C29" i="3" s="1"/>
  <c r="T62" i="14"/>
  <c r="E65" i="3" s="1"/>
  <c r="C89" i="3"/>
  <c r="C88" i="3"/>
  <c r="C87" i="3"/>
  <c r="S115" i="11"/>
  <c r="T115" i="11"/>
  <c r="T32" i="11"/>
  <c r="T31" i="11"/>
  <c r="S114" i="11"/>
  <c r="T114" i="11"/>
  <c r="T30" i="11"/>
  <c r="AC71" i="11" s="1"/>
  <c r="V46" i="7" l="1"/>
  <c r="S32" i="11"/>
  <c r="S30" i="11"/>
  <c r="AB71" i="11" s="1"/>
  <c r="S31" i="11"/>
  <c r="C45" i="3"/>
  <c r="T101" i="11"/>
  <c r="AC43" i="11" s="1"/>
  <c r="Z43" i="11"/>
  <c r="C90" i="3"/>
  <c r="R67" i="10"/>
  <c r="Q67" i="10"/>
  <c r="P67" i="10"/>
  <c r="O67" i="10"/>
  <c r="R66" i="10"/>
  <c r="Q66" i="10"/>
  <c r="P66" i="10"/>
  <c r="O66" i="10"/>
  <c r="R65" i="10"/>
  <c r="Q65" i="10"/>
  <c r="P65" i="10"/>
  <c r="O65" i="10"/>
  <c r="R64" i="10"/>
  <c r="Q64" i="10"/>
  <c r="P64" i="10"/>
  <c r="O64" i="10"/>
  <c r="R63" i="10"/>
  <c r="Q63" i="10"/>
  <c r="P63" i="10"/>
  <c r="O63" i="10"/>
  <c r="R62" i="10"/>
  <c r="Q62" i="10"/>
  <c r="P62" i="10"/>
  <c r="O62" i="10"/>
  <c r="R61" i="10"/>
  <c r="Q61" i="10"/>
  <c r="P61" i="10"/>
  <c r="O61" i="10"/>
  <c r="R60" i="10"/>
  <c r="Q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P53" i="10"/>
  <c r="O53" i="10"/>
  <c r="R52" i="10"/>
  <c r="Q52" i="10"/>
  <c r="P52" i="10"/>
  <c r="O52" i="10"/>
  <c r="R51" i="10"/>
  <c r="Q51" i="10"/>
  <c r="P51" i="10"/>
  <c r="O51" i="10"/>
  <c r="R50" i="10"/>
  <c r="P50" i="10"/>
  <c r="O50" i="10"/>
  <c r="R49" i="10"/>
  <c r="P49" i="10"/>
  <c r="O49" i="10"/>
  <c r="D10" i="10"/>
  <c r="O48" i="10"/>
  <c r="R46" i="10"/>
  <c r="Q46" i="10"/>
  <c r="O46" i="10"/>
  <c r="R45" i="10"/>
  <c r="Q45" i="10"/>
  <c r="O45" i="10"/>
  <c r="R44" i="10"/>
  <c r="Q44" i="10"/>
  <c r="O44" i="10"/>
  <c r="R43" i="10"/>
  <c r="Q43" i="10"/>
  <c r="O43" i="10"/>
  <c r="R42" i="10"/>
  <c r="Q42" i="10"/>
  <c r="O42" i="10"/>
  <c r="R41" i="10"/>
  <c r="Q41" i="10"/>
  <c r="O41" i="10"/>
  <c r="R40" i="10"/>
  <c r="Q40" i="10"/>
  <c r="O40" i="10"/>
  <c r="R39" i="10"/>
  <c r="Q39" i="10"/>
  <c r="O39" i="10"/>
  <c r="O38" i="10"/>
  <c r="R37" i="10"/>
  <c r="Q37" i="10"/>
  <c r="O37" i="10"/>
  <c r="O36" i="10"/>
  <c r="R35" i="10"/>
  <c r="Q35" i="10"/>
  <c r="O35" i="10"/>
  <c r="R34" i="10"/>
  <c r="Q34" i="10"/>
  <c r="O34" i="10"/>
  <c r="R33" i="10"/>
  <c r="Q33" i="10"/>
  <c r="O33" i="10"/>
  <c r="R32" i="10"/>
  <c r="Q32" i="10"/>
  <c r="O32" i="10"/>
  <c r="O31" i="10"/>
  <c r="O30" i="10"/>
  <c r="O29" i="10"/>
  <c r="R28" i="10"/>
  <c r="O28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D9" i="10"/>
  <c r="O27" i="10"/>
  <c r="D11" i="10" l="1"/>
  <c r="O69" i="10"/>
  <c r="P69" i="10"/>
  <c r="D14" i="10"/>
  <c r="D15" i="10" s="1"/>
  <c r="D21" i="10" s="1"/>
  <c r="L1007" i="10"/>
  <c r="K1007" i="10"/>
  <c r="L1006" i="10"/>
  <c r="K1006" i="10"/>
  <c r="L1005" i="10"/>
  <c r="K1005" i="10"/>
  <c r="L1004" i="10"/>
  <c r="K1004" i="10"/>
  <c r="L1003" i="10"/>
  <c r="K1003" i="10"/>
  <c r="L1002" i="10"/>
  <c r="K1002" i="10"/>
  <c r="L1001" i="10"/>
  <c r="K1001" i="10"/>
  <c r="L1000" i="10"/>
  <c r="K1000" i="10"/>
  <c r="L999" i="10"/>
  <c r="K999" i="10"/>
  <c r="L998" i="10"/>
  <c r="K998" i="10"/>
  <c r="L997" i="10"/>
  <c r="K997" i="10"/>
  <c r="L996" i="10"/>
  <c r="K996" i="10"/>
  <c r="L995" i="10"/>
  <c r="K995" i="10"/>
  <c r="L994" i="10"/>
  <c r="K994" i="10"/>
  <c r="L993" i="10"/>
  <c r="K993" i="10"/>
  <c r="L992" i="10"/>
  <c r="K992" i="10"/>
  <c r="L991" i="10"/>
  <c r="K991" i="10"/>
  <c r="L990" i="10"/>
  <c r="K990" i="10"/>
  <c r="L989" i="10"/>
  <c r="K989" i="10"/>
  <c r="L988" i="10"/>
  <c r="K988" i="10"/>
  <c r="L987" i="10"/>
  <c r="K987" i="10"/>
  <c r="L986" i="10"/>
  <c r="K986" i="10"/>
  <c r="L985" i="10"/>
  <c r="K985" i="10"/>
  <c r="L984" i="10"/>
  <c r="K984" i="10"/>
  <c r="L983" i="10"/>
  <c r="K983" i="10"/>
  <c r="L982" i="10"/>
  <c r="K982" i="10"/>
  <c r="L981" i="10"/>
  <c r="K981" i="10"/>
  <c r="L980" i="10"/>
  <c r="K980" i="10"/>
  <c r="L979" i="10"/>
  <c r="K979" i="10"/>
  <c r="L978" i="10"/>
  <c r="K978" i="10"/>
  <c r="L977" i="10"/>
  <c r="K977" i="10"/>
  <c r="L976" i="10"/>
  <c r="K976" i="10"/>
  <c r="L975" i="10"/>
  <c r="K975" i="10"/>
  <c r="L974" i="10"/>
  <c r="K974" i="10"/>
  <c r="L973" i="10"/>
  <c r="K973" i="10"/>
  <c r="L972" i="10"/>
  <c r="K972" i="10"/>
  <c r="L971" i="10"/>
  <c r="K971" i="10"/>
  <c r="L970" i="10"/>
  <c r="K970" i="10"/>
  <c r="L969" i="10"/>
  <c r="K969" i="10"/>
  <c r="L968" i="10"/>
  <c r="K968" i="10"/>
  <c r="L967" i="10"/>
  <c r="K967" i="10"/>
  <c r="L966" i="10"/>
  <c r="K966" i="10"/>
  <c r="L965" i="10"/>
  <c r="K965" i="10"/>
  <c r="L964" i="10"/>
  <c r="K964" i="10"/>
  <c r="L963" i="10"/>
  <c r="K963" i="10"/>
  <c r="L962" i="10"/>
  <c r="K962" i="10"/>
  <c r="L961" i="10"/>
  <c r="K961" i="10"/>
  <c r="L960" i="10"/>
  <c r="K960" i="10"/>
  <c r="L959" i="10"/>
  <c r="K959" i="10"/>
  <c r="L958" i="10"/>
  <c r="K958" i="10"/>
  <c r="L957" i="10"/>
  <c r="K957" i="10"/>
  <c r="L956" i="10"/>
  <c r="K956" i="10"/>
  <c r="L955" i="10"/>
  <c r="K955" i="10"/>
  <c r="L954" i="10"/>
  <c r="K954" i="10"/>
  <c r="L953" i="10"/>
  <c r="K953" i="10"/>
  <c r="L952" i="10"/>
  <c r="K952" i="10"/>
  <c r="L951" i="10"/>
  <c r="K951" i="10"/>
  <c r="L950" i="10"/>
  <c r="K950" i="10"/>
  <c r="L949" i="10"/>
  <c r="K949" i="10"/>
  <c r="L948" i="10"/>
  <c r="K948" i="10"/>
  <c r="L947" i="10"/>
  <c r="K947" i="10"/>
  <c r="L946" i="10"/>
  <c r="K946" i="10"/>
  <c r="L945" i="10"/>
  <c r="K945" i="10"/>
  <c r="L944" i="10"/>
  <c r="K944" i="10"/>
  <c r="L943" i="10"/>
  <c r="K943" i="10"/>
  <c r="L942" i="10"/>
  <c r="K942" i="10"/>
  <c r="L941" i="10"/>
  <c r="K941" i="10"/>
  <c r="L940" i="10"/>
  <c r="K940" i="10"/>
  <c r="L939" i="10"/>
  <c r="K939" i="10"/>
  <c r="L938" i="10"/>
  <c r="K938" i="10"/>
  <c r="L937" i="10"/>
  <c r="K937" i="10"/>
  <c r="L936" i="10"/>
  <c r="K936" i="10"/>
  <c r="L935" i="10"/>
  <c r="K935" i="10"/>
  <c r="L934" i="10"/>
  <c r="K934" i="10"/>
  <c r="L933" i="10"/>
  <c r="K933" i="10"/>
  <c r="L932" i="10"/>
  <c r="K932" i="10"/>
  <c r="L931" i="10"/>
  <c r="K931" i="10"/>
  <c r="L930" i="10"/>
  <c r="K930" i="10"/>
  <c r="L929" i="10"/>
  <c r="K929" i="10"/>
  <c r="L928" i="10"/>
  <c r="K928" i="10"/>
  <c r="L927" i="10"/>
  <c r="K927" i="10"/>
  <c r="L926" i="10"/>
  <c r="K926" i="10"/>
  <c r="L925" i="10"/>
  <c r="K925" i="10"/>
  <c r="L924" i="10"/>
  <c r="K924" i="10"/>
  <c r="L923" i="10"/>
  <c r="K923" i="10"/>
  <c r="L922" i="10"/>
  <c r="K922" i="10"/>
  <c r="L921" i="10"/>
  <c r="K921" i="10"/>
  <c r="L920" i="10"/>
  <c r="K920" i="10"/>
  <c r="L919" i="10"/>
  <c r="K919" i="10"/>
  <c r="L918" i="10"/>
  <c r="K918" i="10"/>
  <c r="L917" i="10"/>
  <c r="K917" i="10"/>
  <c r="L916" i="10"/>
  <c r="K916" i="10"/>
  <c r="L915" i="10"/>
  <c r="K915" i="10"/>
  <c r="L914" i="10"/>
  <c r="K914" i="10"/>
  <c r="L913" i="10"/>
  <c r="K913" i="10"/>
  <c r="L912" i="10"/>
  <c r="K912" i="10"/>
  <c r="L911" i="10"/>
  <c r="K911" i="10"/>
  <c r="L910" i="10"/>
  <c r="K910" i="10"/>
  <c r="L909" i="10"/>
  <c r="K909" i="10"/>
  <c r="L908" i="10"/>
  <c r="K908" i="10"/>
  <c r="L907" i="10"/>
  <c r="K907" i="10"/>
  <c r="L906" i="10"/>
  <c r="K906" i="10"/>
  <c r="L905" i="10"/>
  <c r="K905" i="10"/>
  <c r="L904" i="10"/>
  <c r="K904" i="10"/>
  <c r="L903" i="10"/>
  <c r="K903" i="10"/>
  <c r="L902" i="10"/>
  <c r="K902" i="10"/>
  <c r="L901" i="10"/>
  <c r="K901" i="10"/>
  <c r="L900" i="10"/>
  <c r="K900" i="10"/>
  <c r="L899" i="10"/>
  <c r="K899" i="10"/>
  <c r="L898" i="10"/>
  <c r="K898" i="10"/>
  <c r="L897" i="10"/>
  <c r="K897" i="10"/>
  <c r="L896" i="10"/>
  <c r="K896" i="10"/>
  <c r="L895" i="10"/>
  <c r="K895" i="10"/>
  <c r="L894" i="10"/>
  <c r="K894" i="10"/>
  <c r="L893" i="10"/>
  <c r="K893" i="10"/>
  <c r="L892" i="10"/>
  <c r="K892" i="10"/>
  <c r="L891" i="10"/>
  <c r="K891" i="10"/>
  <c r="L890" i="10"/>
  <c r="K890" i="10"/>
  <c r="L889" i="10"/>
  <c r="K889" i="10"/>
  <c r="L888" i="10"/>
  <c r="K888" i="10"/>
  <c r="L887" i="10"/>
  <c r="K887" i="10"/>
  <c r="L886" i="10"/>
  <c r="K886" i="10"/>
  <c r="L885" i="10"/>
  <c r="K885" i="10"/>
  <c r="L884" i="10"/>
  <c r="K884" i="10"/>
  <c r="L883" i="10"/>
  <c r="K883" i="10"/>
  <c r="L882" i="10"/>
  <c r="K882" i="10"/>
  <c r="L881" i="10"/>
  <c r="K881" i="10"/>
  <c r="L880" i="10"/>
  <c r="K880" i="10"/>
  <c r="L879" i="10"/>
  <c r="K879" i="10"/>
  <c r="L878" i="10"/>
  <c r="K878" i="10"/>
  <c r="L877" i="10"/>
  <c r="K877" i="10"/>
  <c r="L876" i="10"/>
  <c r="K876" i="10"/>
  <c r="L875" i="10"/>
  <c r="K875" i="10"/>
  <c r="L874" i="10"/>
  <c r="K874" i="10"/>
  <c r="L873" i="10"/>
  <c r="K873" i="10"/>
  <c r="L872" i="10"/>
  <c r="K872" i="10"/>
  <c r="L871" i="10"/>
  <c r="K871" i="10"/>
  <c r="L870" i="10"/>
  <c r="K870" i="10"/>
  <c r="L869" i="10"/>
  <c r="K869" i="10"/>
  <c r="L868" i="10"/>
  <c r="K868" i="10"/>
  <c r="L867" i="10"/>
  <c r="K867" i="10"/>
  <c r="L866" i="10"/>
  <c r="K866" i="10"/>
  <c r="L865" i="10"/>
  <c r="K865" i="10"/>
  <c r="L864" i="10"/>
  <c r="K864" i="10"/>
  <c r="L863" i="10"/>
  <c r="K863" i="10"/>
  <c r="L862" i="10"/>
  <c r="K862" i="10"/>
  <c r="L861" i="10"/>
  <c r="K861" i="10"/>
  <c r="L860" i="10"/>
  <c r="K860" i="10"/>
  <c r="L859" i="10"/>
  <c r="K859" i="10"/>
  <c r="L858" i="10"/>
  <c r="K858" i="10"/>
  <c r="L857" i="10"/>
  <c r="K857" i="10"/>
  <c r="L856" i="10"/>
  <c r="K856" i="10"/>
  <c r="L855" i="10"/>
  <c r="K855" i="10"/>
  <c r="L854" i="10"/>
  <c r="K854" i="10"/>
  <c r="L853" i="10"/>
  <c r="K853" i="10"/>
  <c r="L852" i="10"/>
  <c r="K852" i="10"/>
  <c r="L851" i="10"/>
  <c r="K851" i="10"/>
  <c r="L850" i="10"/>
  <c r="K850" i="10"/>
  <c r="L849" i="10"/>
  <c r="K849" i="10"/>
  <c r="L848" i="10"/>
  <c r="K848" i="10"/>
  <c r="L847" i="10"/>
  <c r="K847" i="10"/>
  <c r="L846" i="10"/>
  <c r="K846" i="10"/>
  <c r="L845" i="10"/>
  <c r="K845" i="10"/>
  <c r="L844" i="10"/>
  <c r="K844" i="10"/>
  <c r="L843" i="10"/>
  <c r="K843" i="10"/>
  <c r="L842" i="10"/>
  <c r="K842" i="10"/>
  <c r="L841" i="10"/>
  <c r="K841" i="10"/>
  <c r="L840" i="10"/>
  <c r="K840" i="10"/>
  <c r="L839" i="10"/>
  <c r="K839" i="10"/>
  <c r="L838" i="10"/>
  <c r="K838" i="10"/>
  <c r="L837" i="10"/>
  <c r="K837" i="10"/>
  <c r="L836" i="10"/>
  <c r="K836" i="10"/>
  <c r="L835" i="10"/>
  <c r="K835" i="10"/>
  <c r="L834" i="10"/>
  <c r="K834" i="10"/>
  <c r="L833" i="10"/>
  <c r="K833" i="10"/>
  <c r="L832" i="10"/>
  <c r="K832" i="10"/>
  <c r="L831" i="10"/>
  <c r="K831" i="10"/>
  <c r="L830" i="10"/>
  <c r="K830" i="10"/>
  <c r="L829" i="10"/>
  <c r="K829" i="10"/>
  <c r="L828" i="10"/>
  <c r="K828" i="10"/>
  <c r="L827" i="10"/>
  <c r="K827" i="10"/>
  <c r="L826" i="10"/>
  <c r="K826" i="10"/>
  <c r="L825" i="10"/>
  <c r="K825" i="10"/>
  <c r="L824" i="10"/>
  <c r="K824" i="10"/>
  <c r="L823" i="10"/>
  <c r="K823" i="10"/>
  <c r="L822" i="10"/>
  <c r="K822" i="10"/>
  <c r="L821" i="10"/>
  <c r="K821" i="10"/>
  <c r="L820" i="10"/>
  <c r="K820" i="10"/>
  <c r="L819" i="10"/>
  <c r="K819" i="10"/>
  <c r="L818" i="10"/>
  <c r="K818" i="10"/>
  <c r="L817" i="10"/>
  <c r="K817" i="10"/>
  <c r="L816" i="10"/>
  <c r="K816" i="10"/>
  <c r="L815" i="10"/>
  <c r="K815" i="10"/>
  <c r="L814" i="10"/>
  <c r="K814" i="10"/>
  <c r="L813" i="10"/>
  <c r="K813" i="10"/>
  <c r="L812" i="10"/>
  <c r="K812" i="10"/>
  <c r="L811" i="10"/>
  <c r="K811" i="10"/>
  <c r="L810" i="10"/>
  <c r="K810" i="10"/>
  <c r="L809" i="10"/>
  <c r="K809" i="10"/>
  <c r="L808" i="10"/>
  <c r="K808" i="10"/>
  <c r="L807" i="10"/>
  <c r="K807" i="10"/>
  <c r="L806" i="10"/>
  <c r="K806" i="10"/>
  <c r="L805" i="10"/>
  <c r="K805" i="10"/>
  <c r="L804" i="10"/>
  <c r="K804" i="10"/>
  <c r="L803" i="10"/>
  <c r="K803" i="10"/>
  <c r="L802" i="10"/>
  <c r="K802" i="10"/>
  <c r="L801" i="10"/>
  <c r="K801" i="10"/>
  <c r="L800" i="10"/>
  <c r="K800" i="10"/>
  <c r="L799" i="10"/>
  <c r="K799" i="10"/>
  <c r="L798" i="10"/>
  <c r="K798" i="10"/>
  <c r="L797" i="10"/>
  <c r="K797" i="10"/>
  <c r="L796" i="10"/>
  <c r="K796" i="10"/>
  <c r="L795" i="10"/>
  <c r="K795" i="10"/>
  <c r="L794" i="10"/>
  <c r="K794" i="10"/>
  <c r="L793" i="10"/>
  <c r="K793" i="10"/>
  <c r="L792" i="10"/>
  <c r="K792" i="10"/>
  <c r="L791" i="10"/>
  <c r="K791" i="10"/>
  <c r="L790" i="10"/>
  <c r="K790" i="10"/>
  <c r="L789" i="10"/>
  <c r="K789" i="10"/>
  <c r="L788" i="10"/>
  <c r="K788" i="10"/>
  <c r="L787" i="10"/>
  <c r="K787" i="10"/>
  <c r="L786" i="10"/>
  <c r="K786" i="10"/>
  <c r="L785" i="10"/>
  <c r="K785" i="10"/>
  <c r="L784" i="10"/>
  <c r="K784" i="10"/>
  <c r="L783" i="10"/>
  <c r="K783" i="10"/>
  <c r="L782" i="10"/>
  <c r="K782" i="10"/>
  <c r="L781" i="10"/>
  <c r="K781" i="10"/>
  <c r="L780" i="10"/>
  <c r="K780" i="10"/>
  <c r="L779" i="10"/>
  <c r="K779" i="10"/>
  <c r="L778" i="10"/>
  <c r="K778" i="10"/>
  <c r="L777" i="10"/>
  <c r="K777" i="10"/>
  <c r="L776" i="10"/>
  <c r="K776" i="10"/>
  <c r="L775" i="10"/>
  <c r="K775" i="10"/>
  <c r="L774" i="10"/>
  <c r="K774" i="10"/>
  <c r="L773" i="10"/>
  <c r="K773" i="10"/>
  <c r="L772" i="10"/>
  <c r="K772" i="10"/>
  <c r="L771" i="10"/>
  <c r="K771" i="10"/>
  <c r="L770" i="10"/>
  <c r="K770" i="10"/>
  <c r="L769" i="10"/>
  <c r="K769" i="10"/>
  <c r="L768" i="10"/>
  <c r="K768" i="10"/>
  <c r="L767" i="10"/>
  <c r="K767" i="10"/>
  <c r="L766" i="10"/>
  <c r="K766" i="10"/>
  <c r="L765" i="10"/>
  <c r="K765" i="10"/>
  <c r="L764" i="10"/>
  <c r="K764" i="10"/>
  <c r="L763" i="10"/>
  <c r="K763" i="10"/>
  <c r="L762" i="10"/>
  <c r="K762" i="10"/>
  <c r="L761" i="10"/>
  <c r="K761" i="10"/>
  <c r="L760" i="10"/>
  <c r="K760" i="10"/>
  <c r="L759" i="10"/>
  <c r="K759" i="10"/>
  <c r="L758" i="10"/>
  <c r="K758" i="10"/>
  <c r="L757" i="10"/>
  <c r="K757" i="10"/>
  <c r="L756" i="10"/>
  <c r="K756" i="10"/>
  <c r="L755" i="10"/>
  <c r="K755" i="10"/>
  <c r="L754" i="10"/>
  <c r="K754" i="10"/>
  <c r="L753" i="10"/>
  <c r="K753" i="10"/>
  <c r="L752" i="10"/>
  <c r="K752" i="10"/>
  <c r="L751" i="10"/>
  <c r="K751" i="10"/>
  <c r="L750" i="10"/>
  <c r="K750" i="10"/>
  <c r="L749" i="10"/>
  <c r="K749" i="10"/>
  <c r="L748" i="10"/>
  <c r="K748" i="10"/>
  <c r="L747" i="10"/>
  <c r="K747" i="10"/>
  <c r="L746" i="10"/>
  <c r="K746" i="10"/>
  <c r="L745" i="10"/>
  <c r="K745" i="10"/>
  <c r="L744" i="10"/>
  <c r="K744" i="10"/>
  <c r="L743" i="10"/>
  <c r="K743" i="10"/>
  <c r="L742" i="10"/>
  <c r="K742" i="10"/>
  <c r="L741" i="10"/>
  <c r="K741" i="10"/>
  <c r="L740" i="10"/>
  <c r="K740" i="10"/>
  <c r="L739" i="10"/>
  <c r="K739" i="10"/>
  <c r="L738" i="10"/>
  <c r="K738" i="10"/>
  <c r="L737" i="10"/>
  <c r="K737" i="10"/>
  <c r="L736" i="10"/>
  <c r="K736" i="10"/>
  <c r="L735" i="10"/>
  <c r="K735" i="10"/>
  <c r="L734" i="10"/>
  <c r="K734" i="10"/>
  <c r="L733" i="10"/>
  <c r="K733" i="10"/>
  <c r="L732" i="10"/>
  <c r="K732" i="10"/>
  <c r="L731" i="10"/>
  <c r="K731" i="10"/>
  <c r="L730" i="10"/>
  <c r="K730" i="10"/>
  <c r="L729" i="10"/>
  <c r="K729" i="10"/>
  <c r="L728" i="10"/>
  <c r="K728" i="10"/>
  <c r="L727" i="10"/>
  <c r="K727" i="10"/>
  <c r="L726" i="10"/>
  <c r="K726" i="10"/>
  <c r="L725" i="10"/>
  <c r="K725" i="10"/>
  <c r="L724" i="10"/>
  <c r="K724" i="10"/>
  <c r="L723" i="10"/>
  <c r="K723" i="10"/>
  <c r="L722" i="10"/>
  <c r="K722" i="10"/>
  <c r="L721" i="10"/>
  <c r="K721" i="10"/>
  <c r="L720" i="10"/>
  <c r="K720" i="10"/>
  <c r="L719" i="10"/>
  <c r="K719" i="10"/>
  <c r="L718" i="10"/>
  <c r="K718" i="10"/>
  <c r="L717" i="10"/>
  <c r="K717" i="10"/>
  <c r="L716" i="10"/>
  <c r="K716" i="10"/>
  <c r="L715" i="10"/>
  <c r="K715" i="10"/>
  <c r="L714" i="10"/>
  <c r="K714" i="10"/>
  <c r="L713" i="10"/>
  <c r="K713" i="10"/>
  <c r="L712" i="10"/>
  <c r="K712" i="10"/>
  <c r="L711" i="10"/>
  <c r="K711" i="10"/>
  <c r="L710" i="10"/>
  <c r="K710" i="10"/>
  <c r="L709" i="10"/>
  <c r="K709" i="10"/>
  <c r="L708" i="10"/>
  <c r="K708" i="10"/>
  <c r="L707" i="10"/>
  <c r="K707" i="10"/>
  <c r="L706" i="10"/>
  <c r="K706" i="10"/>
  <c r="L705" i="10"/>
  <c r="K705" i="10"/>
  <c r="L704" i="10"/>
  <c r="K704" i="10"/>
  <c r="L703" i="10"/>
  <c r="K703" i="10"/>
  <c r="L702" i="10"/>
  <c r="K702" i="10"/>
  <c r="L701" i="10"/>
  <c r="K701" i="10"/>
  <c r="L700" i="10"/>
  <c r="K700" i="10"/>
  <c r="L699" i="10"/>
  <c r="K699" i="10"/>
  <c r="L698" i="10"/>
  <c r="K698" i="10"/>
  <c r="L697" i="10"/>
  <c r="K697" i="10"/>
  <c r="L696" i="10"/>
  <c r="K696" i="10"/>
  <c r="L695" i="10"/>
  <c r="K695" i="10"/>
  <c r="L694" i="10"/>
  <c r="K694" i="10"/>
  <c r="L693" i="10"/>
  <c r="K693" i="10"/>
  <c r="L692" i="10"/>
  <c r="K692" i="10"/>
  <c r="L691" i="10"/>
  <c r="K691" i="10"/>
  <c r="L690" i="10"/>
  <c r="K690" i="10"/>
  <c r="L689" i="10"/>
  <c r="K689" i="10"/>
  <c r="L688" i="10"/>
  <c r="K688" i="10"/>
  <c r="L687" i="10"/>
  <c r="K687" i="10"/>
  <c r="L686" i="10"/>
  <c r="K686" i="10"/>
  <c r="L685" i="10"/>
  <c r="K685" i="10"/>
  <c r="L684" i="10"/>
  <c r="K684" i="10"/>
  <c r="L683" i="10"/>
  <c r="K683" i="10"/>
  <c r="L682" i="10"/>
  <c r="K682" i="10"/>
  <c r="L681" i="10"/>
  <c r="K681" i="10"/>
  <c r="L680" i="10"/>
  <c r="K680" i="10"/>
  <c r="L679" i="10"/>
  <c r="K679" i="10"/>
  <c r="L678" i="10"/>
  <c r="K678" i="10"/>
  <c r="L677" i="10"/>
  <c r="K677" i="10"/>
  <c r="L676" i="10"/>
  <c r="K676" i="10"/>
  <c r="L675" i="10"/>
  <c r="K675" i="10"/>
  <c r="L674" i="10"/>
  <c r="K674" i="10"/>
  <c r="L673" i="10"/>
  <c r="K673" i="10"/>
  <c r="L672" i="10"/>
  <c r="K672" i="10"/>
  <c r="L671" i="10"/>
  <c r="K671" i="10"/>
  <c r="L670" i="10"/>
  <c r="K670" i="10"/>
  <c r="L669" i="10"/>
  <c r="K669" i="10"/>
  <c r="L668" i="10"/>
  <c r="K668" i="10"/>
  <c r="L667" i="10"/>
  <c r="K667" i="10"/>
  <c r="L666" i="10"/>
  <c r="K666" i="10"/>
  <c r="L665" i="10"/>
  <c r="K665" i="10"/>
  <c r="L664" i="10"/>
  <c r="K664" i="10"/>
  <c r="L663" i="10"/>
  <c r="K663" i="10"/>
  <c r="L662" i="10"/>
  <c r="K662" i="10"/>
  <c r="L661" i="10"/>
  <c r="K661" i="10"/>
  <c r="L660" i="10"/>
  <c r="K660" i="10"/>
  <c r="L659" i="10"/>
  <c r="K659" i="10"/>
  <c r="L658" i="10"/>
  <c r="K658" i="10"/>
  <c r="L657" i="10"/>
  <c r="K657" i="10"/>
  <c r="L656" i="10"/>
  <c r="K656" i="10"/>
  <c r="L655" i="10"/>
  <c r="K655" i="10"/>
  <c r="L654" i="10"/>
  <c r="K654" i="10"/>
  <c r="L653" i="10"/>
  <c r="K653" i="10"/>
  <c r="L652" i="10"/>
  <c r="K652" i="10"/>
  <c r="L651" i="10"/>
  <c r="K651" i="10"/>
  <c r="L650" i="10"/>
  <c r="K650" i="10"/>
  <c r="L649" i="10"/>
  <c r="K649" i="10"/>
  <c r="L648" i="10"/>
  <c r="K648" i="10"/>
  <c r="L647" i="10"/>
  <c r="K647" i="10"/>
  <c r="L646" i="10"/>
  <c r="K646" i="10"/>
  <c r="L645" i="10"/>
  <c r="K645" i="10"/>
  <c r="L644" i="10"/>
  <c r="K644" i="10"/>
  <c r="L643" i="10"/>
  <c r="K643" i="10"/>
  <c r="L642" i="10"/>
  <c r="K642" i="10"/>
  <c r="L641" i="10"/>
  <c r="K641" i="10"/>
  <c r="L640" i="10"/>
  <c r="K640" i="10"/>
  <c r="L639" i="10"/>
  <c r="K639" i="10"/>
  <c r="L638" i="10"/>
  <c r="K638" i="10"/>
  <c r="L637" i="10"/>
  <c r="K637" i="10"/>
  <c r="L636" i="10"/>
  <c r="K636" i="10"/>
  <c r="L635" i="10"/>
  <c r="K635" i="10"/>
  <c r="L634" i="10"/>
  <c r="K634" i="10"/>
  <c r="L633" i="10"/>
  <c r="K633" i="10"/>
  <c r="L632" i="10"/>
  <c r="K632" i="10"/>
  <c r="L631" i="10"/>
  <c r="K631" i="10"/>
  <c r="L630" i="10"/>
  <c r="K630" i="10"/>
  <c r="L629" i="10"/>
  <c r="K629" i="10"/>
  <c r="L628" i="10"/>
  <c r="K628" i="10"/>
  <c r="L627" i="10"/>
  <c r="K627" i="10"/>
  <c r="L626" i="10"/>
  <c r="K626" i="10"/>
  <c r="L625" i="10"/>
  <c r="K625" i="10"/>
  <c r="L624" i="10"/>
  <c r="K624" i="10"/>
  <c r="L623" i="10"/>
  <c r="K623" i="10"/>
  <c r="L622" i="10"/>
  <c r="K622" i="10"/>
  <c r="L621" i="10"/>
  <c r="K621" i="10"/>
  <c r="L620" i="10"/>
  <c r="K620" i="10"/>
  <c r="L619" i="10"/>
  <c r="K619" i="10"/>
  <c r="L618" i="10"/>
  <c r="K618" i="10"/>
  <c r="L617" i="10"/>
  <c r="K617" i="10"/>
  <c r="L616" i="10"/>
  <c r="K616" i="10"/>
  <c r="L615" i="10"/>
  <c r="K615" i="10"/>
  <c r="L614" i="10"/>
  <c r="K614" i="10"/>
  <c r="L613" i="10"/>
  <c r="K613" i="10"/>
  <c r="L612" i="10"/>
  <c r="K612" i="10"/>
  <c r="L611" i="10"/>
  <c r="K611" i="10"/>
  <c r="L610" i="10"/>
  <c r="K610" i="10"/>
  <c r="L609" i="10"/>
  <c r="K609" i="10"/>
  <c r="L608" i="10"/>
  <c r="K608" i="10"/>
  <c r="L607" i="10"/>
  <c r="K607" i="10"/>
  <c r="L606" i="10"/>
  <c r="K606" i="10"/>
  <c r="L605" i="10"/>
  <c r="K605" i="10"/>
  <c r="L604" i="10"/>
  <c r="K604" i="10"/>
  <c r="L603" i="10"/>
  <c r="K603" i="10"/>
  <c r="L602" i="10"/>
  <c r="K602" i="10"/>
  <c r="L601" i="10"/>
  <c r="K601" i="10"/>
  <c r="L600" i="10"/>
  <c r="K600" i="10"/>
  <c r="L599" i="10"/>
  <c r="K599" i="10"/>
  <c r="L598" i="10"/>
  <c r="K598" i="10"/>
  <c r="L597" i="10"/>
  <c r="K597" i="10"/>
  <c r="L596" i="10"/>
  <c r="K596" i="10"/>
  <c r="L595" i="10"/>
  <c r="K595" i="10"/>
  <c r="L594" i="10"/>
  <c r="K594" i="10"/>
  <c r="L593" i="10"/>
  <c r="K593" i="10"/>
  <c r="L592" i="10"/>
  <c r="K592" i="10"/>
  <c r="L591" i="10"/>
  <c r="K591" i="10"/>
  <c r="L590" i="10"/>
  <c r="K590" i="10"/>
  <c r="L589" i="10"/>
  <c r="K589" i="10"/>
  <c r="L588" i="10"/>
  <c r="K588" i="10"/>
  <c r="L587" i="10"/>
  <c r="K587" i="10"/>
  <c r="L586" i="10"/>
  <c r="K586" i="10"/>
  <c r="L585" i="10"/>
  <c r="K585" i="10"/>
  <c r="L584" i="10"/>
  <c r="K584" i="10"/>
  <c r="L583" i="10"/>
  <c r="K583" i="10"/>
  <c r="L582" i="10"/>
  <c r="K582" i="10"/>
  <c r="L581" i="10"/>
  <c r="K581" i="10"/>
  <c r="L580" i="10"/>
  <c r="K580" i="10"/>
  <c r="L579" i="10"/>
  <c r="K579" i="10"/>
  <c r="L578" i="10"/>
  <c r="K578" i="10"/>
  <c r="L577" i="10"/>
  <c r="K577" i="10"/>
  <c r="L576" i="10"/>
  <c r="K576" i="10"/>
  <c r="L575" i="10"/>
  <c r="K575" i="10"/>
  <c r="L574" i="10"/>
  <c r="K574" i="10"/>
  <c r="L573" i="10"/>
  <c r="K573" i="10"/>
  <c r="L572" i="10"/>
  <c r="K572" i="10"/>
  <c r="L571" i="10"/>
  <c r="K571" i="10"/>
  <c r="L570" i="10"/>
  <c r="K570" i="10"/>
  <c r="L569" i="10"/>
  <c r="K569" i="10"/>
  <c r="L568" i="10"/>
  <c r="K568" i="10"/>
  <c r="L567" i="10"/>
  <c r="K567" i="10"/>
  <c r="L566" i="10"/>
  <c r="K566" i="10"/>
  <c r="L565" i="10"/>
  <c r="K565" i="10"/>
  <c r="L564" i="10"/>
  <c r="K564" i="10"/>
  <c r="L563" i="10"/>
  <c r="K563" i="10"/>
  <c r="L562" i="10"/>
  <c r="K562" i="10"/>
  <c r="L561" i="10"/>
  <c r="K561" i="10"/>
  <c r="L560" i="10"/>
  <c r="K560" i="10"/>
  <c r="L559" i="10"/>
  <c r="K559" i="10"/>
  <c r="L558" i="10"/>
  <c r="K558" i="10"/>
  <c r="L557" i="10"/>
  <c r="K557" i="10"/>
  <c r="L556" i="10"/>
  <c r="K556" i="10"/>
  <c r="L555" i="10"/>
  <c r="K555" i="10"/>
  <c r="L554" i="10"/>
  <c r="K554" i="10"/>
  <c r="L553" i="10"/>
  <c r="K553" i="10"/>
  <c r="L552" i="10"/>
  <c r="K552" i="10"/>
  <c r="L551" i="10"/>
  <c r="K551" i="10"/>
  <c r="L550" i="10"/>
  <c r="K550" i="10"/>
  <c r="L549" i="10"/>
  <c r="K549" i="10"/>
  <c r="L548" i="10"/>
  <c r="K548" i="10"/>
  <c r="L547" i="10"/>
  <c r="K547" i="10"/>
  <c r="L546" i="10"/>
  <c r="K546" i="10"/>
  <c r="L545" i="10"/>
  <c r="K545" i="10"/>
  <c r="L544" i="10"/>
  <c r="K544" i="10"/>
  <c r="L543" i="10"/>
  <c r="K543" i="10"/>
  <c r="L542" i="10"/>
  <c r="K542" i="10"/>
  <c r="L541" i="10"/>
  <c r="K541" i="10"/>
  <c r="L540" i="10"/>
  <c r="K540" i="10"/>
  <c r="L539" i="10"/>
  <c r="K539" i="10"/>
  <c r="L538" i="10"/>
  <c r="K538" i="10"/>
  <c r="L537" i="10"/>
  <c r="K537" i="10"/>
  <c r="L536" i="10"/>
  <c r="K536" i="10"/>
  <c r="L535" i="10"/>
  <c r="K535" i="10"/>
  <c r="L534" i="10"/>
  <c r="K534" i="10"/>
  <c r="L533" i="10"/>
  <c r="K533" i="10"/>
  <c r="L532" i="10"/>
  <c r="K532" i="10"/>
  <c r="L531" i="10"/>
  <c r="K531" i="10"/>
  <c r="L530" i="10"/>
  <c r="K530" i="10"/>
  <c r="L529" i="10"/>
  <c r="K529" i="10"/>
  <c r="L528" i="10"/>
  <c r="K528" i="10"/>
  <c r="L527" i="10"/>
  <c r="K527" i="10"/>
  <c r="L526" i="10"/>
  <c r="K526" i="10"/>
  <c r="L525" i="10"/>
  <c r="K525" i="10"/>
  <c r="L524" i="10"/>
  <c r="K524" i="10"/>
  <c r="L523" i="10"/>
  <c r="K523" i="10"/>
  <c r="L522" i="10"/>
  <c r="K522" i="10"/>
  <c r="L521" i="10"/>
  <c r="K521" i="10"/>
  <c r="L520" i="10"/>
  <c r="K520" i="10"/>
  <c r="L519" i="10"/>
  <c r="K519" i="10"/>
  <c r="L518" i="10"/>
  <c r="K518" i="10"/>
  <c r="L517" i="10"/>
  <c r="K517" i="10"/>
  <c r="L516" i="10"/>
  <c r="K516" i="10"/>
  <c r="L515" i="10"/>
  <c r="K515" i="10"/>
  <c r="L514" i="10"/>
  <c r="K514" i="10"/>
  <c r="L513" i="10"/>
  <c r="K513" i="10"/>
  <c r="L512" i="10"/>
  <c r="K512" i="10"/>
  <c r="L511" i="10"/>
  <c r="K511" i="10"/>
  <c r="L510" i="10"/>
  <c r="K510" i="10"/>
  <c r="L509" i="10"/>
  <c r="K509" i="10"/>
  <c r="L508" i="10"/>
  <c r="K508" i="10"/>
  <c r="L507" i="10"/>
  <c r="K507" i="10"/>
  <c r="L506" i="10"/>
  <c r="K506" i="10"/>
  <c r="L505" i="10"/>
  <c r="K505" i="10"/>
  <c r="L504" i="10"/>
  <c r="K504" i="10"/>
  <c r="L503" i="10"/>
  <c r="K503" i="10"/>
  <c r="L502" i="10"/>
  <c r="K502" i="10"/>
  <c r="L501" i="10"/>
  <c r="K501" i="10"/>
  <c r="L500" i="10"/>
  <c r="K500" i="10"/>
  <c r="L499" i="10"/>
  <c r="K499" i="10"/>
  <c r="L498" i="10"/>
  <c r="K498" i="10"/>
  <c r="L497" i="10"/>
  <c r="K497" i="10"/>
  <c r="L496" i="10"/>
  <c r="K496" i="10"/>
  <c r="L495" i="10"/>
  <c r="K495" i="10"/>
  <c r="L494" i="10"/>
  <c r="K494" i="10"/>
  <c r="L493" i="10"/>
  <c r="K493" i="10"/>
  <c r="L492" i="10"/>
  <c r="K492" i="10"/>
  <c r="L491" i="10"/>
  <c r="K491" i="10"/>
  <c r="L490" i="10"/>
  <c r="K490" i="10"/>
  <c r="L489" i="10"/>
  <c r="K489" i="10"/>
  <c r="L488" i="10"/>
  <c r="K488" i="10"/>
  <c r="L487" i="10"/>
  <c r="K487" i="10"/>
  <c r="L486" i="10"/>
  <c r="K486" i="10"/>
  <c r="L485" i="10"/>
  <c r="K485" i="10"/>
  <c r="L484" i="10"/>
  <c r="K484" i="10"/>
  <c r="L483" i="10"/>
  <c r="K483" i="10"/>
  <c r="L482" i="10"/>
  <c r="K482" i="10"/>
  <c r="L481" i="10"/>
  <c r="K481" i="10"/>
  <c r="L480" i="10"/>
  <c r="K480" i="10"/>
  <c r="L479" i="10"/>
  <c r="K479" i="10"/>
  <c r="L478" i="10"/>
  <c r="K478" i="10"/>
  <c r="L477" i="10"/>
  <c r="K477" i="10"/>
  <c r="L476" i="10"/>
  <c r="K476" i="10"/>
  <c r="L475" i="10"/>
  <c r="K475" i="10"/>
  <c r="L474" i="10"/>
  <c r="K474" i="10"/>
  <c r="L473" i="10"/>
  <c r="K473" i="10"/>
  <c r="L472" i="10"/>
  <c r="K472" i="10"/>
  <c r="L471" i="10"/>
  <c r="K471" i="10"/>
  <c r="L470" i="10"/>
  <c r="K470" i="10"/>
  <c r="L469" i="10"/>
  <c r="K469" i="10"/>
  <c r="L468" i="10"/>
  <c r="K468" i="10"/>
  <c r="L467" i="10"/>
  <c r="K467" i="10"/>
  <c r="L466" i="10"/>
  <c r="K466" i="10"/>
  <c r="L465" i="10"/>
  <c r="K465" i="10"/>
  <c r="L464" i="10"/>
  <c r="K464" i="10"/>
  <c r="L463" i="10"/>
  <c r="K463" i="10"/>
  <c r="L462" i="10"/>
  <c r="K462" i="10"/>
  <c r="L461" i="10"/>
  <c r="K461" i="10"/>
  <c r="L460" i="10"/>
  <c r="K460" i="10"/>
  <c r="L459" i="10"/>
  <c r="K459" i="10"/>
  <c r="L458" i="10"/>
  <c r="K458" i="10"/>
  <c r="L457" i="10"/>
  <c r="K457" i="10"/>
  <c r="L456" i="10"/>
  <c r="K456" i="10"/>
  <c r="L455" i="10"/>
  <c r="K455" i="10"/>
  <c r="L454" i="10"/>
  <c r="K454" i="10"/>
  <c r="L453" i="10"/>
  <c r="K453" i="10"/>
  <c r="L452" i="10"/>
  <c r="K452" i="10"/>
  <c r="L451" i="10"/>
  <c r="K451" i="10"/>
  <c r="L450" i="10"/>
  <c r="K450" i="10"/>
  <c r="L449" i="10"/>
  <c r="K449" i="10"/>
  <c r="L448" i="10"/>
  <c r="K448" i="10"/>
  <c r="L447" i="10"/>
  <c r="K447" i="10"/>
  <c r="L446" i="10"/>
  <c r="K446" i="10"/>
  <c r="L445" i="10"/>
  <c r="K445" i="10"/>
  <c r="L444" i="10"/>
  <c r="K444" i="10"/>
  <c r="L443" i="10"/>
  <c r="K443" i="10"/>
  <c r="L442" i="10"/>
  <c r="K442" i="10"/>
  <c r="L441" i="10"/>
  <c r="K441" i="10"/>
  <c r="L440" i="10"/>
  <c r="K440" i="10"/>
  <c r="L439" i="10"/>
  <c r="K439" i="10"/>
  <c r="L438" i="10"/>
  <c r="K438" i="10"/>
  <c r="L437" i="10"/>
  <c r="K437" i="10"/>
  <c r="L436" i="10"/>
  <c r="K436" i="10"/>
  <c r="L435" i="10"/>
  <c r="K435" i="10"/>
  <c r="L434" i="10"/>
  <c r="K434" i="10"/>
  <c r="L433" i="10"/>
  <c r="K433" i="10"/>
  <c r="L432" i="10"/>
  <c r="K432" i="10"/>
  <c r="L431" i="10"/>
  <c r="K431" i="10"/>
  <c r="L430" i="10"/>
  <c r="K430" i="10"/>
  <c r="L429" i="10"/>
  <c r="K429" i="10"/>
  <c r="L428" i="10"/>
  <c r="K428" i="10"/>
  <c r="L427" i="10"/>
  <c r="K427" i="10"/>
  <c r="L426" i="10"/>
  <c r="K426" i="10"/>
  <c r="L425" i="10"/>
  <c r="K425" i="10"/>
  <c r="L424" i="10"/>
  <c r="K424" i="10"/>
  <c r="L423" i="10"/>
  <c r="K423" i="10"/>
  <c r="L422" i="10"/>
  <c r="K422" i="10"/>
  <c r="L421" i="10"/>
  <c r="K421" i="10"/>
  <c r="L420" i="10"/>
  <c r="K420" i="10"/>
  <c r="L419" i="10"/>
  <c r="K419" i="10"/>
  <c r="L418" i="10"/>
  <c r="K418" i="10"/>
  <c r="L417" i="10"/>
  <c r="K417" i="10"/>
  <c r="L416" i="10"/>
  <c r="K416" i="10"/>
  <c r="L415" i="10"/>
  <c r="K415" i="10"/>
  <c r="L414" i="10"/>
  <c r="K414" i="10"/>
  <c r="L413" i="10"/>
  <c r="K413" i="10"/>
  <c r="L412" i="10"/>
  <c r="K412" i="10"/>
  <c r="L411" i="10"/>
  <c r="K411" i="10"/>
  <c r="L410" i="10"/>
  <c r="K410" i="10"/>
  <c r="L409" i="10"/>
  <c r="K409" i="10"/>
  <c r="L408" i="10"/>
  <c r="K408" i="10"/>
  <c r="L407" i="10"/>
  <c r="K407" i="10"/>
  <c r="L406" i="10"/>
  <c r="K406" i="10"/>
  <c r="L405" i="10"/>
  <c r="K405" i="10"/>
  <c r="L404" i="10"/>
  <c r="K404" i="10"/>
  <c r="L403" i="10"/>
  <c r="K403" i="10"/>
  <c r="L402" i="10"/>
  <c r="K402" i="10"/>
  <c r="L401" i="10"/>
  <c r="K401" i="10"/>
  <c r="L400" i="10"/>
  <c r="K400" i="10"/>
  <c r="L399" i="10"/>
  <c r="K399" i="10"/>
  <c r="L398" i="10"/>
  <c r="K398" i="10"/>
  <c r="L397" i="10"/>
  <c r="K397" i="10"/>
  <c r="L396" i="10"/>
  <c r="K396" i="10"/>
  <c r="L395" i="10"/>
  <c r="K395" i="10"/>
  <c r="L394" i="10"/>
  <c r="K394" i="10"/>
  <c r="L393" i="10"/>
  <c r="K393" i="10"/>
  <c r="L392" i="10"/>
  <c r="K392" i="10"/>
  <c r="L391" i="10"/>
  <c r="K391" i="10"/>
  <c r="L390" i="10"/>
  <c r="K390" i="10"/>
  <c r="L389" i="10"/>
  <c r="K389" i="10"/>
  <c r="L388" i="10"/>
  <c r="K388" i="10"/>
  <c r="L387" i="10"/>
  <c r="K387" i="10"/>
  <c r="L386" i="10"/>
  <c r="K386" i="10"/>
  <c r="L385" i="10"/>
  <c r="K385" i="10"/>
  <c r="L384" i="10"/>
  <c r="K384" i="10"/>
  <c r="L383" i="10"/>
  <c r="K383" i="10"/>
  <c r="L382" i="10"/>
  <c r="K382" i="10"/>
  <c r="L381" i="10"/>
  <c r="K381" i="10"/>
  <c r="L380" i="10"/>
  <c r="K380" i="10"/>
  <c r="L379" i="10"/>
  <c r="K379" i="10"/>
  <c r="L378" i="10"/>
  <c r="K378" i="10"/>
  <c r="L377" i="10"/>
  <c r="K377" i="10"/>
  <c r="L376" i="10"/>
  <c r="K376" i="10"/>
  <c r="L375" i="10"/>
  <c r="K375" i="10"/>
  <c r="L374" i="10"/>
  <c r="K374" i="10"/>
  <c r="L373" i="10"/>
  <c r="K373" i="10"/>
  <c r="L372" i="10"/>
  <c r="K372" i="10"/>
  <c r="L371" i="10"/>
  <c r="K371" i="10"/>
  <c r="L370" i="10"/>
  <c r="K370" i="10"/>
  <c r="L369" i="10"/>
  <c r="K369" i="10"/>
  <c r="L368" i="10"/>
  <c r="K368" i="10"/>
  <c r="L367" i="10"/>
  <c r="K367" i="10"/>
  <c r="L366" i="10"/>
  <c r="K366" i="10"/>
  <c r="L365" i="10"/>
  <c r="K365" i="10"/>
  <c r="L364" i="10"/>
  <c r="K364" i="10"/>
  <c r="L363" i="10"/>
  <c r="K363" i="10"/>
  <c r="L362" i="10"/>
  <c r="K362" i="10"/>
  <c r="L361" i="10"/>
  <c r="K361" i="10"/>
  <c r="L360" i="10"/>
  <c r="K360" i="10"/>
  <c r="L359" i="10"/>
  <c r="K359" i="10"/>
  <c r="L358" i="10"/>
  <c r="K358" i="10"/>
  <c r="L357" i="10"/>
  <c r="K357" i="10"/>
  <c r="L356" i="10"/>
  <c r="K356" i="10"/>
  <c r="L355" i="10"/>
  <c r="K355" i="10"/>
  <c r="L354" i="10"/>
  <c r="K354" i="10"/>
  <c r="L353" i="10"/>
  <c r="K353" i="10"/>
  <c r="L352" i="10"/>
  <c r="K352" i="10"/>
  <c r="L351" i="10"/>
  <c r="K351" i="10"/>
  <c r="L350" i="10"/>
  <c r="K350" i="10"/>
  <c r="L349" i="10"/>
  <c r="K349" i="10"/>
  <c r="L348" i="10"/>
  <c r="K348" i="10"/>
  <c r="L347" i="10"/>
  <c r="K347" i="10"/>
  <c r="L346" i="10"/>
  <c r="K346" i="10"/>
  <c r="L345" i="10"/>
  <c r="K345" i="10"/>
  <c r="L344" i="10"/>
  <c r="K344" i="10"/>
  <c r="L343" i="10"/>
  <c r="K343" i="10"/>
  <c r="L342" i="10"/>
  <c r="K342" i="10"/>
  <c r="L341" i="10"/>
  <c r="K341" i="10"/>
  <c r="L340" i="10"/>
  <c r="K340" i="10"/>
  <c r="L339" i="10"/>
  <c r="K339" i="10"/>
  <c r="L338" i="10"/>
  <c r="K338" i="10"/>
  <c r="L337" i="10"/>
  <c r="K337" i="10"/>
  <c r="L336" i="10"/>
  <c r="K336" i="10"/>
  <c r="L335" i="10"/>
  <c r="K335" i="10"/>
  <c r="L334" i="10"/>
  <c r="K334" i="10"/>
  <c r="L333" i="10"/>
  <c r="K333" i="10"/>
  <c r="L332" i="10"/>
  <c r="K332" i="10"/>
  <c r="L331" i="10"/>
  <c r="K331" i="10"/>
  <c r="L330" i="10"/>
  <c r="K330" i="10"/>
  <c r="L329" i="10"/>
  <c r="K329" i="10"/>
  <c r="L328" i="10"/>
  <c r="K328" i="10"/>
  <c r="L327" i="10"/>
  <c r="K327" i="10"/>
  <c r="L326" i="10"/>
  <c r="K326" i="10"/>
  <c r="L325" i="10"/>
  <c r="K325" i="10"/>
  <c r="L324" i="10"/>
  <c r="K324" i="10"/>
  <c r="L323" i="10"/>
  <c r="K323" i="10"/>
  <c r="L322" i="10"/>
  <c r="K322" i="10"/>
  <c r="L321" i="10"/>
  <c r="K321" i="10"/>
  <c r="L320" i="10"/>
  <c r="K320" i="10"/>
  <c r="L319" i="10"/>
  <c r="K319" i="10"/>
  <c r="L318" i="10"/>
  <c r="K318" i="10"/>
  <c r="L317" i="10"/>
  <c r="K317" i="10"/>
  <c r="L316" i="10"/>
  <c r="K316" i="10"/>
  <c r="L315" i="10"/>
  <c r="K315" i="10"/>
  <c r="L314" i="10"/>
  <c r="K314" i="10"/>
  <c r="L313" i="10"/>
  <c r="K313" i="10"/>
  <c r="L312" i="10"/>
  <c r="K312" i="10"/>
  <c r="L311" i="10"/>
  <c r="K311" i="10"/>
  <c r="L310" i="10"/>
  <c r="K310" i="10"/>
  <c r="L309" i="10"/>
  <c r="K309" i="10"/>
  <c r="L308" i="10"/>
  <c r="K308" i="10"/>
  <c r="L307" i="10"/>
  <c r="K307" i="10"/>
  <c r="L306" i="10"/>
  <c r="K306" i="10"/>
  <c r="L305" i="10"/>
  <c r="K305" i="10"/>
  <c r="L304" i="10"/>
  <c r="K304" i="10"/>
  <c r="L303" i="10"/>
  <c r="K303" i="10"/>
  <c r="L302" i="10"/>
  <c r="K302" i="10"/>
  <c r="L301" i="10"/>
  <c r="K301" i="10"/>
  <c r="L300" i="10"/>
  <c r="K300" i="10"/>
  <c r="L299" i="10"/>
  <c r="K299" i="10"/>
  <c r="L298" i="10"/>
  <c r="K298" i="10"/>
  <c r="L297" i="10"/>
  <c r="K297" i="10"/>
  <c r="L296" i="10"/>
  <c r="K296" i="10"/>
  <c r="L295" i="10"/>
  <c r="K295" i="10"/>
  <c r="L294" i="10"/>
  <c r="K294" i="10"/>
  <c r="L293" i="10"/>
  <c r="K293" i="10"/>
  <c r="L292" i="10"/>
  <c r="K292" i="10"/>
  <c r="L291" i="10"/>
  <c r="K291" i="10"/>
  <c r="L290" i="10"/>
  <c r="K290" i="10"/>
  <c r="L289" i="10"/>
  <c r="K289" i="10"/>
  <c r="L288" i="10"/>
  <c r="K288" i="10"/>
  <c r="L287" i="10"/>
  <c r="K287" i="10"/>
  <c r="L286" i="10"/>
  <c r="K286" i="10"/>
  <c r="L285" i="10"/>
  <c r="K285" i="10"/>
  <c r="L284" i="10"/>
  <c r="K284" i="10"/>
  <c r="L283" i="10"/>
  <c r="K283" i="10"/>
  <c r="L282" i="10"/>
  <c r="K282" i="10"/>
  <c r="L281" i="10"/>
  <c r="K281" i="10"/>
  <c r="L280" i="10"/>
  <c r="K280" i="10"/>
  <c r="L279" i="10"/>
  <c r="K279" i="10"/>
  <c r="L278" i="10"/>
  <c r="K278" i="10"/>
  <c r="L277" i="10"/>
  <c r="K277" i="10"/>
  <c r="L276" i="10"/>
  <c r="K276" i="10"/>
  <c r="L275" i="10"/>
  <c r="K275" i="10"/>
  <c r="L274" i="10"/>
  <c r="K274" i="10"/>
  <c r="L273" i="10"/>
  <c r="K273" i="10"/>
  <c r="L272" i="10"/>
  <c r="K272" i="10"/>
  <c r="L271" i="10"/>
  <c r="K271" i="10"/>
  <c r="L270" i="10"/>
  <c r="K270" i="10"/>
  <c r="L269" i="10"/>
  <c r="K269" i="10"/>
  <c r="L268" i="10"/>
  <c r="K268" i="10"/>
  <c r="L267" i="10"/>
  <c r="K267" i="10"/>
  <c r="L266" i="10"/>
  <c r="K266" i="10"/>
  <c r="L265" i="10"/>
  <c r="K265" i="10"/>
  <c r="L264" i="10"/>
  <c r="K264" i="10"/>
  <c r="L263" i="10"/>
  <c r="K263" i="10"/>
  <c r="L262" i="10"/>
  <c r="K262" i="10"/>
  <c r="L261" i="10"/>
  <c r="K261" i="10"/>
  <c r="L260" i="10"/>
  <c r="K260" i="10"/>
  <c r="L259" i="10"/>
  <c r="K259" i="10"/>
  <c r="L258" i="10"/>
  <c r="K258" i="10"/>
  <c r="L257" i="10"/>
  <c r="K257" i="10"/>
  <c r="L256" i="10"/>
  <c r="K256" i="10"/>
  <c r="L255" i="10"/>
  <c r="K255" i="10"/>
  <c r="L254" i="10"/>
  <c r="K254" i="10"/>
  <c r="L253" i="10"/>
  <c r="K253" i="10"/>
  <c r="L252" i="10"/>
  <c r="K252" i="10"/>
  <c r="L251" i="10"/>
  <c r="K251" i="10"/>
  <c r="L250" i="10"/>
  <c r="K250" i="10"/>
  <c r="L249" i="10"/>
  <c r="K249" i="10"/>
  <c r="L248" i="10"/>
  <c r="K248" i="10"/>
  <c r="L247" i="10"/>
  <c r="K247" i="10"/>
  <c r="L246" i="10"/>
  <c r="K246" i="10"/>
  <c r="L245" i="10"/>
  <c r="K245" i="10"/>
  <c r="L244" i="10"/>
  <c r="K244" i="10"/>
  <c r="L243" i="10"/>
  <c r="K243" i="10"/>
  <c r="L242" i="10"/>
  <c r="K242" i="10"/>
  <c r="L241" i="10"/>
  <c r="K241" i="10"/>
  <c r="L240" i="10"/>
  <c r="K240" i="10"/>
  <c r="L239" i="10"/>
  <c r="K239" i="10"/>
  <c r="L238" i="10"/>
  <c r="K238" i="10"/>
  <c r="L237" i="10"/>
  <c r="K237" i="10"/>
  <c r="L236" i="10"/>
  <c r="K236" i="10"/>
  <c r="L235" i="10"/>
  <c r="K235" i="10"/>
  <c r="L234" i="10"/>
  <c r="K234" i="10"/>
  <c r="L233" i="10"/>
  <c r="K233" i="10"/>
  <c r="L232" i="10"/>
  <c r="K232" i="10"/>
  <c r="L231" i="10"/>
  <c r="K231" i="10"/>
  <c r="L230" i="10"/>
  <c r="K230" i="10"/>
  <c r="L229" i="10"/>
  <c r="K229" i="10"/>
  <c r="L228" i="10"/>
  <c r="K228" i="10"/>
  <c r="L227" i="10"/>
  <c r="K227" i="10"/>
  <c r="L226" i="10"/>
  <c r="K226" i="10"/>
  <c r="L225" i="10"/>
  <c r="K225" i="10"/>
  <c r="L224" i="10"/>
  <c r="K224" i="10"/>
  <c r="L223" i="10"/>
  <c r="K223" i="10"/>
  <c r="L222" i="10"/>
  <c r="K222" i="10"/>
  <c r="L221" i="10"/>
  <c r="K221" i="10"/>
  <c r="L220" i="10"/>
  <c r="K220" i="10"/>
  <c r="L219" i="10"/>
  <c r="K219" i="10"/>
  <c r="L218" i="10"/>
  <c r="K218" i="10"/>
  <c r="L217" i="10"/>
  <c r="K217" i="10"/>
  <c r="L216" i="10"/>
  <c r="K216" i="10"/>
  <c r="L145" i="10"/>
  <c r="K145" i="10"/>
  <c r="L215" i="10"/>
  <c r="K215" i="10"/>
  <c r="L196" i="10"/>
  <c r="K196" i="10"/>
  <c r="L195" i="10"/>
  <c r="K195" i="10"/>
  <c r="L194" i="10"/>
  <c r="K194" i="10"/>
  <c r="L193" i="10"/>
  <c r="K193" i="10"/>
  <c r="L192" i="10"/>
  <c r="K192" i="10"/>
  <c r="L214" i="10"/>
  <c r="K214" i="10"/>
  <c r="L144" i="10"/>
  <c r="K144" i="10"/>
  <c r="L143" i="10"/>
  <c r="K143" i="10"/>
  <c r="L142" i="10"/>
  <c r="K142" i="10"/>
  <c r="L141" i="10"/>
  <c r="K141" i="10"/>
  <c r="L140" i="10"/>
  <c r="K140" i="10"/>
  <c r="L139" i="10"/>
  <c r="K139" i="10"/>
  <c r="L213" i="10"/>
  <c r="K213" i="10"/>
  <c r="L35" i="10"/>
  <c r="K35" i="10"/>
  <c r="L212" i="10"/>
  <c r="K212" i="10"/>
  <c r="L151" i="10"/>
  <c r="K151" i="10"/>
  <c r="L211" i="10"/>
  <c r="K211" i="10"/>
  <c r="L138" i="10"/>
  <c r="K138" i="10"/>
  <c r="L137" i="10"/>
  <c r="K137" i="10"/>
  <c r="L136" i="10"/>
  <c r="K136" i="10"/>
  <c r="L135" i="10"/>
  <c r="K135" i="10"/>
  <c r="L134" i="10"/>
  <c r="K134" i="10"/>
  <c r="L133" i="10"/>
  <c r="K133" i="10"/>
  <c r="L132" i="10"/>
  <c r="K132" i="10"/>
  <c r="L131" i="10"/>
  <c r="K131" i="10"/>
  <c r="L130" i="10"/>
  <c r="K130" i="10"/>
  <c r="L129" i="10"/>
  <c r="K129" i="10"/>
  <c r="L128" i="10"/>
  <c r="K128" i="10"/>
  <c r="L127" i="10"/>
  <c r="K127" i="10"/>
  <c r="L126" i="10"/>
  <c r="K126" i="10"/>
  <c r="L125" i="10"/>
  <c r="K125" i="10"/>
  <c r="L124" i="10"/>
  <c r="K124" i="10"/>
  <c r="L123" i="10"/>
  <c r="K123" i="10"/>
  <c r="L122" i="10"/>
  <c r="K122" i="10"/>
  <c r="L121" i="10"/>
  <c r="K121" i="10"/>
  <c r="L120" i="10"/>
  <c r="K120" i="10"/>
  <c r="L119" i="10"/>
  <c r="K119" i="10"/>
  <c r="L118" i="10"/>
  <c r="K118" i="10"/>
  <c r="L117" i="10"/>
  <c r="K117" i="10"/>
  <c r="L116" i="10"/>
  <c r="K116" i="10"/>
  <c r="L115" i="10"/>
  <c r="K115" i="10"/>
  <c r="L114" i="10"/>
  <c r="K114" i="10"/>
  <c r="L113" i="10"/>
  <c r="K113" i="10"/>
  <c r="L112" i="10"/>
  <c r="K112" i="10"/>
  <c r="L111" i="10"/>
  <c r="K111" i="10"/>
  <c r="L110" i="10"/>
  <c r="K110" i="10"/>
  <c r="L109" i="10"/>
  <c r="K109" i="10"/>
  <c r="L108" i="10"/>
  <c r="K108" i="10"/>
  <c r="L107" i="10"/>
  <c r="K107" i="10"/>
  <c r="L106" i="10"/>
  <c r="K106" i="10"/>
  <c r="L105" i="10"/>
  <c r="K105" i="10"/>
  <c r="L104" i="10"/>
  <c r="K104" i="10"/>
  <c r="L103" i="10"/>
  <c r="K103" i="10"/>
  <c r="L102" i="10"/>
  <c r="K102" i="10"/>
  <c r="L101" i="10"/>
  <c r="K101" i="10"/>
  <c r="L100" i="10"/>
  <c r="K100" i="10"/>
  <c r="L99" i="10"/>
  <c r="K99" i="10"/>
  <c r="L98" i="10"/>
  <c r="K98" i="10"/>
  <c r="L97" i="10"/>
  <c r="K97" i="10"/>
  <c r="L96" i="10"/>
  <c r="K96" i="10"/>
  <c r="L95" i="10"/>
  <c r="K95" i="10"/>
  <c r="L94" i="10"/>
  <c r="K94" i="10"/>
  <c r="L93" i="10"/>
  <c r="K93" i="10"/>
  <c r="L150" i="10"/>
  <c r="K150" i="10"/>
  <c r="L149" i="10"/>
  <c r="K149" i="10"/>
  <c r="L92" i="10"/>
  <c r="K92" i="10"/>
  <c r="L91" i="10"/>
  <c r="K91" i="10"/>
  <c r="L90" i="10"/>
  <c r="K90" i="10"/>
  <c r="L89" i="10"/>
  <c r="K89" i="10"/>
  <c r="L88" i="10"/>
  <c r="K88" i="10"/>
  <c r="L87" i="10"/>
  <c r="K87" i="10"/>
  <c r="L86" i="10"/>
  <c r="K86" i="10"/>
  <c r="L85" i="10"/>
  <c r="K85" i="10"/>
  <c r="L84" i="10"/>
  <c r="K84" i="10"/>
  <c r="L83" i="10"/>
  <c r="K83" i="10"/>
  <c r="L82" i="10"/>
  <c r="K82" i="10"/>
  <c r="L81" i="10"/>
  <c r="K81" i="10"/>
  <c r="L200" i="10"/>
  <c r="K200" i="10"/>
  <c r="L80" i="10"/>
  <c r="K80" i="10"/>
  <c r="L79" i="10"/>
  <c r="K79" i="10"/>
  <c r="L78" i="10"/>
  <c r="K78" i="10"/>
  <c r="L77" i="10"/>
  <c r="K77" i="10"/>
  <c r="L76" i="10"/>
  <c r="K76" i="10"/>
  <c r="L75" i="10"/>
  <c r="K75" i="10"/>
  <c r="L74" i="10"/>
  <c r="K74" i="10"/>
  <c r="L73" i="10"/>
  <c r="K73" i="10"/>
  <c r="L72" i="10"/>
  <c r="K72" i="10"/>
  <c r="L71" i="10"/>
  <c r="K71" i="10"/>
  <c r="L70" i="10"/>
  <c r="K70" i="10"/>
  <c r="L69" i="10"/>
  <c r="K69" i="10"/>
  <c r="L68" i="10"/>
  <c r="K68" i="10"/>
  <c r="L67" i="10"/>
  <c r="K67" i="10"/>
  <c r="L66" i="10"/>
  <c r="K66" i="10"/>
  <c r="L65" i="10"/>
  <c r="K65" i="10"/>
  <c r="L148" i="10"/>
  <c r="K148" i="10"/>
  <c r="L147" i="10"/>
  <c r="K147" i="10"/>
  <c r="L64" i="10"/>
  <c r="K64" i="10"/>
  <c r="L63" i="10"/>
  <c r="K63" i="10"/>
  <c r="L62" i="10"/>
  <c r="K62" i="10"/>
  <c r="L61" i="10"/>
  <c r="K61" i="10"/>
  <c r="L60" i="10"/>
  <c r="K60" i="10"/>
  <c r="L59" i="10"/>
  <c r="K59" i="10"/>
  <c r="L58" i="10"/>
  <c r="K58" i="10"/>
  <c r="L146" i="10"/>
  <c r="K146" i="10"/>
  <c r="L199" i="10"/>
  <c r="K199" i="10"/>
  <c r="L57" i="10"/>
  <c r="K57" i="10"/>
  <c r="L56" i="10"/>
  <c r="K56" i="10"/>
  <c r="L55" i="10"/>
  <c r="K55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210" i="10"/>
  <c r="K210" i="10"/>
  <c r="L209" i="10"/>
  <c r="K209" i="10"/>
  <c r="L208" i="10"/>
  <c r="K208" i="10"/>
  <c r="L191" i="10"/>
  <c r="K191" i="10"/>
  <c r="L187" i="10"/>
  <c r="K187" i="10"/>
  <c r="L186" i="10"/>
  <c r="K186" i="10"/>
  <c r="L185" i="10"/>
  <c r="K185" i="10"/>
  <c r="L190" i="10"/>
  <c r="K190" i="10"/>
  <c r="L202" i="10"/>
  <c r="K202" i="10"/>
  <c r="L184" i="10"/>
  <c r="K184" i="10"/>
  <c r="L183" i="10"/>
  <c r="K183" i="10"/>
  <c r="L205" i="10"/>
  <c r="K205" i="10"/>
  <c r="K182" i="10"/>
  <c r="K181" i="10"/>
  <c r="K180" i="10"/>
  <c r="K179" i="10"/>
  <c r="K204" i="10"/>
  <c r="K198" i="10"/>
  <c r="Q49" i="10" s="1"/>
  <c r="K197" i="10"/>
  <c r="Q50" i="10" s="1"/>
  <c r="K203" i="10"/>
  <c r="K189" i="10"/>
  <c r="K178" i="10"/>
  <c r="K177" i="10"/>
  <c r="K176" i="10"/>
  <c r="K175" i="10"/>
  <c r="K174" i="10"/>
  <c r="K173" i="10"/>
  <c r="K172" i="10"/>
  <c r="K171" i="10"/>
  <c r="K169" i="10"/>
  <c r="L168" i="10"/>
  <c r="K168" i="10"/>
  <c r="K167" i="10"/>
  <c r="K166" i="10"/>
  <c r="K165" i="10"/>
  <c r="L188" i="10"/>
  <c r="K188" i="10"/>
  <c r="L164" i="10"/>
  <c r="K164" i="10"/>
  <c r="K163" i="10"/>
  <c r="K162" i="10"/>
  <c r="L161" i="10"/>
  <c r="K161" i="10"/>
  <c r="L160" i="10"/>
  <c r="K160" i="10"/>
  <c r="L159" i="10"/>
  <c r="K159" i="10"/>
  <c r="L158" i="10"/>
  <c r="K158" i="10"/>
  <c r="L157" i="10"/>
  <c r="K157" i="10"/>
  <c r="L201" i="10"/>
  <c r="K201" i="10"/>
  <c r="L156" i="10"/>
  <c r="K156" i="10"/>
  <c r="L155" i="10"/>
  <c r="K155" i="10"/>
  <c r="L154" i="10"/>
  <c r="K154" i="10"/>
  <c r="L153" i="10"/>
  <c r="K153" i="10"/>
  <c r="L152" i="10"/>
  <c r="K152" i="10"/>
  <c r="L207" i="10"/>
  <c r="K207" i="10"/>
  <c r="L36" i="10"/>
  <c r="L34" i="10"/>
  <c r="K34" i="10"/>
  <c r="L33" i="10"/>
  <c r="R30" i="10" s="1"/>
  <c r="K33" i="10"/>
  <c r="Q30" i="10" s="1"/>
  <c r="L32" i="10"/>
  <c r="K32" i="10"/>
  <c r="L31" i="10"/>
  <c r="K31" i="10"/>
  <c r="L30" i="10"/>
  <c r="K30" i="10"/>
  <c r="L29" i="10"/>
  <c r="K29" i="10"/>
  <c r="L28" i="10"/>
  <c r="R36" i="10" s="1"/>
  <c r="K28" i="10"/>
  <c r="Q36" i="10" s="1"/>
  <c r="L27" i="10"/>
  <c r="K27" i="10"/>
  <c r="AG24" i="15"/>
  <c r="J8" i="15" s="1"/>
  <c r="AF24" i="15"/>
  <c r="AE24" i="15"/>
  <c r="H8" i="15" s="1"/>
  <c r="AD24" i="15"/>
  <c r="G8" i="15" s="1"/>
  <c r="AC24" i="15"/>
  <c r="AC28" i="15"/>
  <c r="F13" i="15" s="1"/>
  <c r="AG28" i="15"/>
  <c r="J13" i="15" s="1"/>
  <c r="AF28" i="15"/>
  <c r="I13" i="15" s="1"/>
  <c r="AE28" i="15"/>
  <c r="H13" i="15" s="1"/>
  <c r="AD28" i="15"/>
  <c r="G13" i="15" s="1"/>
  <c r="AG27" i="15"/>
  <c r="J12" i="15" s="1"/>
  <c r="AF27" i="15"/>
  <c r="AE27" i="15"/>
  <c r="H12" i="15" s="1"/>
  <c r="AD27" i="15"/>
  <c r="G12" i="15" s="1"/>
  <c r="AC27" i="15"/>
  <c r="F12" i="15" s="1"/>
  <c r="AG26" i="15"/>
  <c r="J11" i="15" s="1"/>
  <c r="I11" i="15"/>
  <c r="AE26" i="15"/>
  <c r="H11" i="15" s="1"/>
  <c r="AD26" i="15"/>
  <c r="G11" i="15" s="1"/>
  <c r="AC26" i="15"/>
  <c r="F11" i="15" s="1"/>
  <c r="AG30" i="15"/>
  <c r="AF30" i="15"/>
  <c r="AE30" i="15"/>
  <c r="AD30" i="15"/>
  <c r="AC30" i="15"/>
  <c r="F17" i="15" s="1"/>
  <c r="AG25" i="15"/>
  <c r="AE25" i="15"/>
  <c r="AD25" i="15"/>
  <c r="AC25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77" i="15"/>
  <c r="R77" i="15"/>
  <c r="S96" i="15"/>
  <c r="R96" i="15"/>
  <c r="S95" i="15"/>
  <c r="R95" i="15"/>
  <c r="S76" i="15"/>
  <c r="R76" i="15"/>
  <c r="S94" i="15"/>
  <c r="R94" i="15"/>
  <c r="S93" i="15"/>
  <c r="R93" i="15"/>
  <c r="S75" i="15"/>
  <c r="R75" i="15"/>
  <c r="S92" i="15"/>
  <c r="R92" i="15"/>
  <c r="S74" i="15"/>
  <c r="R74" i="15"/>
  <c r="S91" i="15"/>
  <c r="R91" i="15"/>
  <c r="S73" i="15"/>
  <c r="R73" i="15"/>
  <c r="S72" i="15"/>
  <c r="R72" i="15"/>
  <c r="S71" i="15"/>
  <c r="R71" i="15"/>
  <c r="S90" i="15"/>
  <c r="R90" i="15"/>
  <c r="S89" i="15"/>
  <c r="R89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88" i="15"/>
  <c r="R88" i="15"/>
  <c r="S60" i="15"/>
  <c r="R60" i="15"/>
  <c r="S59" i="15"/>
  <c r="R59" i="15"/>
  <c r="S58" i="15"/>
  <c r="R58" i="15"/>
  <c r="S57" i="15"/>
  <c r="R57" i="15"/>
  <c r="S87" i="15"/>
  <c r="R87" i="15"/>
  <c r="S56" i="15"/>
  <c r="R56" i="15"/>
  <c r="S86" i="15"/>
  <c r="R86" i="15"/>
  <c r="S55" i="15"/>
  <c r="R55" i="15"/>
  <c r="S54" i="15"/>
  <c r="R54" i="15"/>
  <c r="S85" i="15"/>
  <c r="R85" i="15"/>
  <c r="S84" i="15"/>
  <c r="R84" i="15"/>
  <c r="S53" i="15"/>
  <c r="R53" i="15"/>
  <c r="S52" i="15"/>
  <c r="R52" i="15"/>
  <c r="S51" i="15"/>
  <c r="R51" i="15"/>
  <c r="S37" i="15"/>
  <c r="R37" i="15"/>
  <c r="S83" i="15"/>
  <c r="R83" i="15"/>
  <c r="S39" i="15"/>
  <c r="R39" i="15"/>
  <c r="S82" i="15"/>
  <c r="R82" i="15"/>
  <c r="S33" i="15"/>
  <c r="R33" i="15"/>
  <c r="S81" i="15"/>
  <c r="R81" i="15"/>
  <c r="S29" i="15"/>
  <c r="R29" i="15"/>
  <c r="S35" i="15"/>
  <c r="R35" i="15"/>
  <c r="S34" i="15"/>
  <c r="R34" i="15"/>
  <c r="S38" i="15"/>
  <c r="R38" i="15"/>
  <c r="S36" i="15"/>
  <c r="R36" i="15"/>
  <c r="S28" i="15"/>
  <c r="R28" i="15"/>
  <c r="S30" i="15"/>
  <c r="X47" i="15" s="1"/>
  <c r="E32" i="3" s="1"/>
  <c r="R30" i="15"/>
  <c r="S32" i="15"/>
  <c r="R32" i="15"/>
  <c r="S31" i="15"/>
  <c r="R31" i="15"/>
  <c r="S27" i="15"/>
  <c r="R27" i="15"/>
  <c r="S26" i="15"/>
  <c r="R26" i="15"/>
  <c r="S25" i="15"/>
  <c r="X44" i="15" s="1"/>
  <c r="E29" i="3" s="1"/>
  <c r="R25" i="15"/>
  <c r="W44" i="15" s="1"/>
  <c r="D29" i="3" s="1"/>
  <c r="S24" i="15"/>
  <c r="R24" i="15"/>
  <c r="S23" i="15"/>
  <c r="R23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80" i="15"/>
  <c r="R80" i="15"/>
  <c r="S42" i="15"/>
  <c r="R42" i="15"/>
  <c r="S79" i="15"/>
  <c r="R79" i="15"/>
  <c r="S41" i="15"/>
  <c r="R41" i="15"/>
  <c r="S78" i="15"/>
  <c r="R78" i="15"/>
  <c r="S40" i="15"/>
  <c r="R40" i="15"/>
  <c r="M106" i="14"/>
  <c r="L106" i="14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T59" i="14" s="1"/>
  <c r="E62" i="3" s="1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7" i="14"/>
  <c r="L37" i="14"/>
  <c r="M36" i="14"/>
  <c r="L36" i="14"/>
  <c r="M27" i="14"/>
  <c r="L27" i="14"/>
  <c r="M23" i="14"/>
  <c r="L23" i="14"/>
  <c r="M20" i="14"/>
  <c r="L20" i="14"/>
  <c r="M21" i="14"/>
  <c r="L21" i="14"/>
  <c r="M35" i="14"/>
  <c r="L35" i="14"/>
  <c r="M34" i="14"/>
  <c r="L34" i="14"/>
  <c r="M25" i="14"/>
  <c r="L25" i="14"/>
  <c r="M19" i="14"/>
  <c r="V50" i="14" s="1"/>
  <c r="H11" i="14" s="1"/>
  <c r="L19" i="14"/>
  <c r="U50" i="14" s="1"/>
  <c r="G11" i="14" s="1"/>
  <c r="M18" i="14"/>
  <c r="L18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6" i="14"/>
  <c r="L26" i="14"/>
  <c r="M24" i="14"/>
  <c r="L24" i="14"/>
  <c r="M22" i="14"/>
  <c r="L22" i="14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2" i="12"/>
  <c r="K92" i="12"/>
  <c r="L91" i="12"/>
  <c r="K91" i="12"/>
  <c r="L90" i="12"/>
  <c r="K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K17" i="12" s="1"/>
  <c r="L28" i="12"/>
  <c r="K28" i="12"/>
  <c r="L27" i="12"/>
  <c r="Y28" i="12" s="1"/>
  <c r="K27" i="12"/>
  <c r="X28" i="12" s="1"/>
  <c r="L26" i="12"/>
  <c r="K26" i="12"/>
  <c r="X27" i="12" s="1"/>
  <c r="K25" i="12"/>
  <c r="X26" i="12" s="1"/>
  <c r="V49" i="14" l="1"/>
  <c r="V52" i="14" s="1"/>
  <c r="U49" i="14"/>
  <c r="U52" i="14" s="1"/>
  <c r="Y31" i="12"/>
  <c r="L15" i="12" s="1"/>
  <c r="Y27" i="12"/>
  <c r="W34" i="12"/>
  <c r="X31" i="12"/>
  <c r="X34" i="12" s="1"/>
  <c r="L9" i="12"/>
  <c r="D58" i="2" s="1"/>
  <c r="L17" i="12"/>
  <c r="T63" i="14"/>
  <c r="E66" i="3" s="1"/>
  <c r="K11" i="12"/>
  <c r="L11" i="12"/>
  <c r="L16" i="12"/>
  <c r="K16" i="12"/>
  <c r="X44" i="12"/>
  <c r="Y39" i="12"/>
  <c r="K10" i="12"/>
  <c r="L10" i="12"/>
  <c r="K9" i="12"/>
  <c r="AH27" i="15"/>
  <c r="K12" i="15" s="1"/>
  <c r="X48" i="15"/>
  <c r="E33" i="3" s="1"/>
  <c r="X50" i="15"/>
  <c r="E35" i="3" s="1"/>
  <c r="X45" i="15"/>
  <c r="E30" i="3" s="1"/>
  <c r="AH28" i="15"/>
  <c r="K13" i="15" s="1"/>
  <c r="X49" i="15"/>
  <c r="E34" i="3" s="1"/>
  <c r="AH26" i="15"/>
  <c r="K11" i="15" s="1"/>
  <c r="AD29" i="15"/>
  <c r="G14" i="15" s="1"/>
  <c r="G15" i="15" s="1"/>
  <c r="AG29" i="15"/>
  <c r="J14" i="15" s="1"/>
  <c r="J15" i="15" s="1"/>
  <c r="AI30" i="15"/>
  <c r="L17" i="15" s="1"/>
  <c r="D54" i="2" s="1"/>
  <c r="AH30" i="15"/>
  <c r="K17" i="15" s="1"/>
  <c r="C54" i="2" s="1"/>
  <c r="E54" i="2" s="1"/>
  <c r="R38" i="10"/>
  <c r="Q68" i="10"/>
  <c r="E18" i="10" s="1"/>
  <c r="R68" i="10"/>
  <c r="F18" i="10" s="1"/>
  <c r="Q79" i="10"/>
  <c r="E89" i="3" s="1"/>
  <c r="R47" i="10"/>
  <c r="F17" i="10" s="1"/>
  <c r="P78" i="10"/>
  <c r="D88" i="3" s="1"/>
  <c r="Q31" i="10"/>
  <c r="P79" i="10"/>
  <c r="D89" i="3" s="1"/>
  <c r="R48" i="10"/>
  <c r="F10" i="10" s="1"/>
  <c r="D40" i="2" s="1"/>
  <c r="Q78" i="10"/>
  <c r="E88" i="3" s="1"/>
  <c r="R31" i="10"/>
  <c r="K23" i="10"/>
  <c r="G17" i="15"/>
  <c r="AD31" i="15"/>
  <c r="I12" i="15"/>
  <c r="AF29" i="15"/>
  <c r="I14" i="15" s="1"/>
  <c r="AE29" i="15"/>
  <c r="H14" i="15" s="1"/>
  <c r="H15" i="15" s="1"/>
  <c r="H17" i="15"/>
  <c r="AE31" i="15"/>
  <c r="I17" i="15"/>
  <c r="AF31" i="15"/>
  <c r="AC29" i="15"/>
  <c r="F14" i="15" s="1"/>
  <c r="F15" i="15" s="1"/>
  <c r="J17" i="15"/>
  <c r="AG31" i="15"/>
  <c r="I8" i="15"/>
  <c r="V52" i="15"/>
  <c r="L23" i="10"/>
  <c r="K22" i="12"/>
  <c r="L22" i="12"/>
  <c r="X46" i="15"/>
  <c r="E31" i="3" s="1"/>
  <c r="S20" i="15"/>
  <c r="R20" i="15"/>
  <c r="T60" i="14"/>
  <c r="E63" i="3" s="1"/>
  <c r="T57" i="14"/>
  <c r="E60" i="3" s="1"/>
  <c r="Q27" i="10"/>
  <c r="P76" i="10"/>
  <c r="Q47" i="10"/>
  <c r="Q77" i="10"/>
  <c r="E87" i="3" s="1"/>
  <c r="P77" i="10"/>
  <c r="D87" i="3" s="1"/>
  <c r="Q38" i="10"/>
  <c r="R27" i="10"/>
  <c r="Q76" i="10"/>
  <c r="Q48" i="10"/>
  <c r="E10" i="10" s="1"/>
  <c r="C40" i="2" s="1"/>
  <c r="T58" i="14"/>
  <c r="E61" i="3" s="1"/>
  <c r="L15" i="14"/>
  <c r="M15" i="14"/>
  <c r="R53" i="10"/>
  <c r="F14" i="10" s="1"/>
  <c r="D41" i="2" s="1"/>
  <c r="R29" i="10"/>
  <c r="Q53" i="10"/>
  <c r="E14" i="10" s="1"/>
  <c r="C41" i="2" s="1"/>
  <c r="Q29" i="10"/>
  <c r="AI27" i="15"/>
  <c r="L12" i="15" s="1"/>
  <c r="AC45" i="15"/>
  <c r="E81" i="3" s="1"/>
  <c r="AI28" i="15"/>
  <c r="L13" i="15" s="1"/>
  <c r="AC46" i="15"/>
  <c r="E82" i="3" s="1"/>
  <c r="AI26" i="15"/>
  <c r="L11" i="15" s="1"/>
  <c r="AC44" i="15"/>
  <c r="AH24" i="15"/>
  <c r="AI24" i="15"/>
  <c r="T61" i="14"/>
  <c r="E64" i="3" s="1"/>
  <c r="AI25" i="15"/>
  <c r="AH25" i="15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29" i="7"/>
  <c r="P28" i="7"/>
  <c r="P27" i="7"/>
  <c r="P26" i="7"/>
  <c r="T1590" i="5"/>
  <c r="T1589" i="5"/>
  <c r="T1588" i="5"/>
  <c r="T1587" i="5"/>
  <c r="T1586" i="5"/>
  <c r="T1585" i="5"/>
  <c r="T1584" i="5"/>
  <c r="T1583" i="5"/>
  <c r="T1582" i="5"/>
  <c r="T1581" i="5"/>
  <c r="T1580" i="5"/>
  <c r="T1579" i="5"/>
  <c r="T1578" i="5"/>
  <c r="T1577" i="5"/>
  <c r="T1576" i="5"/>
  <c r="T1575" i="5"/>
  <c r="T1574" i="5"/>
  <c r="T1573" i="5"/>
  <c r="T1572" i="5"/>
  <c r="T1571" i="5"/>
  <c r="T1570" i="5"/>
  <c r="T1569" i="5"/>
  <c r="T1568" i="5"/>
  <c r="T1567" i="5"/>
  <c r="T1566" i="5"/>
  <c r="T1565" i="5"/>
  <c r="T1564" i="5"/>
  <c r="T1563" i="5"/>
  <c r="T1562" i="5"/>
  <c r="T1561" i="5"/>
  <c r="T1560" i="5"/>
  <c r="T1559" i="5"/>
  <c r="T1558" i="5"/>
  <c r="T1557" i="5"/>
  <c r="T1556" i="5"/>
  <c r="T1555" i="5"/>
  <c r="T1554" i="5"/>
  <c r="T1553" i="5"/>
  <c r="T1552" i="5"/>
  <c r="T1551" i="5"/>
  <c r="T1550" i="5"/>
  <c r="T1549" i="5"/>
  <c r="T1548" i="5"/>
  <c r="T1547" i="5"/>
  <c r="T1546" i="5"/>
  <c r="T1545" i="5"/>
  <c r="T1544" i="5"/>
  <c r="T1543" i="5"/>
  <c r="T1542" i="5"/>
  <c r="T1541" i="5"/>
  <c r="T1540" i="5"/>
  <c r="T1539" i="5"/>
  <c r="T1538" i="5"/>
  <c r="T1537" i="5"/>
  <c r="T1536" i="5"/>
  <c r="T1535" i="5"/>
  <c r="T1534" i="5"/>
  <c r="T1533" i="5"/>
  <c r="T1532" i="5"/>
  <c r="T1531" i="5"/>
  <c r="T1530" i="5"/>
  <c r="T1529" i="5"/>
  <c r="T1528" i="5"/>
  <c r="T1527" i="5"/>
  <c r="T1526" i="5"/>
  <c r="T1525" i="5"/>
  <c r="T1524" i="5"/>
  <c r="T1523" i="5"/>
  <c r="T1522" i="5"/>
  <c r="T1521" i="5"/>
  <c r="T1520" i="5"/>
  <c r="T1519" i="5"/>
  <c r="T1518" i="5"/>
  <c r="T1517" i="5"/>
  <c r="T1516" i="5"/>
  <c r="T1515" i="5"/>
  <c r="T1514" i="5"/>
  <c r="T1513" i="5"/>
  <c r="T1512" i="5"/>
  <c r="T1511" i="5"/>
  <c r="T1510" i="5"/>
  <c r="T1509" i="5"/>
  <c r="T1508" i="5"/>
  <c r="T1507" i="5"/>
  <c r="T1506" i="5"/>
  <c r="T1505" i="5"/>
  <c r="T1504" i="5"/>
  <c r="T1503" i="5"/>
  <c r="T1502" i="5"/>
  <c r="T1501" i="5"/>
  <c r="T1500" i="5"/>
  <c r="T1499" i="5"/>
  <c r="T1498" i="5"/>
  <c r="T1497" i="5"/>
  <c r="T1496" i="5"/>
  <c r="T1495" i="5"/>
  <c r="T1494" i="5"/>
  <c r="T1493" i="5"/>
  <c r="T1492" i="5"/>
  <c r="T1491" i="5"/>
  <c r="T1490" i="5"/>
  <c r="T1489" i="5"/>
  <c r="T1488" i="5"/>
  <c r="T1487" i="5"/>
  <c r="T1486" i="5"/>
  <c r="T1485" i="5"/>
  <c r="T1484" i="5"/>
  <c r="T1483" i="5"/>
  <c r="T1482" i="5"/>
  <c r="T1481" i="5"/>
  <c r="T1480" i="5"/>
  <c r="T1479" i="5"/>
  <c r="T1478" i="5"/>
  <c r="T1477" i="5"/>
  <c r="T1476" i="5"/>
  <c r="T1475" i="5"/>
  <c r="T1474" i="5"/>
  <c r="T1473" i="5"/>
  <c r="T1472" i="5"/>
  <c r="T1471" i="5"/>
  <c r="T1470" i="5"/>
  <c r="T1469" i="5"/>
  <c r="T1468" i="5"/>
  <c r="T1467" i="5"/>
  <c r="T1466" i="5"/>
  <c r="T1465" i="5"/>
  <c r="T1464" i="5"/>
  <c r="T1463" i="5"/>
  <c r="T1462" i="5"/>
  <c r="T1461" i="5"/>
  <c r="T1460" i="5"/>
  <c r="T1459" i="5"/>
  <c r="T1458" i="5"/>
  <c r="T1457" i="5"/>
  <c r="T1456" i="5"/>
  <c r="T1455" i="5"/>
  <c r="T1454" i="5"/>
  <c r="T1453" i="5"/>
  <c r="T1452" i="5"/>
  <c r="T1451" i="5"/>
  <c r="T1450" i="5"/>
  <c r="T1449" i="5"/>
  <c r="T1448" i="5"/>
  <c r="T1447" i="5"/>
  <c r="T1446" i="5"/>
  <c r="T1445" i="5"/>
  <c r="T1444" i="5"/>
  <c r="T1443" i="5"/>
  <c r="T1442" i="5"/>
  <c r="T1441" i="5"/>
  <c r="T1440" i="5"/>
  <c r="T1439" i="5"/>
  <c r="T1438" i="5"/>
  <c r="T1437" i="5"/>
  <c r="T1436" i="5"/>
  <c r="T1435" i="5"/>
  <c r="T1434" i="5"/>
  <c r="T1433" i="5"/>
  <c r="T1432" i="5"/>
  <c r="T1431" i="5"/>
  <c r="T1430" i="5"/>
  <c r="T1429" i="5"/>
  <c r="T1428" i="5"/>
  <c r="T1427" i="5"/>
  <c r="T1426" i="5"/>
  <c r="T1425" i="5"/>
  <c r="T1424" i="5"/>
  <c r="T1423" i="5"/>
  <c r="T1422" i="5"/>
  <c r="T1421" i="5"/>
  <c r="T1420" i="5"/>
  <c r="T1419" i="5"/>
  <c r="T1418" i="5"/>
  <c r="T1417" i="5"/>
  <c r="T1416" i="5"/>
  <c r="T1415" i="5"/>
  <c r="T1414" i="5"/>
  <c r="T1413" i="5"/>
  <c r="T1412" i="5"/>
  <c r="T1411" i="5"/>
  <c r="T1410" i="5"/>
  <c r="T1409" i="5"/>
  <c r="T1408" i="5"/>
  <c r="T1407" i="5"/>
  <c r="T1406" i="5"/>
  <c r="T1405" i="5"/>
  <c r="T1404" i="5"/>
  <c r="T1403" i="5"/>
  <c r="T1402" i="5"/>
  <c r="T1401" i="5"/>
  <c r="T1400" i="5"/>
  <c r="T1399" i="5"/>
  <c r="T1398" i="5"/>
  <c r="T1397" i="5"/>
  <c r="T1396" i="5"/>
  <c r="T1395" i="5"/>
  <c r="T1394" i="5"/>
  <c r="T1393" i="5"/>
  <c r="T1392" i="5"/>
  <c r="T1391" i="5"/>
  <c r="T1390" i="5"/>
  <c r="T1389" i="5"/>
  <c r="T1388" i="5"/>
  <c r="T1387" i="5"/>
  <c r="T1386" i="5"/>
  <c r="T1385" i="5"/>
  <c r="T1384" i="5"/>
  <c r="T1383" i="5"/>
  <c r="T1382" i="5"/>
  <c r="T1381" i="5"/>
  <c r="T1380" i="5"/>
  <c r="T1379" i="5"/>
  <c r="T1378" i="5"/>
  <c r="T1377" i="5"/>
  <c r="T1376" i="5"/>
  <c r="T1375" i="5"/>
  <c r="T1374" i="5"/>
  <c r="T1373" i="5"/>
  <c r="T1372" i="5"/>
  <c r="T1371" i="5"/>
  <c r="T1370" i="5"/>
  <c r="T1369" i="5"/>
  <c r="T1368" i="5"/>
  <c r="T1367" i="5"/>
  <c r="T1366" i="5"/>
  <c r="T1365" i="5"/>
  <c r="T1364" i="5"/>
  <c r="T1363" i="5"/>
  <c r="T1362" i="5"/>
  <c r="T1361" i="5"/>
  <c r="T1360" i="5"/>
  <c r="T1359" i="5"/>
  <c r="T1358" i="5"/>
  <c r="T1357" i="5"/>
  <c r="T1356" i="5"/>
  <c r="T1355" i="5"/>
  <c r="T1354" i="5"/>
  <c r="T1353" i="5"/>
  <c r="T1352" i="5"/>
  <c r="T1351" i="5"/>
  <c r="T1350" i="5"/>
  <c r="T1349" i="5"/>
  <c r="T1348" i="5"/>
  <c r="T1347" i="5"/>
  <c r="T1346" i="5"/>
  <c r="T1345" i="5"/>
  <c r="T1344" i="5"/>
  <c r="T1343" i="5"/>
  <c r="T1342" i="5"/>
  <c r="T1341" i="5"/>
  <c r="T1340" i="5"/>
  <c r="T1339" i="5"/>
  <c r="T1338" i="5"/>
  <c r="T1337" i="5"/>
  <c r="T1336" i="5"/>
  <c r="T1335" i="5"/>
  <c r="T1334" i="5"/>
  <c r="T1333" i="5"/>
  <c r="T1332" i="5"/>
  <c r="T1331" i="5"/>
  <c r="T1330" i="5"/>
  <c r="T1329" i="5"/>
  <c r="T1328" i="5"/>
  <c r="T1327" i="5"/>
  <c r="T1326" i="5"/>
  <c r="T1325" i="5"/>
  <c r="T1324" i="5"/>
  <c r="T1323" i="5"/>
  <c r="T1322" i="5"/>
  <c r="T1321" i="5"/>
  <c r="T1320" i="5"/>
  <c r="T1319" i="5"/>
  <c r="T1318" i="5"/>
  <c r="T1317" i="5"/>
  <c r="T1316" i="5"/>
  <c r="T1315" i="5"/>
  <c r="T1314" i="5"/>
  <c r="T1313" i="5"/>
  <c r="T1312" i="5"/>
  <c r="T1311" i="5"/>
  <c r="T1310" i="5"/>
  <c r="T1309" i="5"/>
  <c r="T1308" i="5"/>
  <c r="T1307" i="5"/>
  <c r="T1306" i="5"/>
  <c r="T1305" i="5"/>
  <c r="T1304" i="5"/>
  <c r="T1303" i="5"/>
  <c r="T1302" i="5"/>
  <c r="T1301" i="5"/>
  <c r="T1300" i="5"/>
  <c r="T1299" i="5"/>
  <c r="T1298" i="5"/>
  <c r="T1297" i="5"/>
  <c r="T1296" i="5"/>
  <c r="T1295" i="5"/>
  <c r="T1294" i="5"/>
  <c r="T1293" i="5"/>
  <c r="T1292" i="5"/>
  <c r="T1291" i="5"/>
  <c r="T1290" i="5"/>
  <c r="T1289" i="5"/>
  <c r="T1288" i="5"/>
  <c r="T1287" i="5"/>
  <c r="T1286" i="5"/>
  <c r="T1285" i="5"/>
  <c r="T1284" i="5"/>
  <c r="T1283" i="5"/>
  <c r="T1282" i="5"/>
  <c r="T1281" i="5"/>
  <c r="T1280" i="5"/>
  <c r="T1279" i="5"/>
  <c r="T1278" i="5"/>
  <c r="T1277" i="5"/>
  <c r="T1276" i="5"/>
  <c r="T1275" i="5"/>
  <c r="T1274" i="5"/>
  <c r="T1273" i="5"/>
  <c r="T1272" i="5"/>
  <c r="T1271" i="5"/>
  <c r="T1270" i="5"/>
  <c r="T1269" i="5"/>
  <c r="T1268" i="5"/>
  <c r="T1267" i="5"/>
  <c r="T1266" i="5"/>
  <c r="T1265" i="5"/>
  <c r="T1264" i="5"/>
  <c r="T1263" i="5"/>
  <c r="T1262" i="5"/>
  <c r="T1261" i="5"/>
  <c r="T1260" i="5"/>
  <c r="T1259" i="5"/>
  <c r="T1258" i="5"/>
  <c r="T1257" i="5"/>
  <c r="T1256" i="5"/>
  <c r="T1255" i="5"/>
  <c r="T1254" i="5"/>
  <c r="T1253" i="5"/>
  <c r="T1252" i="5"/>
  <c r="T1251" i="5"/>
  <c r="T1250" i="5"/>
  <c r="T1249" i="5"/>
  <c r="T1248" i="5"/>
  <c r="T1247" i="5"/>
  <c r="T1246" i="5"/>
  <c r="T1245" i="5"/>
  <c r="T1244" i="5"/>
  <c r="T1243" i="5"/>
  <c r="T1242" i="5"/>
  <c r="T1241" i="5"/>
  <c r="T1240" i="5"/>
  <c r="T1239" i="5"/>
  <c r="T1238" i="5"/>
  <c r="T1237" i="5"/>
  <c r="T1236" i="5"/>
  <c r="T1235" i="5"/>
  <c r="T1234" i="5"/>
  <c r="T1233" i="5"/>
  <c r="T1232" i="5"/>
  <c r="T1231" i="5"/>
  <c r="T1230" i="5"/>
  <c r="T1229" i="5"/>
  <c r="T1228" i="5"/>
  <c r="T1227" i="5"/>
  <c r="T1226" i="5"/>
  <c r="T1225" i="5"/>
  <c r="T1224" i="5"/>
  <c r="T1223" i="5"/>
  <c r="T1222" i="5"/>
  <c r="T1221" i="5"/>
  <c r="T1220" i="5"/>
  <c r="T1219" i="5"/>
  <c r="T1218" i="5"/>
  <c r="T1217" i="5"/>
  <c r="T1216" i="5"/>
  <c r="T1215" i="5"/>
  <c r="T1214" i="5"/>
  <c r="T1213" i="5"/>
  <c r="T1212" i="5"/>
  <c r="T1211" i="5"/>
  <c r="T1210" i="5"/>
  <c r="T1209" i="5"/>
  <c r="T1208" i="5"/>
  <c r="T1207" i="5"/>
  <c r="T1206" i="5"/>
  <c r="T1205" i="5"/>
  <c r="T1204" i="5"/>
  <c r="T1203" i="5"/>
  <c r="T1202" i="5"/>
  <c r="T1201" i="5"/>
  <c r="T1200" i="5"/>
  <c r="T1199" i="5"/>
  <c r="T1198" i="5"/>
  <c r="T1197" i="5"/>
  <c r="T1196" i="5"/>
  <c r="T1195" i="5"/>
  <c r="T1194" i="5"/>
  <c r="T1193" i="5"/>
  <c r="T1192" i="5"/>
  <c r="T1191" i="5"/>
  <c r="T1190" i="5"/>
  <c r="T1189" i="5"/>
  <c r="T1188" i="5"/>
  <c r="T1187" i="5"/>
  <c r="T1186" i="5"/>
  <c r="T1185" i="5"/>
  <c r="T1184" i="5"/>
  <c r="T1183" i="5"/>
  <c r="T1182" i="5"/>
  <c r="T1181" i="5"/>
  <c r="T1180" i="5"/>
  <c r="T1179" i="5"/>
  <c r="T1178" i="5"/>
  <c r="T1177" i="5"/>
  <c r="T1176" i="5"/>
  <c r="T1175" i="5"/>
  <c r="T1174" i="5"/>
  <c r="T1173" i="5"/>
  <c r="T1172" i="5"/>
  <c r="T1171" i="5"/>
  <c r="T1170" i="5"/>
  <c r="T1169" i="5"/>
  <c r="T1168" i="5"/>
  <c r="T1167" i="5"/>
  <c r="T1166" i="5"/>
  <c r="T1165" i="5"/>
  <c r="T1164" i="5"/>
  <c r="T1163" i="5"/>
  <c r="T1162" i="5"/>
  <c r="T1161" i="5"/>
  <c r="T1160" i="5"/>
  <c r="T1159" i="5"/>
  <c r="T1158" i="5"/>
  <c r="T1157" i="5"/>
  <c r="T1156" i="5"/>
  <c r="T1155" i="5"/>
  <c r="T1154" i="5"/>
  <c r="T1153" i="5"/>
  <c r="T1152" i="5"/>
  <c r="T1151" i="5"/>
  <c r="T1150" i="5"/>
  <c r="T1149" i="5"/>
  <c r="T1148" i="5"/>
  <c r="T1147" i="5"/>
  <c r="T1146" i="5"/>
  <c r="T1145" i="5"/>
  <c r="T1144" i="5"/>
  <c r="T1143" i="5"/>
  <c r="T1142" i="5"/>
  <c r="T1141" i="5"/>
  <c r="T1140" i="5"/>
  <c r="T1139" i="5"/>
  <c r="T1138" i="5"/>
  <c r="T1137" i="5"/>
  <c r="T1136" i="5"/>
  <c r="T1135" i="5"/>
  <c r="T1134" i="5"/>
  <c r="T1133" i="5"/>
  <c r="T1132" i="5"/>
  <c r="T1131" i="5"/>
  <c r="T1130" i="5"/>
  <c r="T1129" i="5"/>
  <c r="T1128" i="5"/>
  <c r="T1127" i="5"/>
  <c r="T1126" i="5"/>
  <c r="T1125" i="5"/>
  <c r="T1124" i="5"/>
  <c r="T1123" i="5"/>
  <c r="T1122" i="5"/>
  <c r="T1121" i="5"/>
  <c r="T1120" i="5"/>
  <c r="T1119" i="5"/>
  <c r="T1118" i="5"/>
  <c r="T1117" i="5"/>
  <c r="T1116" i="5"/>
  <c r="T1115" i="5"/>
  <c r="T1114" i="5"/>
  <c r="T1113" i="5"/>
  <c r="T1112" i="5"/>
  <c r="T1111" i="5"/>
  <c r="T1110" i="5"/>
  <c r="T1109" i="5"/>
  <c r="T1108" i="5"/>
  <c r="T1107" i="5"/>
  <c r="T1106" i="5"/>
  <c r="T1105" i="5"/>
  <c r="T1104" i="5"/>
  <c r="T1103" i="5"/>
  <c r="T1102" i="5"/>
  <c r="T1101" i="5"/>
  <c r="T1100" i="5"/>
  <c r="T1099" i="5"/>
  <c r="T1098" i="5"/>
  <c r="T1097" i="5"/>
  <c r="T1096" i="5"/>
  <c r="T1095" i="5"/>
  <c r="T1094" i="5"/>
  <c r="T1093" i="5"/>
  <c r="T1092" i="5"/>
  <c r="T1091" i="5"/>
  <c r="T1090" i="5"/>
  <c r="T1089" i="5"/>
  <c r="T1088" i="5"/>
  <c r="T1087" i="5"/>
  <c r="T1086" i="5"/>
  <c r="T1085" i="5"/>
  <c r="T1084" i="5"/>
  <c r="T1083" i="5"/>
  <c r="T1082" i="5"/>
  <c r="T1081" i="5"/>
  <c r="T1080" i="5"/>
  <c r="T1079" i="5"/>
  <c r="T1078" i="5"/>
  <c r="T1077" i="5"/>
  <c r="T1076" i="5"/>
  <c r="T1075" i="5"/>
  <c r="T1074" i="5"/>
  <c r="T1073" i="5"/>
  <c r="T1072" i="5"/>
  <c r="T1071" i="5"/>
  <c r="T1070" i="5"/>
  <c r="T1069" i="5"/>
  <c r="T1068" i="5"/>
  <c r="T1067" i="5"/>
  <c r="T1066" i="5"/>
  <c r="T1065" i="5"/>
  <c r="T1064" i="5"/>
  <c r="T1063" i="5"/>
  <c r="T1062" i="5"/>
  <c r="T1061" i="5"/>
  <c r="T1060" i="5"/>
  <c r="T1059" i="5"/>
  <c r="T1058" i="5"/>
  <c r="T1057" i="5"/>
  <c r="T1056" i="5"/>
  <c r="T1055" i="5"/>
  <c r="T1054" i="5"/>
  <c r="T1053" i="5"/>
  <c r="T1052" i="5"/>
  <c r="T1051" i="5"/>
  <c r="T1050" i="5"/>
  <c r="T1049" i="5"/>
  <c r="T1048" i="5"/>
  <c r="T1047" i="5"/>
  <c r="T1046" i="5"/>
  <c r="T1045" i="5"/>
  <c r="T1044" i="5"/>
  <c r="T1043" i="5"/>
  <c r="T1042" i="5"/>
  <c r="T1041" i="5"/>
  <c r="T1040" i="5"/>
  <c r="T1039" i="5"/>
  <c r="T1038" i="5"/>
  <c r="T1037" i="5"/>
  <c r="T1036" i="5"/>
  <c r="T1035" i="5"/>
  <c r="T1034" i="5"/>
  <c r="T1033" i="5"/>
  <c r="T1032" i="5"/>
  <c r="T1031" i="5"/>
  <c r="T1030" i="5"/>
  <c r="T1029" i="5"/>
  <c r="T1028" i="5"/>
  <c r="T1027" i="5"/>
  <c r="T1026" i="5"/>
  <c r="T1025" i="5"/>
  <c r="T1024" i="5"/>
  <c r="T1023" i="5"/>
  <c r="T1022" i="5"/>
  <c r="T1021" i="5"/>
  <c r="T1020" i="5"/>
  <c r="T1019" i="5"/>
  <c r="T1018" i="5"/>
  <c r="T1017" i="5"/>
  <c r="T1016" i="5"/>
  <c r="T1015" i="5"/>
  <c r="T1014" i="5"/>
  <c r="T1013" i="5"/>
  <c r="T1012" i="5"/>
  <c r="T1011" i="5"/>
  <c r="T1010" i="5"/>
  <c r="T1009" i="5"/>
  <c r="T1008" i="5"/>
  <c r="T1007" i="5"/>
  <c r="T1006" i="5"/>
  <c r="T1005" i="5"/>
  <c r="T1004" i="5"/>
  <c r="T1003" i="5"/>
  <c r="T1002" i="5"/>
  <c r="T1001" i="5"/>
  <c r="T1000" i="5"/>
  <c r="T999" i="5"/>
  <c r="T998" i="5"/>
  <c r="T997" i="5"/>
  <c r="T996" i="5"/>
  <c r="T995" i="5"/>
  <c r="T994" i="5"/>
  <c r="T993" i="5"/>
  <c r="T992" i="5"/>
  <c r="T991" i="5"/>
  <c r="T990" i="5"/>
  <c r="T989" i="5"/>
  <c r="T988" i="5"/>
  <c r="T987" i="5"/>
  <c r="T986" i="5"/>
  <c r="T985" i="5"/>
  <c r="T984" i="5"/>
  <c r="T983" i="5"/>
  <c r="T982" i="5"/>
  <c r="T981" i="5"/>
  <c r="T980" i="5"/>
  <c r="T979" i="5"/>
  <c r="T978" i="5"/>
  <c r="T977" i="5"/>
  <c r="T976" i="5"/>
  <c r="T975" i="5"/>
  <c r="T974" i="5"/>
  <c r="T973" i="5"/>
  <c r="T972" i="5"/>
  <c r="T971" i="5"/>
  <c r="T970" i="5"/>
  <c r="T969" i="5"/>
  <c r="T968" i="5"/>
  <c r="T967" i="5"/>
  <c r="T966" i="5"/>
  <c r="T965" i="5"/>
  <c r="T964" i="5"/>
  <c r="T963" i="5"/>
  <c r="T962" i="5"/>
  <c r="T961" i="5"/>
  <c r="T960" i="5"/>
  <c r="T959" i="5"/>
  <c r="T958" i="5"/>
  <c r="T957" i="5"/>
  <c r="T956" i="5"/>
  <c r="T955" i="5"/>
  <c r="T954" i="5"/>
  <c r="T953" i="5"/>
  <c r="T952" i="5"/>
  <c r="T951" i="5"/>
  <c r="T950" i="5"/>
  <c r="T949" i="5"/>
  <c r="T948" i="5"/>
  <c r="T947" i="5"/>
  <c r="T946" i="5"/>
  <c r="T945" i="5"/>
  <c r="T944" i="5"/>
  <c r="T943" i="5"/>
  <c r="T942" i="5"/>
  <c r="T941" i="5"/>
  <c r="T940" i="5"/>
  <c r="T939" i="5"/>
  <c r="T938" i="5"/>
  <c r="T937" i="5"/>
  <c r="T936" i="5"/>
  <c r="T935" i="5"/>
  <c r="T934" i="5"/>
  <c r="T933" i="5"/>
  <c r="T932" i="5"/>
  <c r="T931" i="5"/>
  <c r="T930" i="5"/>
  <c r="T929" i="5"/>
  <c r="T928" i="5"/>
  <c r="T927" i="5"/>
  <c r="T926" i="5"/>
  <c r="T925" i="5"/>
  <c r="T924" i="5"/>
  <c r="T923" i="5"/>
  <c r="T922" i="5"/>
  <c r="T921" i="5"/>
  <c r="T920" i="5"/>
  <c r="T919" i="5"/>
  <c r="T918" i="5"/>
  <c r="T917" i="5"/>
  <c r="T916" i="5"/>
  <c r="T915" i="5"/>
  <c r="T914" i="5"/>
  <c r="T913" i="5"/>
  <c r="T912" i="5"/>
  <c r="T911" i="5"/>
  <c r="T910" i="5"/>
  <c r="T909" i="5"/>
  <c r="T908" i="5"/>
  <c r="T907" i="5"/>
  <c r="T906" i="5"/>
  <c r="T905" i="5"/>
  <c r="T904" i="5"/>
  <c r="T903" i="5"/>
  <c r="T902" i="5"/>
  <c r="T901" i="5"/>
  <c r="T900" i="5"/>
  <c r="T899" i="5"/>
  <c r="T898" i="5"/>
  <c r="T897" i="5"/>
  <c r="T896" i="5"/>
  <c r="T895" i="5"/>
  <c r="T894" i="5"/>
  <c r="T893" i="5"/>
  <c r="T892" i="5"/>
  <c r="T891" i="5"/>
  <c r="T890" i="5"/>
  <c r="T889" i="5"/>
  <c r="T888" i="5"/>
  <c r="T887" i="5"/>
  <c r="T886" i="5"/>
  <c r="T885" i="5"/>
  <c r="T884" i="5"/>
  <c r="T883" i="5"/>
  <c r="T882" i="5"/>
  <c r="T881" i="5"/>
  <c r="T880" i="5"/>
  <c r="T879" i="5"/>
  <c r="T878" i="5"/>
  <c r="T877" i="5"/>
  <c r="T876" i="5"/>
  <c r="T875" i="5"/>
  <c r="T874" i="5"/>
  <c r="T873" i="5"/>
  <c r="T872" i="5"/>
  <c r="T871" i="5"/>
  <c r="T870" i="5"/>
  <c r="T869" i="5"/>
  <c r="T868" i="5"/>
  <c r="T867" i="5"/>
  <c r="T866" i="5"/>
  <c r="T865" i="5"/>
  <c r="T864" i="5"/>
  <c r="T863" i="5"/>
  <c r="T862" i="5"/>
  <c r="T861" i="5"/>
  <c r="T860" i="5"/>
  <c r="T859" i="5"/>
  <c r="T858" i="5"/>
  <c r="T857" i="5"/>
  <c r="T856" i="5"/>
  <c r="T855" i="5"/>
  <c r="T854" i="5"/>
  <c r="T853" i="5"/>
  <c r="T852" i="5"/>
  <c r="T851" i="5"/>
  <c r="T850" i="5"/>
  <c r="T849" i="5"/>
  <c r="T848" i="5"/>
  <c r="T847" i="5"/>
  <c r="T846" i="5"/>
  <c r="T845" i="5"/>
  <c r="T844" i="5"/>
  <c r="T843" i="5"/>
  <c r="T842" i="5"/>
  <c r="T841" i="5"/>
  <c r="T840" i="5"/>
  <c r="T839" i="5"/>
  <c r="T838" i="5"/>
  <c r="T837" i="5"/>
  <c r="T836" i="5"/>
  <c r="T835" i="5"/>
  <c r="T834" i="5"/>
  <c r="T833" i="5"/>
  <c r="T832" i="5"/>
  <c r="T831" i="5"/>
  <c r="T830" i="5"/>
  <c r="T829" i="5"/>
  <c r="T828" i="5"/>
  <c r="T827" i="5"/>
  <c r="T826" i="5"/>
  <c r="T825" i="5"/>
  <c r="T824" i="5"/>
  <c r="T823" i="5"/>
  <c r="T822" i="5"/>
  <c r="T821" i="5"/>
  <c r="T820" i="5"/>
  <c r="T819" i="5"/>
  <c r="T818" i="5"/>
  <c r="T817" i="5"/>
  <c r="T816" i="5"/>
  <c r="T815" i="5"/>
  <c r="T814" i="5"/>
  <c r="T813" i="5"/>
  <c r="T812" i="5"/>
  <c r="T811" i="5"/>
  <c r="T810" i="5"/>
  <c r="T809" i="5"/>
  <c r="T808" i="5"/>
  <c r="T807" i="5"/>
  <c r="T806" i="5"/>
  <c r="T805" i="5"/>
  <c r="T804" i="5"/>
  <c r="T803" i="5"/>
  <c r="T802" i="5"/>
  <c r="T801" i="5"/>
  <c r="T800" i="5"/>
  <c r="T799" i="5"/>
  <c r="T798" i="5"/>
  <c r="T797" i="5"/>
  <c r="T796" i="5"/>
  <c r="T795" i="5"/>
  <c r="T794" i="5"/>
  <c r="T793" i="5"/>
  <c r="T792" i="5"/>
  <c r="T791" i="5"/>
  <c r="T790" i="5"/>
  <c r="T789" i="5"/>
  <c r="T788" i="5"/>
  <c r="T787" i="5"/>
  <c r="T786" i="5"/>
  <c r="T785" i="5"/>
  <c r="T784" i="5"/>
  <c r="T783" i="5"/>
  <c r="T782" i="5"/>
  <c r="T781" i="5"/>
  <c r="T780" i="5"/>
  <c r="T779" i="5"/>
  <c r="T778" i="5"/>
  <c r="T777" i="5"/>
  <c r="T776" i="5"/>
  <c r="T775" i="5"/>
  <c r="T774" i="5"/>
  <c r="T773" i="5"/>
  <c r="T772" i="5"/>
  <c r="T771" i="5"/>
  <c r="T770" i="5"/>
  <c r="T769" i="5"/>
  <c r="T768" i="5"/>
  <c r="T767" i="5"/>
  <c r="T766" i="5"/>
  <c r="T765" i="5"/>
  <c r="T764" i="5"/>
  <c r="T763" i="5"/>
  <c r="T762" i="5"/>
  <c r="T761" i="5"/>
  <c r="T760" i="5"/>
  <c r="T759" i="5"/>
  <c r="T758" i="5"/>
  <c r="T757" i="5"/>
  <c r="T756" i="5"/>
  <c r="T755" i="5"/>
  <c r="T754" i="5"/>
  <c r="T753" i="5"/>
  <c r="T752" i="5"/>
  <c r="T751" i="5"/>
  <c r="T750" i="5"/>
  <c r="T749" i="5"/>
  <c r="T748" i="5"/>
  <c r="T747" i="5"/>
  <c r="T746" i="5"/>
  <c r="T745" i="5"/>
  <c r="T744" i="5"/>
  <c r="T743" i="5"/>
  <c r="T742" i="5"/>
  <c r="T741" i="5"/>
  <c r="T740" i="5"/>
  <c r="T739" i="5"/>
  <c r="T738" i="5"/>
  <c r="T737" i="5"/>
  <c r="T736" i="5"/>
  <c r="T735" i="5"/>
  <c r="T734" i="5"/>
  <c r="T733" i="5"/>
  <c r="T732" i="5"/>
  <c r="T731" i="5"/>
  <c r="T730" i="5"/>
  <c r="T729" i="5"/>
  <c r="T728" i="5"/>
  <c r="T727" i="5"/>
  <c r="T726" i="5"/>
  <c r="T725" i="5"/>
  <c r="T724" i="5"/>
  <c r="T723" i="5"/>
  <c r="T722" i="5"/>
  <c r="T721" i="5"/>
  <c r="T720" i="5"/>
  <c r="T719" i="5"/>
  <c r="T718" i="5"/>
  <c r="T717" i="5"/>
  <c r="T716" i="5"/>
  <c r="T715" i="5"/>
  <c r="T714" i="5"/>
  <c r="T713" i="5"/>
  <c r="T712" i="5"/>
  <c r="T711" i="5"/>
  <c r="T710" i="5"/>
  <c r="T709" i="5"/>
  <c r="T708" i="5"/>
  <c r="T707" i="5"/>
  <c r="T706" i="5"/>
  <c r="T705" i="5"/>
  <c r="T704" i="5"/>
  <c r="T703" i="5"/>
  <c r="T702" i="5"/>
  <c r="T701" i="5"/>
  <c r="T700" i="5"/>
  <c r="T699" i="5"/>
  <c r="T698" i="5"/>
  <c r="T697" i="5"/>
  <c r="T696" i="5"/>
  <c r="T695" i="5"/>
  <c r="T694" i="5"/>
  <c r="T693" i="5"/>
  <c r="T692" i="5"/>
  <c r="T691" i="5"/>
  <c r="T690" i="5"/>
  <c r="T689" i="5"/>
  <c r="T688" i="5"/>
  <c r="T687" i="5"/>
  <c r="T686" i="5"/>
  <c r="T685" i="5"/>
  <c r="T684" i="5"/>
  <c r="T683" i="5"/>
  <c r="T682" i="5"/>
  <c r="T681" i="5"/>
  <c r="T680" i="5"/>
  <c r="T679" i="5"/>
  <c r="T678" i="5"/>
  <c r="T677" i="5"/>
  <c r="T676" i="5"/>
  <c r="T675" i="5"/>
  <c r="T674" i="5"/>
  <c r="T673" i="5"/>
  <c r="T672" i="5"/>
  <c r="T671" i="5"/>
  <c r="T670" i="5"/>
  <c r="T669" i="5"/>
  <c r="T668" i="5"/>
  <c r="T667" i="5"/>
  <c r="T666" i="5"/>
  <c r="T665" i="5"/>
  <c r="T664" i="5"/>
  <c r="T663" i="5"/>
  <c r="T662" i="5"/>
  <c r="T661" i="5"/>
  <c r="T660" i="5"/>
  <c r="T659" i="5"/>
  <c r="T658" i="5"/>
  <c r="T657" i="5"/>
  <c r="T656" i="5"/>
  <c r="T655" i="5"/>
  <c r="T654" i="5"/>
  <c r="T653" i="5"/>
  <c r="T652" i="5"/>
  <c r="T651" i="5"/>
  <c r="T650" i="5"/>
  <c r="T649" i="5"/>
  <c r="T648" i="5"/>
  <c r="T647" i="5"/>
  <c r="T646" i="5"/>
  <c r="T645" i="5"/>
  <c r="T644" i="5"/>
  <c r="T643" i="5"/>
  <c r="T642" i="5"/>
  <c r="T641" i="5"/>
  <c r="T640" i="5"/>
  <c r="T639" i="5"/>
  <c r="T638" i="5"/>
  <c r="T637" i="5"/>
  <c r="T636" i="5"/>
  <c r="T635" i="5"/>
  <c r="T634" i="5"/>
  <c r="T633" i="5"/>
  <c r="T632" i="5"/>
  <c r="T631" i="5"/>
  <c r="T630" i="5"/>
  <c r="T629" i="5"/>
  <c r="T628" i="5"/>
  <c r="T627" i="5"/>
  <c r="T626" i="5"/>
  <c r="T625" i="5"/>
  <c r="T624" i="5"/>
  <c r="T623" i="5"/>
  <c r="T622" i="5"/>
  <c r="T621" i="5"/>
  <c r="T620" i="5"/>
  <c r="T619" i="5"/>
  <c r="T618" i="5"/>
  <c r="T617" i="5"/>
  <c r="T616" i="5"/>
  <c r="T615" i="5"/>
  <c r="T614" i="5"/>
  <c r="T613" i="5"/>
  <c r="T612" i="5"/>
  <c r="T611" i="5"/>
  <c r="T610" i="5"/>
  <c r="T609" i="5"/>
  <c r="T608" i="5"/>
  <c r="T607" i="5"/>
  <c r="T606" i="5"/>
  <c r="T605" i="5"/>
  <c r="T604" i="5"/>
  <c r="T603" i="5"/>
  <c r="T602" i="5"/>
  <c r="T601" i="5"/>
  <c r="T600" i="5"/>
  <c r="T599" i="5"/>
  <c r="T598" i="5"/>
  <c r="T597" i="5"/>
  <c r="T596" i="5"/>
  <c r="T595" i="5"/>
  <c r="T594" i="5"/>
  <c r="T593" i="5"/>
  <c r="T592" i="5"/>
  <c r="T591" i="5"/>
  <c r="T590" i="5"/>
  <c r="T589" i="5"/>
  <c r="T588" i="5"/>
  <c r="T587" i="5"/>
  <c r="T586" i="5"/>
  <c r="T585" i="5"/>
  <c r="T584" i="5"/>
  <c r="T583" i="5"/>
  <c r="T582" i="5"/>
  <c r="T581" i="5"/>
  <c r="T580" i="5"/>
  <c r="T579" i="5"/>
  <c r="T578" i="5"/>
  <c r="T577" i="5"/>
  <c r="T576" i="5"/>
  <c r="T575" i="5"/>
  <c r="T574" i="5"/>
  <c r="T573" i="5"/>
  <c r="T572" i="5"/>
  <c r="T571" i="5"/>
  <c r="T570" i="5"/>
  <c r="T569" i="5"/>
  <c r="T568" i="5"/>
  <c r="T567" i="5"/>
  <c r="T566" i="5"/>
  <c r="T565" i="5"/>
  <c r="T564" i="5"/>
  <c r="T563" i="5"/>
  <c r="T562" i="5"/>
  <c r="T561" i="5"/>
  <c r="T560" i="5"/>
  <c r="T559" i="5"/>
  <c r="T558" i="5"/>
  <c r="T557" i="5"/>
  <c r="T556" i="5"/>
  <c r="T555" i="5"/>
  <c r="T554" i="5"/>
  <c r="T553" i="5"/>
  <c r="T552" i="5"/>
  <c r="T551" i="5"/>
  <c r="T550" i="5"/>
  <c r="T549" i="5"/>
  <c r="T548" i="5"/>
  <c r="T547" i="5"/>
  <c r="T546" i="5"/>
  <c r="T545" i="5"/>
  <c r="T544" i="5"/>
  <c r="T543" i="5"/>
  <c r="T542" i="5"/>
  <c r="T541" i="5"/>
  <c r="T540" i="5"/>
  <c r="T539" i="5"/>
  <c r="T538" i="5"/>
  <c r="T537" i="5"/>
  <c r="T536" i="5"/>
  <c r="T535" i="5"/>
  <c r="T534" i="5"/>
  <c r="T533" i="5"/>
  <c r="T532" i="5"/>
  <c r="T531" i="5"/>
  <c r="T530" i="5"/>
  <c r="T529" i="5"/>
  <c r="T528" i="5"/>
  <c r="T527" i="5"/>
  <c r="T526" i="5"/>
  <c r="T525" i="5"/>
  <c r="T524" i="5"/>
  <c r="T523" i="5"/>
  <c r="T522" i="5"/>
  <c r="T521" i="5"/>
  <c r="T520" i="5"/>
  <c r="T519" i="5"/>
  <c r="T518" i="5"/>
  <c r="T517" i="5"/>
  <c r="T516" i="5"/>
  <c r="T515" i="5"/>
  <c r="T514" i="5"/>
  <c r="T513" i="5"/>
  <c r="T512" i="5"/>
  <c r="T511" i="5"/>
  <c r="T510" i="5"/>
  <c r="T509" i="5"/>
  <c r="T508" i="5"/>
  <c r="T507" i="5"/>
  <c r="T506" i="5"/>
  <c r="T505" i="5"/>
  <c r="T504" i="5"/>
  <c r="T503" i="5"/>
  <c r="T502" i="5"/>
  <c r="T501" i="5"/>
  <c r="T500" i="5"/>
  <c r="T499" i="5"/>
  <c r="T498" i="5"/>
  <c r="T497" i="5"/>
  <c r="T496" i="5"/>
  <c r="T495" i="5"/>
  <c r="T494" i="5"/>
  <c r="T493" i="5"/>
  <c r="T492" i="5"/>
  <c r="T491" i="5"/>
  <c r="T490" i="5"/>
  <c r="T489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40" i="5"/>
  <c r="T439" i="5"/>
  <c r="T438" i="5"/>
  <c r="T437" i="5"/>
  <c r="T436" i="5"/>
  <c r="T435" i="5"/>
  <c r="T434" i="5"/>
  <c r="T433" i="5"/>
  <c r="T432" i="5"/>
  <c r="T431" i="5"/>
  <c r="T430" i="5"/>
  <c r="T429" i="5"/>
  <c r="T428" i="5"/>
  <c r="T427" i="5"/>
  <c r="T426" i="5"/>
  <c r="T425" i="5"/>
  <c r="T424" i="5"/>
  <c r="T423" i="5"/>
  <c r="T422" i="5"/>
  <c r="T421" i="5"/>
  <c r="T420" i="5"/>
  <c r="T419" i="5"/>
  <c r="T418" i="5"/>
  <c r="T417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3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9" i="5"/>
  <c r="T378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R12" i="5" s="1"/>
  <c r="Z51" i="5" s="1"/>
  <c r="E74" i="3" s="1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R15" i="5" s="1"/>
  <c r="T35" i="5"/>
  <c r="R10" i="5" s="1"/>
  <c r="T34" i="5"/>
  <c r="T33" i="5"/>
  <c r="T324" i="11"/>
  <c r="T323" i="11"/>
  <c r="T322" i="11"/>
  <c r="T321" i="11"/>
  <c r="T320" i="11"/>
  <c r="T319" i="11"/>
  <c r="T318" i="11"/>
  <c r="T317" i="11"/>
  <c r="T316" i="11"/>
  <c r="T315" i="11"/>
  <c r="T314" i="11"/>
  <c r="T313" i="11"/>
  <c r="T312" i="1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256" i="11"/>
  <c r="T255" i="11"/>
  <c r="T254" i="11"/>
  <c r="T253" i="11"/>
  <c r="T252" i="11"/>
  <c r="T251" i="11"/>
  <c r="T250" i="11"/>
  <c r="T249" i="11"/>
  <c r="T248" i="11"/>
  <c r="T247" i="11"/>
  <c r="T246" i="11"/>
  <c r="T245" i="11"/>
  <c r="T244" i="11"/>
  <c r="T243" i="11"/>
  <c r="T242" i="11"/>
  <c r="T241" i="11"/>
  <c r="T240" i="11"/>
  <c r="T239" i="11"/>
  <c r="T238" i="11"/>
  <c r="T237" i="11"/>
  <c r="T236" i="11"/>
  <c r="T235" i="11"/>
  <c r="T234" i="11"/>
  <c r="T233" i="11"/>
  <c r="T232" i="11"/>
  <c r="T231" i="11"/>
  <c r="T230" i="11"/>
  <c r="T229" i="11"/>
  <c r="T228" i="11"/>
  <c r="T227" i="11"/>
  <c r="T226" i="11"/>
  <c r="T225" i="11"/>
  <c r="T224" i="11"/>
  <c r="T223" i="11"/>
  <c r="T222" i="11"/>
  <c r="T221" i="11"/>
  <c r="T220" i="11"/>
  <c r="T219" i="11"/>
  <c r="T218" i="11"/>
  <c r="T217" i="11"/>
  <c r="T216" i="11"/>
  <c r="T215" i="11"/>
  <c r="T214" i="11"/>
  <c r="T213" i="11"/>
  <c r="T212" i="11"/>
  <c r="T211" i="11"/>
  <c r="T210" i="11"/>
  <c r="T209" i="11"/>
  <c r="T208" i="11"/>
  <c r="T207" i="11"/>
  <c r="T206" i="11"/>
  <c r="T205" i="11"/>
  <c r="T204" i="11"/>
  <c r="T203" i="11"/>
  <c r="T202" i="11"/>
  <c r="T201" i="11"/>
  <c r="T200" i="11"/>
  <c r="T199" i="11"/>
  <c r="T198" i="11"/>
  <c r="T197" i="11"/>
  <c r="T196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173" i="11"/>
  <c r="T172" i="11"/>
  <c r="T171" i="11"/>
  <c r="T170" i="11"/>
  <c r="T169" i="11"/>
  <c r="T168" i="11"/>
  <c r="T167" i="11"/>
  <c r="T166" i="11"/>
  <c r="T165" i="11"/>
  <c r="T164" i="11"/>
  <c r="T163" i="11"/>
  <c r="T162" i="11"/>
  <c r="T161" i="11"/>
  <c r="T160" i="11"/>
  <c r="T159" i="11"/>
  <c r="T158" i="11"/>
  <c r="T157" i="11"/>
  <c r="T156" i="11"/>
  <c r="T155" i="11"/>
  <c r="T154" i="11"/>
  <c r="T153" i="11"/>
  <c r="T152" i="11"/>
  <c r="T151" i="11"/>
  <c r="T150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132" i="11"/>
  <c r="T131" i="11"/>
  <c r="T130" i="11"/>
  <c r="T129" i="11"/>
  <c r="T128" i="11"/>
  <c r="T127" i="11"/>
  <c r="T126" i="11"/>
  <c r="T125" i="11"/>
  <c r="T124" i="11"/>
  <c r="T53" i="11"/>
  <c r="T123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122" i="11"/>
  <c r="T72" i="11"/>
  <c r="T71" i="11"/>
  <c r="T70" i="11"/>
  <c r="T69" i="11"/>
  <c r="T106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S56" i="11"/>
  <c r="T121" i="11"/>
  <c r="T52" i="11"/>
  <c r="T51" i="11"/>
  <c r="S103" i="11"/>
  <c r="AB66" i="11" s="1"/>
  <c r="T104" i="11"/>
  <c r="T48" i="11"/>
  <c r="T47" i="11"/>
  <c r="T98" i="11"/>
  <c r="T97" i="11"/>
  <c r="T96" i="11"/>
  <c r="T119" i="11"/>
  <c r="T45" i="11"/>
  <c r="T44" i="11"/>
  <c r="T42" i="11"/>
  <c r="T40" i="11"/>
  <c r="T117" i="11"/>
  <c r="T39" i="11"/>
  <c r="T38" i="11"/>
  <c r="T116" i="11"/>
  <c r="T37" i="11"/>
  <c r="T36" i="11"/>
  <c r="T35" i="11"/>
  <c r="T33" i="11"/>
  <c r="T113" i="11"/>
  <c r="T112" i="11"/>
  <c r="S55" i="11"/>
  <c r="AB37" i="11" s="1"/>
  <c r="T111" i="11"/>
  <c r="T94" i="11"/>
  <c r="T110" i="11"/>
  <c r="S91" i="11"/>
  <c r="T90" i="11"/>
  <c r="Z33" i="11"/>
  <c r="G11" i="11" s="1"/>
  <c r="T102" i="11"/>
  <c r="T100" i="11"/>
  <c r="S324" i="11"/>
  <c r="S323" i="11"/>
  <c r="S322" i="11"/>
  <c r="S321" i="11"/>
  <c r="S320" i="11"/>
  <c r="S319" i="11"/>
  <c r="S318" i="11"/>
  <c r="S317" i="11"/>
  <c r="S316" i="11"/>
  <c r="S315" i="11"/>
  <c r="S314" i="11"/>
  <c r="S313" i="11"/>
  <c r="S312" i="11"/>
  <c r="S311" i="11"/>
  <c r="S310" i="11"/>
  <c r="S309" i="11"/>
  <c r="S308" i="11"/>
  <c r="S307" i="11"/>
  <c r="S306" i="11"/>
  <c r="S305" i="11"/>
  <c r="S304" i="11"/>
  <c r="S303" i="11"/>
  <c r="S302" i="11"/>
  <c r="S301" i="11"/>
  <c r="S300" i="11"/>
  <c r="S299" i="11"/>
  <c r="S298" i="11"/>
  <c r="S297" i="11"/>
  <c r="S296" i="11"/>
  <c r="S295" i="11"/>
  <c r="S294" i="11"/>
  <c r="S293" i="11"/>
  <c r="S292" i="11"/>
  <c r="S291" i="11"/>
  <c r="S290" i="11"/>
  <c r="S289" i="11"/>
  <c r="S288" i="11"/>
  <c r="S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S274" i="11"/>
  <c r="S273" i="11"/>
  <c r="S272" i="11"/>
  <c r="S271" i="11"/>
  <c r="S270" i="11"/>
  <c r="S269" i="11"/>
  <c r="S268" i="11"/>
  <c r="S267" i="11"/>
  <c r="S266" i="11"/>
  <c r="S265" i="11"/>
  <c r="S264" i="11"/>
  <c r="S263" i="11"/>
  <c r="S262" i="11"/>
  <c r="S261" i="11"/>
  <c r="S260" i="11"/>
  <c r="S259" i="11"/>
  <c r="S258" i="11"/>
  <c r="S257" i="11"/>
  <c r="S256" i="11"/>
  <c r="S255" i="11"/>
  <c r="S254" i="11"/>
  <c r="S253" i="11"/>
  <c r="S252" i="11"/>
  <c r="S251" i="11"/>
  <c r="S250" i="11"/>
  <c r="S249" i="11"/>
  <c r="S248" i="11"/>
  <c r="S247" i="11"/>
  <c r="S246" i="11"/>
  <c r="S245" i="11"/>
  <c r="S244" i="11"/>
  <c r="S243" i="11"/>
  <c r="S242" i="11"/>
  <c r="S241" i="11"/>
  <c r="S240" i="11"/>
  <c r="S239" i="11"/>
  <c r="S238" i="11"/>
  <c r="S237" i="11"/>
  <c r="S236" i="11"/>
  <c r="S235" i="11"/>
  <c r="S234" i="11"/>
  <c r="S233" i="11"/>
  <c r="S232" i="11"/>
  <c r="S231" i="11"/>
  <c r="S230" i="11"/>
  <c r="S229" i="11"/>
  <c r="S228" i="11"/>
  <c r="S227" i="11"/>
  <c r="S226" i="11"/>
  <c r="S225" i="11"/>
  <c r="S224" i="11"/>
  <c r="S223" i="11"/>
  <c r="S222" i="11"/>
  <c r="S221" i="11"/>
  <c r="S220" i="11"/>
  <c r="S219" i="11"/>
  <c r="S218" i="11"/>
  <c r="S217" i="11"/>
  <c r="S216" i="11"/>
  <c r="S215" i="11"/>
  <c r="S214" i="11"/>
  <c r="S213" i="11"/>
  <c r="S212" i="11"/>
  <c r="S211" i="11"/>
  <c r="S210" i="11"/>
  <c r="S209" i="11"/>
  <c r="S208" i="11"/>
  <c r="S207" i="11"/>
  <c r="S206" i="11"/>
  <c r="S205" i="11"/>
  <c r="S204" i="11"/>
  <c r="S203" i="11"/>
  <c r="S202" i="11"/>
  <c r="S201" i="11"/>
  <c r="S200" i="11"/>
  <c r="S199" i="11"/>
  <c r="S198" i="11"/>
  <c r="S197" i="11"/>
  <c r="S196" i="11"/>
  <c r="S195" i="11"/>
  <c r="S194" i="11"/>
  <c r="S193" i="11"/>
  <c r="S192" i="11"/>
  <c r="S191" i="11"/>
  <c r="S190" i="11"/>
  <c r="S189" i="11"/>
  <c r="S188" i="11"/>
  <c r="S187" i="11"/>
  <c r="S186" i="11"/>
  <c r="S185" i="11"/>
  <c r="S184" i="11"/>
  <c r="S183" i="11"/>
  <c r="S182" i="11"/>
  <c r="S181" i="11"/>
  <c r="S180" i="11"/>
  <c r="S179" i="11"/>
  <c r="S178" i="11"/>
  <c r="S177" i="11"/>
  <c r="S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S163" i="11"/>
  <c r="S162" i="11"/>
  <c r="S161" i="11"/>
  <c r="S160" i="11"/>
  <c r="S159" i="11"/>
  <c r="S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S124" i="11"/>
  <c r="S123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122" i="11"/>
  <c r="S72" i="11"/>
  <c r="S71" i="11"/>
  <c r="S70" i="11"/>
  <c r="S69" i="11"/>
  <c r="S106" i="11"/>
  <c r="S105" i="11"/>
  <c r="S68" i="11"/>
  <c r="S67" i="11"/>
  <c r="S66" i="11"/>
  <c r="S65" i="11"/>
  <c r="S64" i="11"/>
  <c r="S63" i="11"/>
  <c r="S62" i="11"/>
  <c r="S59" i="11"/>
  <c r="S121" i="11"/>
  <c r="S104" i="11"/>
  <c r="S50" i="11"/>
  <c r="S49" i="11"/>
  <c r="AB40" i="11" s="1"/>
  <c r="S48" i="11"/>
  <c r="S47" i="11"/>
  <c r="S46" i="11"/>
  <c r="AB41" i="11" s="1"/>
  <c r="S98" i="11"/>
  <c r="S120" i="11"/>
  <c r="S97" i="11"/>
  <c r="S119" i="11"/>
  <c r="S45" i="11"/>
  <c r="S118" i="11"/>
  <c r="S44" i="11"/>
  <c r="S43" i="11"/>
  <c r="S42" i="11"/>
  <c r="S41" i="11"/>
  <c r="S40" i="11"/>
  <c r="S117" i="11"/>
  <c r="S39" i="11"/>
  <c r="S54" i="11"/>
  <c r="AB38" i="11" s="1"/>
  <c r="S38" i="11"/>
  <c r="S116" i="11"/>
  <c r="S108" i="11"/>
  <c r="S37" i="11"/>
  <c r="S107" i="11"/>
  <c r="S33" i="11"/>
  <c r="S113" i="11"/>
  <c r="S112" i="11"/>
  <c r="S111" i="11"/>
  <c r="S93" i="11"/>
  <c r="S92" i="11"/>
  <c r="S110" i="11"/>
  <c r="S88" i="11"/>
  <c r="S109" i="11"/>
  <c r="AB33" i="11" s="1"/>
  <c r="I11" i="11" s="1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81" i="9"/>
  <c r="T80" i="9"/>
  <c r="T189" i="9"/>
  <c r="T155" i="9"/>
  <c r="T188" i="9"/>
  <c r="T187" i="9"/>
  <c r="T186" i="9"/>
  <c r="T117" i="9"/>
  <c r="T116" i="9"/>
  <c r="T115" i="9"/>
  <c r="T114" i="9"/>
  <c r="T113" i="9"/>
  <c r="T112" i="9"/>
  <c r="T111" i="9"/>
  <c r="T110" i="9"/>
  <c r="T109" i="9"/>
  <c r="T108" i="9"/>
  <c r="T185" i="9"/>
  <c r="T145" i="9"/>
  <c r="T147" i="9"/>
  <c r="T170" i="9"/>
  <c r="T150" i="9"/>
  <c r="T156" i="9"/>
  <c r="T184" i="9"/>
  <c r="T183" i="9"/>
  <c r="T182" i="9"/>
  <c r="T74" i="9"/>
  <c r="T106" i="9"/>
  <c r="T73" i="9"/>
  <c r="T72" i="9"/>
  <c r="T71" i="9"/>
  <c r="T70" i="9"/>
  <c r="T181" i="9"/>
  <c r="T69" i="9"/>
  <c r="T68" i="9"/>
  <c r="T67" i="9"/>
  <c r="T180" i="9"/>
  <c r="T66" i="9"/>
  <c r="T65" i="9"/>
  <c r="T64" i="9"/>
  <c r="T63" i="9"/>
  <c r="T62" i="9"/>
  <c r="T179" i="9"/>
  <c r="T61" i="9"/>
  <c r="T60" i="9"/>
  <c r="T59" i="9"/>
  <c r="T178" i="9"/>
  <c r="T58" i="9"/>
  <c r="T57" i="9"/>
  <c r="T177" i="9"/>
  <c r="T176" i="9"/>
  <c r="T42" i="9"/>
  <c r="T41" i="9"/>
  <c r="T174" i="9"/>
  <c r="T38" i="9"/>
  <c r="T37" i="9"/>
  <c r="T105" i="9"/>
  <c r="T104" i="9"/>
  <c r="T103" i="9"/>
  <c r="T102" i="9"/>
  <c r="T101" i="9"/>
  <c r="T100" i="9"/>
  <c r="T99" i="9"/>
  <c r="T143" i="9"/>
  <c r="AF43" i="9" s="1"/>
  <c r="T98" i="9"/>
  <c r="T97" i="9"/>
  <c r="T96" i="9"/>
  <c r="T173" i="9"/>
  <c r="T172" i="9"/>
  <c r="T91" i="9"/>
  <c r="T90" i="9"/>
  <c r="T166" i="9"/>
  <c r="T89" i="9"/>
  <c r="T88" i="9"/>
  <c r="T171" i="9"/>
  <c r="T167" i="9"/>
  <c r="T153" i="9"/>
  <c r="AF72" i="9" s="1"/>
  <c r="N31" i="9"/>
  <c r="K15" i="8"/>
  <c r="J15" i="8"/>
  <c r="K12" i="8"/>
  <c r="K24" i="8" s="1"/>
  <c r="I15" i="8"/>
  <c r="H15" i="8"/>
  <c r="G15" i="8"/>
  <c r="H12" i="8"/>
  <c r="G12" i="8"/>
  <c r="O218" i="8"/>
  <c r="N218" i="8"/>
  <c r="O217" i="8"/>
  <c r="N217" i="8"/>
  <c r="O216" i="8"/>
  <c r="N216" i="8"/>
  <c r="O215" i="8"/>
  <c r="N215" i="8"/>
  <c r="O214" i="8"/>
  <c r="N214" i="8"/>
  <c r="O213" i="8"/>
  <c r="N213" i="8"/>
  <c r="O212" i="8"/>
  <c r="N212" i="8"/>
  <c r="O211" i="8"/>
  <c r="N211" i="8"/>
  <c r="O210" i="8"/>
  <c r="N210" i="8"/>
  <c r="O209" i="8"/>
  <c r="N209" i="8"/>
  <c r="O208" i="8"/>
  <c r="N208" i="8"/>
  <c r="O207" i="8"/>
  <c r="N207" i="8"/>
  <c r="O206" i="8"/>
  <c r="N206" i="8"/>
  <c r="O205" i="8"/>
  <c r="N205" i="8"/>
  <c r="O204" i="8"/>
  <c r="N204" i="8"/>
  <c r="O203" i="8"/>
  <c r="N203" i="8"/>
  <c r="O202" i="8"/>
  <c r="N202" i="8"/>
  <c r="O201" i="8"/>
  <c r="N201" i="8"/>
  <c r="O200" i="8"/>
  <c r="N200" i="8"/>
  <c r="O199" i="8"/>
  <c r="N199" i="8"/>
  <c r="O198" i="8"/>
  <c r="N198" i="8"/>
  <c r="O197" i="8"/>
  <c r="N197" i="8"/>
  <c r="O196" i="8"/>
  <c r="N196" i="8"/>
  <c r="O195" i="8"/>
  <c r="N195" i="8"/>
  <c r="O194" i="8"/>
  <c r="N194" i="8"/>
  <c r="O193" i="8"/>
  <c r="N193" i="8"/>
  <c r="O192" i="8"/>
  <c r="N192" i="8"/>
  <c r="O191" i="8"/>
  <c r="N191" i="8"/>
  <c r="O190" i="8"/>
  <c r="N190" i="8"/>
  <c r="O189" i="8"/>
  <c r="N189" i="8"/>
  <c r="O188" i="8"/>
  <c r="N188" i="8"/>
  <c r="O187" i="8"/>
  <c r="N187" i="8"/>
  <c r="O186" i="8"/>
  <c r="N186" i="8"/>
  <c r="O185" i="8"/>
  <c r="N185" i="8"/>
  <c r="O184" i="8"/>
  <c r="N184" i="8"/>
  <c r="O183" i="8"/>
  <c r="N183" i="8"/>
  <c r="O182" i="8"/>
  <c r="N182" i="8"/>
  <c r="O181" i="8"/>
  <c r="N181" i="8"/>
  <c r="O180" i="8"/>
  <c r="N180" i="8"/>
  <c r="O179" i="8"/>
  <c r="N179" i="8"/>
  <c r="O178" i="8"/>
  <c r="N178" i="8"/>
  <c r="O177" i="8"/>
  <c r="N177" i="8"/>
  <c r="O176" i="8"/>
  <c r="N176" i="8"/>
  <c r="O175" i="8"/>
  <c r="N175" i="8"/>
  <c r="O174" i="8"/>
  <c r="N174" i="8"/>
  <c r="O173" i="8"/>
  <c r="N173" i="8"/>
  <c r="O172" i="8"/>
  <c r="N172" i="8"/>
  <c r="O171" i="8"/>
  <c r="N171" i="8"/>
  <c r="O170" i="8"/>
  <c r="N170" i="8"/>
  <c r="O169" i="8"/>
  <c r="N169" i="8"/>
  <c r="O168" i="8"/>
  <c r="N168" i="8"/>
  <c r="O167" i="8"/>
  <c r="N167" i="8"/>
  <c r="O166" i="8"/>
  <c r="N166" i="8"/>
  <c r="O165" i="8"/>
  <c r="N165" i="8"/>
  <c r="O164" i="8"/>
  <c r="N164" i="8"/>
  <c r="O163" i="8"/>
  <c r="N163" i="8"/>
  <c r="O162" i="8"/>
  <c r="N162" i="8"/>
  <c r="O161" i="8"/>
  <c r="N161" i="8"/>
  <c r="O160" i="8"/>
  <c r="N160" i="8"/>
  <c r="O159" i="8"/>
  <c r="N159" i="8"/>
  <c r="O158" i="8"/>
  <c r="N158" i="8"/>
  <c r="O157" i="8"/>
  <c r="N157" i="8"/>
  <c r="O156" i="8"/>
  <c r="N156" i="8"/>
  <c r="O155" i="8"/>
  <c r="N155" i="8"/>
  <c r="O154" i="8"/>
  <c r="N154" i="8"/>
  <c r="O153" i="8"/>
  <c r="N153" i="8"/>
  <c r="O152" i="8"/>
  <c r="N152" i="8"/>
  <c r="O151" i="8"/>
  <c r="N151" i="8"/>
  <c r="O150" i="8"/>
  <c r="N150" i="8"/>
  <c r="O149" i="8"/>
  <c r="N149" i="8"/>
  <c r="O148" i="8"/>
  <c r="N148" i="8"/>
  <c r="O147" i="8"/>
  <c r="N147" i="8"/>
  <c r="O146" i="8"/>
  <c r="N146" i="8"/>
  <c r="O145" i="8"/>
  <c r="N145" i="8"/>
  <c r="O144" i="8"/>
  <c r="N144" i="8"/>
  <c r="O143" i="8"/>
  <c r="N143" i="8"/>
  <c r="O142" i="8"/>
  <c r="N142" i="8"/>
  <c r="O141" i="8"/>
  <c r="N141" i="8"/>
  <c r="O140" i="8"/>
  <c r="N140" i="8"/>
  <c r="O139" i="8"/>
  <c r="N139" i="8"/>
  <c r="O138" i="8"/>
  <c r="N138" i="8"/>
  <c r="O137" i="8"/>
  <c r="N137" i="8"/>
  <c r="O136" i="8"/>
  <c r="N136" i="8"/>
  <c r="O135" i="8"/>
  <c r="N135" i="8"/>
  <c r="O134" i="8"/>
  <c r="N134" i="8"/>
  <c r="O133" i="8"/>
  <c r="N133" i="8"/>
  <c r="O132" i="8"/>
  <c r="N132" i="8"/>
  <c r="O131" i="8"/>
  <c r="N131" i="8"/>
  <c r="O130" i="8"/>
  <c r="N130" i="8"/>
  <c r="O129" i="8"/>
  <c r="N129" i="8"/>
  <c r="O128" i="8"/>
  <c r="N128" i="8"/>
  <c r="O127" i="8"/>
  <c r="N127" i="8"/>
  <c r="O126" i="8"/>
  <c r="N126" i="8"/>
  <c r="O125" i="8"/>
  <c r="N125" i="8"/>
  <c r="O124" i="8"/>
  <c r="N124" i="8"/>
  <c r="O123" i="8"/>
  <c r="N123" i="8"/>
  <c r="O122" i="8"/>
  <c r="N122" i="8"/>
  <c r="O121" i="8"/>
  <c r="N121" i="8"/>
  <c r="O120" i="8"/>
  <c r="N120" i="8"/>
  <c r="O119" i="8"/>
  <c r="N119" i="8"/>
  <c r="O118" i="8"/>
  <c r="N118" i="8"/>
  <c r="O117" i="8"/>
  <c r="N117" i="8"/>
  <c r="O116" i="8"/>
  <c r="N116" i="8"/>
  <c r="O115" i="8"/>
  <c r="N115" i="8"/>
  <c r="O114" i="8"/>
  <c r="N114" i="8"/>
  <c r="O113" i="8"/>
  <c r="N113" i="8"/>
  <c r="O112" i="8"/>
  <c r="N112" i="8"/>
  <c r="O111" i="8"/>
  <c r="N111" i="8"/>
  <c r="O110" i="8"/>
  <c r="N110" i="8"/>
  <c r="O109" i="8"/>
  <c r="N109" i="8"/>
  <c r="O108" i="8"/>
  <c r="N108" i="8"/>
  <c r="O107" i="8"/>
  <c r="N107" i="8"/>
  <c r="O106" i="8"/>
  <c r="N106" i="8"/>
  <c r="O105" i="8"/>
  <c r="N105" i="8"/>
  <c r="O104" i="8"/>
  <c r="N104" i="8"/>
  <c r="O103" i="8"/>
  <c r="N103" i="8"/>
  <c r="O102" i="8"/>
  <c r="N102" i="8"/>
  <c r="O101" i="8"/>
  <c r="N101" i="8"/>
  <c r="O100" i="8"/>
  <c r="N100" i="8"/>
  <c r="O99" i="8"/>
  <c r="N99" i="8"/>
  <c r="O98" i="8"/>
  <c r="N98" i="8"/>
  <c r="O97" i="8"/>
  <c r="N97" i="8"/>
  <c r="O96" i="8"/>
  <c r="N96" i="8"/>
  <c r="O95" i="8"/>
  <c r="N95" i="8"/>
  <c r="O94" i="8"/>
  <c r="N94" i="8"/>
  <c r="O93" i="8"/>
  <c r="N93" i="8"/>
  <c r="O92" i="8"/>
  <c r="N92" i="8"/>
  <c r="O91" i="8"/>
  <c r="N91" i="8"/>
  <c r="O90" i="8"/>
  <c r="N90" i="8"/>
  <c r="O86" i="8"/>
  <c r="N86" i="8"/>
  <c r="O46" i="8"/>
  <c r="N46" i="8"/>
  <c r="O31" i="8"/>
  <c r="N31" i="8"/>
  <c r="O30" i="8"/>
  <c r="N30" i="8"/>
  <c r="O80" i="8"/>
  <c r="N80" i="8"/>
  <c r="O79" i="8"/>
  <c r="N79" i="8"/>
  <c r="O78" i="8"/>
  <c r="N78" i="8"/>
  <c r="O74" i="8"/>
  <c r="N74" i="8"/>
  <c r="O73" i="8"/>
  <c r="N73" i="8"/>
  <c r="O72" i="8"/>
  <c r="N72" i="8"/>
  <c r="O76" i="8"/>
  <c r="N76" i="8"/>
  <c r="O75" i="8"/>
  <c r="N75" i="8"/>
  <c r="O70" i="8"/>
  <c r="N70" i="8"/>
  <c r="O69" i="8"/>
  <c r="N69" i="8"/>
  <c r="O62" i="8"/>
  <c r="N62" i="8"/>
  <c r="O39" i="8"/>
  <c r="N39" i="8"/>
  <c r="O41" i="8"/>
  <c r="N41" i="8"/>
  <c r="O44" i="8"/>
  <c r="N44" i="8"/>
  <c r="O42" i="8"/>
  <c r="N42" i="8"/>
  <c r="L14" i="8" s="1"/>
  <c r="O36" i="8"/>
  <c r="N36" i="8"/>
  <c r="O38" i="8"/>
  <c r="N38" i="8"/>
  <c r="O34" i="8"/>
  <c r="N34" i="8"/>
  <c r="O43" i="8"/>
  <c r="N43" i="8"/>
  <c r="O45" i="8"/>
  <c r="N45" i="8"/>
  <c r="O37" i="8"/>
  <c r="N37" i="8"/>
  <c r="O33" i="8"/>
  <c r="N33" i="8"/>
  <c r="O35" i="8"/>
  <c r="N35" i="8"/>
  <c r="O40" i="8"/>
  <c r="N40" i="8"/>
  <c r="O50" i="8"/>
  <c r="N50" i="8"/>
  <c r="O51" i="8"/>
  <c r="N51" i="8"/>
  <c r="O49" i="8"/>
  <c r="N49" i="8"/>
  <c r="O48" i="8"/>
  <c r="N48" i="8"/>
  <c r="O53" i="8"/>
  <c r="N53" i="8"/>
  <c r="O52" i="8"/>
  <c r="N52" i="8"/>
  <c r="O47" i="8"/>
  <c r="N47" i="8"/>
  <c r="N32" i="8"/>
  <c r="N55" i="8"/>
  <c r="O56" i="8"/>
  <c r="O54" i="8"/>
  <c r="N54" i="8"/>
  <c r="O88" i="8"/>
  <c r="N88" i="8"/>
  <c r="O89" i="8"/>
  <c r="N89" i="8"/>
  <c r="N87" i="8"/>
  <c r="O65" i="8"/>
  <c r="N65" i="8"/>
  <c r="O64" i="8"/>
  <c r="N64" i="8"/>
  <c r="O59" i="8"/>
  <c r="N59" i="8"/>
  <c r="O77" i="8"/>
  <c r="N77" i="8"/>
  <c r="O63" i="8"/>
  <c r="N63" i="8"/>
  <c r="O60" i="8"/>
  <c r="N60" i="8"/>
  <c r="O85" i="8"/>
  <c r="N85" i="8"/>
  <c r="O71" i="8"/>
  <c r="N71" i="8"/>
  <c r="O66" i="8"/>
  <c r="N66" i="8"/>
  <c r="O61" i="8"/>
  <c r="N61" i="8"/>
  <c r="O82" i="8"/>
  <c r="N82" i="8"/>
  <c r="O83" i="8"/>
  <c r="N83" i="8"/>
  <c r="O81" i="8"/>
  <c r="N81" i="8"/>
  <c r="O67" i="8"/>
  <c r="N67" i="8"/>
  <c r="O68" i="8"/>
  <c r="N68" i="8"/>
  <c r="O58" i="8"/>
  <c r="N58" i="8"/>
  <c r="O87" i="8"/>
  <c r="O29" i="8"/>
  <c r="N29" i="8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P30" i="7"/>
  <c r="O26" i="7"/>
  <c r="AF35" i="5"/>
  <c r="AF39" i="5"/>
  <c r="P21" i="5" s="1"/>
  <c r="AF38" i="5"/>
  <c r="AE39" i="5"/>
  <c r="O21" i="5" s="1"/>
  <c r="AE38" i="5"/>
  <c r="M21" i="5"/>
  <c r="Z39" i="5"/>
  <c r="L21" i="5" s="1"/>
  <c r="Z38" i="5"/>
  <c r="Z35" i="5"/>
  <c r="Z36" i="5" s="1"/>
  <c r="L13" i="5" s="1"/>
  <c r="Y39" i="5"/>
  <c r="K21" i="5" s="1"/>
  <c r="Y38" i="5"/>
  <c r="J21" i="5"/>
  <c r="H24" i="8" l="1"/>
  <c r="G24" i="8"/>
  <c r="AC30" i="7"/>
  <c r="M17" i="7" s="1"/>
  <c r="AB30" i="7"/>
  <c r="L17" i="7" s="1"/>
  <c r="AB27" i="7"/>
  <c r="L13" i="7" s="1"/>
  <c r="AC27" i="7"/>
  <c r="M13" i="7" s="1"/>
  <c r="G10" i="14"/>
  <c r="G13" i="14" s="1"/>
  <c r="H10" i="14"/>
  <c r="H13" i="14" s="1"/>
  <c r="Y34" i="12"/>
  <c r="X29" i="12"/>
  <c r="Y29" i="12"/>
  <c r="AF52" i="9"/>
  <c r="AB26" i="7"/>
  <c r="AC26" i="7"/>
  <c r="L12" i="12"/>
  <c r="D59" i="2" s="1"/>
  <c r="D60" i="2" s="1"/>
  <c r="R17" i="5"/>
  <c r="Z52" i="5" s="1"/>
  <c r="E75" i="3" s="1"/>
  <c r="Y44" i="12"/>
  <c r="T46" i="11"/>
  <c r="AC41" i="11" s="1"/>
  <c r="Z41" i="11"/>
  <c r="E64" i="2"/>
  <c r="R27" i="5"/>
  <c r="R11" i="5"/>
  <c r="R16" i="5"/>
  <c r="L18" i="12"/>
  <c r="D62" i="2" s="1"/>
  <c r="AC29" i="7"/>
  <c r="AC31" i="7"/>
  <c r="K12" i="12"/>
  <c r="C59" i="2" s="1"/>
  <c r="AB31" i="7"/>
  <c r="AB29" i="7"/>
  <c r="T30" i="5"/>
  <c r="R26" i="5"/>
  <c r="X45" i="7"/>
  <c r="W45" i="7"/>
  <c r="C58" i="2"/>
  <c r="W39" i="12"/>
  <c r="W46" i="12" s="1"/>
  <c r="J15" i="12"/>
  <c r="J18" i="12" s="1"/>
  <c r="J20" i="12" s="1"/>
  <c r="X39" i="12"/>
  <c r="K15" i="12"/>
  <c r="K18" i="12" s="1"/>
  <c r="M10" i="8"/>
  <c r="M14" i="8"/>
  <c r="M11" i="8"/>
  <c r="AB37" i="8"/>
  <c r="L19" i="8" s="1"/>
  <c r="AB38" i="8"/>
  <c r="L20" i="8" s="1"/>
  <c r="L11" i="8"/>
  <c r="W53" i="8" s="1"/>
  <c r="D55" i="3" s="1"/>
  <c r="AC37" i="8"/>
  <c r="M19" i="8" s="1"/>
  <c r="AC38" i="8"/>
  <c r="M20" i="8" s="1"/>
  <c r="S35" i="11"/>
  <c r="S53" i="11"/>
  <c r="I23" i="11"/>
  <c r="S60" i="11"/>
  <c r="AB67" i="11"/>
  <c r="T95" i="11"/>
  <c r="AC60" i="11" s="1"/>
  <c r="J18" i="11" s="1"/>
  <c r="Z60" i="11"/>
  <c r="G18" i="11" s="1"/>
  <c r="T105" i="11"/>
  <c r="AC67" i="11" s="1"/>
  <c r="Z67" i="11"/>
  <c r="T54" i="11"/>
  <c r="AC38" i="11" s="1"/>
  <c r="Z38" i="11"/>
  <c r="S96" i="11"/>
  <c r="S52" i="11"/>
  <c r="S58" i="11"/>
  <c r="T55" i="11"/>
  <c r="AC37" i="11" s="1"/>
  <c r="Z37" i="11"/>
  <c r="T103" i="11"/>
  <c r="AC66" i="11" s="1"/>
  <c r="Z66" i="11"/>
  <c r="S90" i="11"/>
  <c r="S36" i="11"/>
  <c r="S95" i="11"/>
  <c r="AB56" i="11"/>
  <c r="S51" i="11"/>
  <c r="S57" i="11"/>
  <c r="S61" i="11"/>
  <c r="T108" i="11"/>
  <c r="T56" i="11"/>
  <c r="AC58" i="11" s="1"/>
  <c r="J16" i="11" s="1"/>
  <c r="Z58" i="11"/>
  <c r="G16" i="11" s="1"/>
  <c r="T88" i="11"/>
  <c r="Z59" i="11"/>
  <c r="G17" i="11" s="1"/>
  <c r="I15" i="15"/>
  <c r="I18" i="15" s="1"/>
  <c r="AH31" i="15"/>
  <c r="F19" i="10"/>
  <c r="D39" i="2"/>
  <c r="F13" i="10"/>
  <c r="F15" i="10" s="1"/>
  <c r="E40" i="2"/>
  <c r="AC48" i="15"/>
  <c r="AC47" i="15" s="1"/>
  <c r="E83" i="3" s="1"/>
  <c r="AI29" i="15"/>
  <c r="L14" i="15" s="1"/>
  <c r="L15" i="15" s="1"/>
  <c r="D53" i="2" s="1"/>
  <c r="L8" i="15"/>
  <c r="D52" i="2" s="1"/>
  <c r="X52" i="15"/>
  <c r="X51" i="15" s="1"/>
  <c r="E36" i="3" s="1"/>
  <c r="E37" i="3" s="1"/>
  <c r="AI31" i="15"/>
  <c r="AB48" i="15"/>
  <c r="AH29" i="15"/>
  <c r="K14" i="15" s="1"/>
  <c r="K15" i="15" s="1"/>
  <c r="C53" i="2" s="1"/>
  <c r="K8" i="15"/>
  <c r="C52" i="2" s="1"/>
  <c r="W52" i="15"/>
  <c r="E41" i="2"/>
  <c r="M13" i="8"/>
  <c r="T109" i="11"/>
  <c r="AC33" i="11" s="1"/>
  <c r="J11" i="11" s="1"/>
  <c r="T41" i="11"/>
  <c r="W89" i="11"/>
  <c r="T118" i="11"/>
  <c r="W82" i="11"/>
  <c r="X79" i="11"/>
  <c r="X86" i="11"/>
  <c r="T93" i="11"/>
  <c r="W79" i="11"/>
  <c r="W86" i="11"/>
  <c r="S102" i="11"/>
  <c r="X89" i="11" s="1"/>
  <c r="AB62" i="11"/>
  <c r="W78" i="11"/>
  <c r="W84" i="11"/>
  <c r="T92" i="11"/>
  <c r="W83" i="11"/>
  <c r="T120" i="11"/>
  <c r="W87" i="11"/>
  <c r="P23" i="7"/>
  <c r="O23" i="7"/>
  <c r="L13" i="8"/>
  <c r="L10" i="8"/>
  <c r="AF69" i="9"/>
  <c r="AB65" i="11"/>
  <c r="T50" i="11"/>
  <c r="Z62" i="11"/>
  <c r="T49" i="11"/>
  <c r="AC40" i="11" s="1"/>
  <c r="Z40" i="11"/>
  <c r="T89" i="11"/>
  <c r="T43" i="11"/>
  <c r="Z65" i="11"/>
  <c r="AB35" i="8"/>
  <c r="AC35" i="8"/>
  <c r="AB39" i="8"/>
  <c r="L21" i="8" s="1"/>
  <c r="AB36" i="8"/>
  <c r="L18" i="8" s="1"/>
  <c r="E17" i="10"/>
  <c r="E19" i="10" s="1"/>
  <c r="F9" i="10"/>
  <c r="D37" i="2" s="1"/>
  <c r="R69" i="10"/>
  <c r="P80" i="10"/>
  <c r="Q69" i="10"/>
  <c r="Q80" i="10"/>
  <c r="E9" i="10"/>
  <c r="AC39" i="8"/>
  <c r="M21" i="8" s="1"/>
  <c r="S94" i="11"/>
  <c r="X83" i="11" s="1"/>
  <c r="AC36" i="8"/>
  <c r="M18" i="8" s="1"/>
  <c r="AB34" i="8"/>
  <c r="AC34" i="8"/>
  <c r="E86" i="3"/>
  <c r="E90" i="3" s="1"/>
  <c r="D86" i="3"/>
  <c r="D90" i="3" s="1"/>
  <c r="E13" i="10"/>
  <c r="E15" i="10" s="1"/>
  <c r="S89" i="11"/>
  <c r="E80" i="3"/>
  <c r="T91" i="11"/>
  <c r="S100" i="11"/>
  <c r="J12" i="8"/>
  <c r="J24" i="8" s="1"/>
  <c r="T64" i="14"/>
  <c r="E67" i="3"/>
  <c r="X36" i="5"/>
  <c r="Y41" i="5"/>
  <c r="Z41" i="5"/>
  <c r="AA36" i="5"/>
  <c r="M13" i="5" s="1"/>
  <c r="AF36" i="5"/>
  <c r="P13" i="5" s="1"/>
  <c r="AE36" i="5"/>
  <c r="O13" i="5" s="1"/>
  <c r="S1590" i="5"/>
  <c r="S1589" i="5"/>
  <c r="S1588" i="5"/>
  <c r="S1587" i="5"/>
  <c r="S1586" i="5"/>
  <c r="S1585" i="5"/>
  <c r="S1584" i="5"/>
  <c r="S1583" i="5"/>
  <c r="S1582" i="5"/>
  <c r="S1581" i="5"/>
  <c r="S1580" i="5"/>
  <c r="S1579" i="5"/>
  <c r="S1578" i="5"/>
  <c r="S1577" i="5"/>
  <c r="S1576" i="5"/>
  <c r="S1575" i="5"/>
  <c r="S1574" i="5"/>
  <c r="S1573" i="5"/>
  <c r="S1572" i="5"/>
  <c r="S1571" i="5"/>
  <c r="S1570" i="5"/>
  <c r="S1569" i="5"/>
  <c r="S1568" i="5"/>
  <c r="S1567" i="5"/>
  <c r="S1566" i="5"/>
  <c r="S1565" i="5"/>
  <c r="S1564" i="5"/>
  <c r="S1563" i="5"/>
  <c r="S1562" i="5"/>
  <c r="S1561" i="5"/>
  <c r="S1560" i="5"/>
  <c r="S1559" i="5"/>
  <c r="S1558" i="5"/>
  <c r="S1557" i="5"/>
  <c r="S1556" i="5"/>
  <c r="S1555" i="5"/>
  <c r="S1554" i="5"/>
  <c r="S1553" i="5"/>
  <c r="S1552" i="5"/>
  <c r="S1551" i="5"/>
  <c r="S1550" i="5"/>
  <c r="S1549" i="5"/>
  <c r="S1548" i="5"/>
  <c r="S1547" i="5"/>
  <c r="S1546" i="5"/>
  <c r="S1545" i="5"/>
  <c r="S1544" i="5"/>
  <c r="S1543" i="5"/>
  <c r="S1542" i="5"/>
  <c r="S1541" i="5"/>
  <c r="S1540" i="5"/>
  <c r="S1539" i="5"/>
  <c r="S1538" i="5"/>
  <c r="S1537" i="5"/>
  <c r="S1536" i="5"/>
  <c r="S1535" i="5"/>
  <c r="S1534" i="5"/>
  <c r="S1533" i="5"/>
  <c r="S1532" i="5"/>
  <c r="S1531" i="5"/>
  <c r="S1530" i="5"/>
  <c r="S1529" i="5"/>
  <c r="S1528" i="5"/>
  <c r="S1527" i="5"/>
  <c r="S1526" i="5"/>
  <c r="S1525" i="5"/>
  <c r="S1524" i="5"/>
  <c r="S1523" i="5"/>
  <c r="S1522" i="5"/>
  <c r="S1521" i="5"/>
  <c r="S1520" i="5"/>
  <c r="S1519" i="5"/>
  <c r="S1518" i="5"/>
  <c r="S1517" i="5"/>
  <c r="S1516" i="5"/>
  <c r="S1515" i="5"/>
  <c r="S1514" i="5"/>
  <c r="S1513" i="5"/>
  <c r="S1512" i="5"/>
  <c r="S1511" i="5"/>
  <c r="S1510" i="5"/>
  <c r="S1509" i="5"/>
  <c r="S1508" i="5"/>
  <c r="S1507" i="5"/>
  <c r="S1506" i="5"/>
  <c r="S1505" i="5"/>
  <c r="S1504" i="5"/>
  <c r="S1503" i="5"/>
  <c r="S1502" i="5"/>
  <c r="S1501" i="5"/>
  <c r="S1500" i="5"/>
  <c r="S1499" i="5"/>
  <c r="S1498" i="5"/>
  <c r="S1497" i="5"/>
  <c r="S1496" i="5"/>
  <c r="S1495" i="5"/>
  <c r="S1494" i="5"/>
  <c r="S1493" i="5"/>
  <c r="S1492" i="5"/>
  <c r="S1491" i="5"/>
  <c r="S1490" i="5"/>
  <c r="S1489" i="5"/>
  <c r="S1488" i="5"/>
  <c r="S1487" i="5"/>
  <c r="S1486" i="5"/>
  <c r="S1485" i="5"/>
  <c r="S1484" i="5"/>
  <c r="S1483" i="5"/>
  <c r="S1482" i="5"/>
  <c r="S1481" i="5"/>
  <c r="S1480" i="5"/>
  <c r="S1479" i="5"/>
  <c r="S1478" i="5"/>
  <c r="S1477" i="5"/>
  <c r="S1476" i="5"/>
  <c r="S1475" i="5"/>
  <c r="S1474" i="5"/>
  <c r="S1473" i="5"/>
  <c r="S1472" i="5"/>
  <c r="S1471" i="5"/>
  <c r="S1470" i="5"/>
  <c r="S1469" i="5"/>
  <c r="S1468" i="5"/>
  <c r="S1467" i="5"/>
  <c r="S1466" i="5"/>
  <c r="S1465" i="5"/>
  <c r="S1464" i="5"/>
  <c r="S1463" i="5"/>
  <c r="S1462" i="5"/>
  <c r="S1461" i="5"/>
  <c r="S1460" i="5"/>
  <c r="S1459" i="5"/>
  <c r="S1458" i="5"/>
  <c r="S1457" i="5"/>
  <c r="S1456" i="5"/>
  <c r="S1455" i="5"/>
  <c r="S1454" i="5"/>
  <c r="S1453" i="5"/>
  <c r="S1452" i="5"/>
  <c r="S1451" i="5"/>
  <c r="S1450" i="5"/>
  <c r="S1449" i="5"/>
  <c r="S1448" i="5"/>
  <c r="S1447" i="5"/>
  <c r="S1446" i="5"/>
  <c r="S1445" i="5"/>
  <c r="S1444" i="5"/>
  <c r="S1443" i="5"/>
  <c r="S1442" i="5"/>
  <c r="S1441" i="5"/>
  <c r="S1440" i="5"/>
  <c r="S1439" i="5"/>
  <c r="S1438" i="5"/>
  <c r="S1437" i="5"/>
  <c r="S1436" i="5"/>
  <c r="S1435" i="5"/>
  <c r="S1434" i="5"/>
  <c r="S1433" i="5"/>
  <c r="S1432" i="5"/>
  <c r="S1431" i="5"/>
  <c r="S1430" i="5"/>
  <c r="S1429" i="5"/>
  <c r="S1428" i="5"/>
  <c r="S1427" i="5"/>
  <c r="S1426" i="5"/>
  <c r="S1425" i="5"/>
  <c r="S1424" i="5"/>
  <c r="S1423" i="5"/>
  <c r="S1422" i="5"/>
  <c r="S1421" i="5"/>
  <c r="S1420" i="5"/>
  <c r="S1419" i="5"/>
  <c r="S1418" i="5"/>
  <c r="S1417" i="5"/>
  <c r="S1416" i="5"/>
  <c r="S1415" i="5"/>
  <c r="S1414" i="5"/>
  <c r="S1413" i="5"/>
  <c r="S1412" i="5"/>
  <c r="S1411" i="5"/>
  <c r="S1410" i="5"/>
  <c r="S1409" i="5"/>
  <c r="S1408" i="5"/>
  <c r="S1407" i="5"/>
  <c r="S1406" i="5"/>
  <c r="S1405" i="5"/>
  <c r="S1404" i="5"/>
  <c r="S1403" i="5"/>
  <c r="S1402" i="5"/>
  <c r="S1401" i="5"/>
  <c r="S1400" i="5"/>
  <c r="S1399" i="5"/>
  <c r="S1398" i="5"/>
  <c r="S1397" i="5"/>
  <c r="S1396" i="5"/>
  <c r="S1395" i="5"/>
  <c r="S1394" i="5"/>
  <c r="S1393" i="5"/>
  <c r="S1392" i="5"/>
  <c r="S1391" i="5"/>
  <c r="S1390" i="5"/>
  <c r="S1389" i="5"/>
  <c r="S1388" i="5"/>
  <c r="S1387" i="5"/>
  <c r="S1386" i="5"/>
  <c r="S1385" i="5"/>
  <c r="S1384" i="5"/>
  <c r="S1383" i="5"/>
  <c r="S1382" i="5"/>
  <c r="S1381" i="5"/>
  <c r="S1380" i="5"/>
  <c r="S1379" i="5"/>
  <c r="S1378" i="5"/>
  <c r="S1377" i="5"/>
  <c r="S1376" i="5"/>
  <c r="S1375" i="5"/>
  <c r="S1374" i="5"/>
  <c r="S1373" i="5"/>
  <c r="S1372" i="5"/>
  <c r="S1371" i="5"/>
  <c r="S1370" i="5"/>
  <c r="S1369" i="5"/>
  <c r="S1368" i="5"/>
  <c r="S1367" i="5"/>
  <c r="S1366" i="5"/>
  <c r="S1365" i="5"/>
  <c r="S1364" i="5"/>
  <c r="S1363" i="5"/>
  <c r="S1362" i="5"/>
  <c r="S1361" i="5"/>
  <c r="S1360" i="5"/>
  <c r="S1359" i="5"/>
  <c r="S1358" i="5"/>
  <c r="S1357" i="5"/>
  <c r="S1356" i="5"/>
  <c r="S1355" i="5"/>
  <c r="S1354" i="5"/>
  <c r="S1353" i="5"/>
  <c r="S1352" i="5"/>
  <c r="S1351" i="5"/>
  <c r="S1350" i="5"/>
  <c r="S1349" i="5"/>
  <c r="S1348" i="5"/>
  <c r="S1347" i="5"/>
  <c r="S1346" i="5"/>
  <c r="S1345" i="5"/>
  <c r="S1344" i="5"/>
  <c r="S1343" i="5"/>
  <c r="S1342" i="5"/>
  <c r="S1341" i="5"/>
  <c r="S1340" i="5"/>
  <c r="S1339" i="5"/>
  <c r="S1338" i="5"/>
  <c r="S1337" i="5"/>
  <c r="S1336" i="5"/>
  <c r="S1335" i="5"/>
  <c r="S1334" i="5"/>
  <c r="S1333" i="5"/>
  <c r="S1332" i="5"/>
  <c r="S1331" i="5"/>
  <c r="S1330" i="5"/>
  <c r="S1329" i="5"/>
  <c r="S1328" i="5"/>
  <c r="S1327" i="5"/>
  <c r="S1326" i="5"/>
  <c r="S1325" i="5"/>
  <c r="S1324" i="5"/>
  <c r="S1323" i="5"/>
  <c r="S1322" i="5"/>
  <c r="S1321" i="5"/>
  <c r="S1320" i="5"/>
  <c r="S1319" i="5"/>
  <c r="S1318" i="5"/>
  <c r="S1317" i="5"/>
  <c r="S1316" i="5"/>
  <c r="S1315" i="5"/>
  <c r="S1314" i="5"/>
  <c r="S1313" i="5"/>
  <c r="S1312" i="5"/>
  <c r="S1311" i="5"/>
  <c r="S1310" i="5"/>
  <c r="S1309" i="5"/>
  <c r="S1308" i="5"/>
  <c r="S1307" i="5"/>
  <c r="S1306" i="5"/>
  <c r="S1305" i="5"/>
  <c r="S1304" i="5"/>
  <c r="S1303" i="5"/>
  <c r="S1302" i="5"/>
  <c r="S1301" i="5"/>
  <c r="S1300" i="5"/>
  <c r="S1299" i="5"/>
  <c r="S1298" i="5"/>
  <c r="S1297" i="5"/>
  <c r="S1296" i="5"/>
  <c r="S1295" i="5"/>
  <c r="S1294" i="5"/>
  <c r="S1293" i="5"/>
  <c r="S1292" i="5"/>
  <c r="S1291" i="5"/>
  <c r="S1290" i="5"/>
  <c r="S1289" i="5"/>
  <c r="S1288" i="5"/>
  <c r="S1287" i="5"/>
  <c r="S1286" i="5"/>
  <c r="S1285" i="5"/>
  <c r="S1284" i="5"/>
  <c r="S1283" i="5"/>
  <c r="S1282" i="5"/>
  <c r="S1281" i="5"/>
  <c r="S1280" i="5"/>
  <c r="S1279" i="5"/>
  <c r="S1278" i="5"/>
  <c r="S1277" i="5"/>
  <c r="S1276" i="5"/>
  <c r="S1275" i="5"/>
  <c r="S1274" i="5"/>
  <c r="S1273" i="5"/>
  <c r="S1272" i="5"/>
  <c r="S1271" i="5"/>
  <c r="S1270" i="5"/>
  <c r="S1269" i="5"/>
  <c r="S1268" i="5"/>
  <c r="S1267" i="5"/>
  <c r="S1266" i="5"/>
  <c r="S1265" i="5"/>
  <c r="S1264" i="5"/>
  <c r="S1263" i="5"/>
  <c r="S1262" i="5"/>
  <c r="S1261" i="5"/>
  <c r="S1260" i="5"/>
  <c r="S1259" i="5"/>
  <c r="S1258" i="5"/>
  <c r="S1257" i="5"/>
  <c r="S1256" i="5"/>
  <c r="S1255" i="5"/>
  <c r="S1254" i="5"/>
  <c r="S1253" i="5"/>
  <c r="S1252" i="5"/>
  <c r="S1251" i="5"/>
  <c r="S1250" i="5"/>
  <c r="S1249" i="5"/>
  <c r="S1248" i="5"/>
  <c r="S1247" i="5"/>
  <c r="S1246" i="5"/>
  <c r="S1245" i="5"/>
  <c r="S1244" i="5"/>
  <c r="S1243" i="5"/>
  <c r="S1242" i="5"/>
  <c r="S1241" i="5"/>
  <c r="S1240" i="5"/>
  <c r="S1239" i="5"/>
  <c r="S1238" i="5"/>
  <c r="S1237" i="5"/>
  <c r="S1236" i="5"/>
  <c r="S1235" i="5"/>
  <c r="S1234" i="5"/>
  <c r="S1233" i="5"/>
  <c r="S1232" i="5"/>
  <c r="S1231" i="5"/>
  <c r="S1230" i="5"/>
  <c r="S1229" i="5"/>
  <c r="S1228" i="5"/>
  <c r="S1227" i="5"/>
  <c r="S1226" i="5"/>
  <c r="S1225" i="5"/>
  <c r="S1224" i="5"/>
  <c r="S1223" i="5"/>
  <c r="S1222" i="5"/>
  <c r="S1221" i="5"/>
  <c r="S1220" i="5"/>
  <c r="S1219" i="5"/>
  <c r="S1218" i="5"/>
  <c r="S1217" i="5"/>
  <c r="S1216" i="5"/>
  <c r="S1215" i="5"/>
  <c r="S1214" i="5"/>
  <c r="S1213" i="5"/>
  <c r="S1212" i="5"/>
  <c r="S1211" i="5"/>
  <c r="S1210" i="5"/>
  <c r="S1209" i="5"/>
  <c r="S1208" i="5"/>
  <c r="S1207" i="5"/>
  <c r="S1206" i="5"/>
  <c r="S1205" i="5"/>
  <c r="S1204" i="5"/>
  <c r="S1203" i="5"/>
  <c r="S1202" i="5"/>
  <c r="S1201" i="5"/>
  <c r="S1200" i="5"/>
  <c r="S1199" i="5"/>
  <c r="S1198" i="5"/>
  <c r="S1197" i="5"/>
  <c r="S1196" i="5"/>
  <c r="S1195" i="5"/>
  <c r="S1194" i="5"/>
  <c r="S1193" i="5"/>
  <c r="S1192" i="5"/>
  <c r="S1191" i="5"/>
  <c r="S1190" i="5"/>
  <c r="S1189" i="5"/>
  <c r="S1188" i="5"/>
  <c r="S1187" i="5"/>
  <c r="S1186" i="5"/>
  <c r="S1185" i="5"/>
  <c r="S1184" i="5"/>
  <c r="S1183" i="5"/>
  <c r="S1182" i="5"/>
  <c r="S1181" i="5"/>
  <c r="S1180" i="5"/>
  <c r="S1179" i="5"/>
  <c r="S1178" i="5"/>
  <c r="S1177" i="5"/>
  <c r="S1176" i="5"/>
  <c r="S1175" i="5"/>
  <c r="S1174" i="5"/>
  <c r="S1173" i="5"/>
  <c r="S1172" i="5"/>
  <c r="S1171" i="5"/>
  <c r="S1170" i="5"/>
  <c r="S1169" i="5"/>
  <c r="S1168" i="5"/>
  <c r="S1167" i="5"/>
  <c r="S1166" i="5"/>
  <c r="S1165" i="5"/>
  <c r="S1164" i="5"/>
  <c r="S1163" i="5"/>
  <c r="S1162" i="5"/>
  <c r="S1161" i="5"/>
  <c r="S1160" i="5"/>
  <c r="S1159" i="5"/>
  <c r="S1158" i="5"/>
  <c r="S1157" i="5"/>
  <c r="S1156" i="5"/>
  <c r="S1155" i="5"/>
  <c r="S1154" i="5"/>
  <c r="S1153" i="5"/>
  <c r="S1152" i="5"/>
  <c r="S1151" i="5"/>
  <c r="S1150" i="5"/>
  <c r="S1149" i="5"/>
  <c r="S1148" i="5"/>
  <c r="S1147" i="5"/>
  <c r="S1146" i="5"/>
  <c r="S1145" i="5"/>
  <c r="S1144" i="5"/>
  <c r="S1143" i="5"/>
  <c r="S1142" i="5"/>
  <c r="S1141" i="5"/>
  <c r="S1140" i="5"/>
  <c r="S1139" i="5"/>
  <c r="S1138" i="5"/>
  <c r="S1137" i="5"/>
  <c r="S1136" i="5"/>
  <c r="S1135" i="5"/>
  <c r="S1134" i="5"/>
  <c r="S1133" i="5"/>
  <c r="S1132" i="5"/>
  <c r="S1131" i="5"/>
  <c r="S1130" i="5"/>
  <c r="S1129" i="5"/>
  <c r="S1128" i="5"/>
  <c r="S1127" i="5"/>
  <c r="S1126" i="5"/>
  <c r="S1125" i="5"/>
  <c r="S1124" i="5"/>
  <c r="S1123" i="5"/>
  <c r="S1122" i="5"/>
  <c r="S1121" i="5"/>
  <c r="S1120" i="5"/>
  <c r="S1119" i="5"/>
  <c r="S1118" i="5"/>
  <c r="S1117" i="5"/>
  <c r="S1116" i="5"/>
  <c r="S1115" i="5"/>
  <c r="S1114" i="5"/>
  <c r="S1113" i="5"/>
  <c r="S1112" i="5"/>
  <c r="S1111" i="5"/>
  <c r="S1110" i="5"/>
  <c r="S1109" i="5"/>
  <c r="S1108" i="5"/>
  <c r="S1107" i="5"/>
  <c r="S1106" i="5"/>
  <c r="S1105" i="5"/>
  <c r="S1104" i="5"/>
  <c r="S1103" i="5"/>
  <c r="S1102" i="5"/>
  <c r="S1101" i="5"/>
  <c r="S1100" i="5"/>
  <c r="S1099" i="5"/>
  <c r="S1098" i="5"/>
  <c r="S1097" i="5"/>
  <c r="S1096" i="5"/>
  <c r="S1095" i="5"/>
  <c r="S1094" i="5"/>
  <c r="S1093" i="5"/>
  <c r="S1092" i="5"/>
  <c r="S1091" i="5"/>
  <c r="S1090" i="5"/>
  <c r="S1089" i="5"/>
  <c r="S1088" i="5"/>
  <c r="S1087" i="5"/>
  <c r="S1086" i="5"/>
  <c r="S1085" i="5"/>
  <c r="S1084" i="5"/>
  <c r="S1083" i="5"/>
  <c r="S1082" i="5"/>
  <c r="S1081" i="5"/>
  <c r="S1080" i="5"/>
  <c r="S1079" i="5"/>
  <c r="S1078" i="5"/>
  <c r="S1077" i="5"/>
  <c r="S1076" i="5"/>
  <c r="S1075" i="5"/>
  <c r="S1074" i="5"/>
  <c r="S1073" i="5"/>
  <c r="S1072" i="5"/>
  <c r="S1071" i="5"/>
  <c r="S1070" i="5"/>
  <c r="S1069" i="5"/>
  <c r="S1068" i="5"/>
  <c r="S1067" i="5"/>
  <c r="S1066" i="5"/>
  <c r="S1065" i="5"/>
  <c r="S1064" i="5"/>
  <c r="S1063" i="5"/>
  <c r="S1062" i="5"/>
  <c r="S1061" i="5"/>
  <c r="S1060" i="5"/>
  <c r="S1059" i="5"/>
  <c r="S1058" i="5"/>
  <c r="S1057" i="5"/>
  <c r="S1056" i="5"/>
  <c r="S1055" i="5"/>
  <c r="S1054" i="5"/>
  <c r="S1053" i="5"/>
  <c r="S1052" i="5"/>
  <c r="S1051" i="5"/>
  <c r="S1050" i="5"/>
  <c r="S1049" i="5"/>
  <c r="S1048" i="5"/>
  <c r="S1047" i="5"/>
  <c r="S1046" i="5"/>
  <c r="S1045" i="5"/>
  <c r="S1044" i="5"/>
  <c r="S1043" i="5"/>
  <c r="S1042" i="5"/>
  <c r="S1041" i="5"/>
  <c r="S1040" i="5"/>
  <c r="S1039" i="5"/>
  <c r="S1038" i="5"/>
  <c r="S1037" i="5"/>
  <c r="S1036" i="5"/>
  <c r="S1035" i="5"/>
  <c r="S1034" i="5"/>
  <c r="S1033" i="5"/>
  <c r="S1032" i="5"/>
  <c r="S1031" i="5"/>
  <c r="S1030" i="5"/>
  <c r="S1029" i="5"/>
  <c r="S1028" i="5"/>
  <c r="S1027" i="5"/>
  <c r="S1026" i="5"/>
  <c r="S1025" i="5"/>
  <c r="S1024" i="5"/>
  <c r="S1023" i="5"/>
  <c r="S1022" i="5"/>
  <c r="S1021" i="5"/>
  <c r="S1020" i="5"/>
  <c r="S1019" i="5"/>
  <c r="S1018" i="5"/>
  <c r="S1017" i="5"/>
  <c r="S1016" i="5"/>
  <c r="S1015" i="5"/>
  <c r="S1014" i="5"/>
  <c r="S1013" i="5"/>
  <c r="S1012" i="5"/>
  <c r="S1011" i="5"/>
  <c r="S1010" i="5"/>
  <c r="S1009" i="5"/>
  <c r="S1008" i="5"/>
  <c r="S1007" i="5"/>
  <c r="S1006" i="5"/>
  <c r="S1005" i="5"/>
  <c r="S1004" i="5"/>
  <c r="S1003" i="5"/>
  <c r="S1002" i="5"/>
  <c r="S1001" i="5"/>
  <c r="S1000" i="5"/>
  <c r="S999" i="5"/>
  <c r="S998" i="5"/>
  <c r="S997" i="5"/>
  <c r="S996" i="5"/>
  <c r="S995" i="5"/>
  <c r="S994" i="5"/>
  <c r="S993" i="5"/>
  <c r="S992" i="5"/>
  <c r="S991" i="5"/>
  <c r="S990" i="5"/>
  <c r="S989" i="5"/>
  <c r="S988" i="5"/>
  <c r="S987" i="5"/>
  <c r="S986" i="5"/>
  <c r="S985" i="5"/>
  <c r="S984" i="5"/>
  <c r="S983" i="5"/>
  <c r="S982" i="5"/>
  <c r="S981" i="5"/>
  <c r="S980" i="5"/>
  <c r="S979" i="5"/>
  <c r="S978" i="5"/>
  <c r="S977" i="5"/>
  <c r="S976" i="5"/>
  <c r="S975" i="5"/>
  <c r="S974" i="5"/>
  <c r="S973" i="5"/>
  <c r="S972" i="5"/>
  <c r="S971" i="5"/>
  <c r="S970" i="5"/>
  <c r="S969" i="5"/>
  <c r="S968" i="5"/>
  <c r="S967" i="5"/>
  <c r="S966" i="5"/>
  <c r="S965" i="5"/>
  <c r="S964" i="5"/>
  <c r="S963" i="5"/>
  <c r="S962" i="5"/>
  <c r="S961" i="5"/>
  <c r="S960" i="5"/>
  <c r="S959" i="5"/>
  <c r="S958" i="5"/>
  <c r="S957" i="5"/>
  <c r="S956" i="5"/>
  <c r="S955" i="5"/>
  <c r="S954" i="5"/>
  <c r="S953" i="5"/>
  <c r="S952" i="5"/>
  <c r="S951" i="5"/>
  <c r="S950" i="5"/>
  <c r="S949" i="5"/>
  <c r="S948" i="5"/>
  <c r="S947" i="5"/>
  <c r="S946" i="5"/>
  <c r="S945" i="5"/>
  <c r="S944" i="5"/>
  <c r="S943" i="5"/>
  <c r="S942" i="5"/>
  <c r="S941" i="5"/>
  <c r="S940" i="5"/>
  <c r="S939" i="5"/>
  <c r="S938" i="5"/>
  <c r="S937" i="5"/>
  <c r="S936" i="5"/>
  <c r="S935" i="5"/>
  <c r="S934" i="5"/>
  <c r="S933" i="5"/>
  <c r="S932" i="5"/>
  <c r="S931" i="5"/>
  <c r="S930" i="5"/>
  <c r="S929" i="5"/>
  <c r="S928" i="5"/>
  <c r="S927" i="5"/>
  <c r="S926" i="5"/>
  <c r="S925" i="5"/>
  <c r="S924" i="5"/>
  <c r="S923" i="5"/>
  <c r="S922" i="5"/>
  <c r="S921" i="5"/>
  <c r="S920" i="5"/>
  <c r="S919" i="5"/>
  <c r="S918" i="5"/>
  <c r="S917" i="5"/>
  <c r="S916" i="5"/>
  <c r="S915" i="5"/>
  <c r="S914" i="5"/>
  <c r="S913" i="5"/>
  <c r="S912" i="5"/>
  <c r="S911" i="5"/>
  <c r="S910" i="5"/>
  <c r="S909" i="5"/>
  <c r="S908" i="5"/>
  <c r="S907" i="5"/>
  <c r="S906" i="5"/>
  <c r="S905" i="5"/>
  <c r="S904" i="5"/>
  <c r="S903" i="5"/>
  <c r="S902" i="5"/>
  <c r="S901" i="5"/>
  <c r="S900" i="5"/>
  <c r="S899" i="5"/>
  <c r="S898" i="5"/>
  <c r="S897" i="5"/>
  <c r="S896" i="5"/>
  <c r="S895" i="5"/>
  <c r="S894" i="5"/>
  <c r="S893" i="5"/>
  <c r="S892" i="5"/>
  <c r="S891" i="5"/>
  <c r="S890" i="5"/>
  <c r="S889" i="5"/>
  <c r="S888" i="5"/>
  <c r="S887" i="5"/>
  <c r="S886" i="5"/>
  <c r="S885" i="5"/>
  <c r="S884" i="5"/>
  <c r="S883" i="5"/>
  <c r="S882" i="5"/>
  <c r="S881" i="5"/>
  <c r="S880" i="5"/>
  <c r="S879" i="5"/>
  <c r="S878" i="5"/>
  <c r="S877" i="5"/>
  <c r="S876" i="5"/>
  <c r="S875" i="5"/>
  <c r="S874" i="5"/>
  <c r="S873" i="5"/>
  <c r="S872" i="5"/>
  <c r="S871" i="5"/>
  <c r="S870" i="5"/>
  <c r="S869" i="5"/>
  <c r="S868" i="5"/>
  <c r="S867" i="5"/>
  <c r="S866" i="5"/>
  <c r="S865" i="5"/>
  <c r="S864" i="5"/>
  <c r="S863" i="5"/>
  <c r="S862" i="5"/>
  <c r="S861" i="5"/>
  <c r="S860" i="5"/>
  <c r="S859" i="5"/>
  <c r="S858" i="5"/>
  <c r="S857" i="5"/>
  <c r="S856" i="5"/>
  <c r="S855" i="5"/>
  <c r="S854" i="5"/>
  <c r="S853" i="5"/>
  <c r="S852" i="5"/>
  <c r="S851" i="5"/>
  <c r="S850" i="5"/>
  <c r="S849" i="5"/>
  <c r="S848" i="5"/>
  <c r="S847" i="5"/>
  <c r="S846" i="5"/>
  <c r="S845" i="5"/>
  <c r="S844" i="5"/>
  <c r="S843" i="5"/>
  <c r="S842" i="5"/>
  <c r="S841" i="5"/>
  <c r="S840" i="5"/>
  <c r="S839" i="5"/>
  <c r="S838" i="5"/>
  <c r="S837" i="5"/>
  <c r="S836" i="5"/>
  <c r="S835" i="5"/>
  <c r="S834" i="5"/>
  <c r="S833" i="5"/>
  <c r="S832" i="5"/>
  <c r="S831" i="5"/>
  <c r="S830" i="5"/>
  <c r="S829" i="5"/>
  <c r="S828" i="5"/>
  <c r="S827" i="5"/>
  <c r="S826" i="5"/>
  <c r="S825" i="5"/>
  <c r="S824" i="5"/>
  <c r="S823" i="5"/>
  <c r="S822" i="5"/>
  <c r="S821" i="5"/>
  <c r="S820" i="5"/>
  <c r="S819" i="5"/>
  <c r="S818" i="5"/>
  <c r="S817" i="5"/>
  <c r="S816" i="5"/>
  <c r="S815" i="5"/>
  <c r="S814" i="5"/>
  <c r="S813" i="5"/>
  <c r="S812" i="5"/>
  <c r="S811" i="5"/>
  <c r="S810" i="5"/>
  <c r="S809" i="5"/>
  <c r="S808" i="5"/>
  <c r="S807" i="5"/>
  <c r="S806" i="5"/>
  <c r="S805" i="5"/>
  <c r="S804" i="5"/>
  <c r="S803" i="5"/>
  <c r="S802" i="5"/>
  <c r="S801" i="5"/>
  <c r="S800" i="5"/>
  <c r="S799" i="5"/>
  <c r="S798" i="5"/>
  <c r="S797" i="5"/>
  <c r="S796" i="5"/>
  <c r="S795" i="5"/>
  <c r="S794" i="5"/>
  <c r="S793" i="5"/>
  <c r="S792" i="5"/>
  <c r="S791" i="5"/>
  <c r="S790" i="5"/>
  <c r="S789" i="5"/>
  <c r="S788" i="5"/>
  <c r="S787" i="5"/>
  <c r="S786" i="5"/>
  <c r="S785" i="5"/>
  <c r="S784" i="5"/>
  <c r="S783" i="5"/>
  <c r="S782" i="5"/>
  <c r="S781" i="5"/>
  <c r="S780" i="5"/>
  <c r="S779" i="5"/>
  <c r="S778" i="5"/>
  <c r="S777" i="5"/>
  <c r="S776" i="5"/>
  <c r="S775" i="5"/>
  <c r="S774" i="5"/>
  <c r="S773" i="5"/>
  <c r="S772" i="5"/>
  <c r="S771" i="5"/>
  <c r="S770" i="5"/>
  <c r="S769" i="5"/>
  <c r="S768" i="5"/>
  <c r="S767" i="5"/>
  <c r="S766" i="5"/>
  <c r="S765" i="5"/>
  <c r="S764" i="5"/>
  <c r="S763" i="5"/>
  <c r="S762" i="5"/>
  <c r="S761" i="5"/>
  <c r="S760" i="5"/>
  <c r="S759" i="5"/>
  <c r="S758" i="5"/>
  <c r="S757" i="5"/>
  <c r="S756" i="5"/>
  <c r="S755" i="5"/>
  <c r="S754" i="5"/>
  <c r="S753" i="5"/>
  <c r="S752" i="5"/>
  <c r="S751" i="5"/>
  <c r="S750" i="5"/>
  <c r="S749" i="5"/>
  <c r="S748" i="5"/>
  <c r="S747" i="5"/>
  <c r="S746" i="5"/>
  <c r="S745" i="5"/>
  <c r="S744" i="5"/>
  <c r="S743" i="5"/>
  <c r="S742" i="5"/>
  <c r="S741" i="5"/>
  <c r="S740" i="5"/>
  <c r="S739" i="5"/>
  <c r="S738" i="5"/>
  <c r="S737" i="5"/>
  <c r="S736" i="5"/>
  <c r="S735" i="5"/>
  <c r="S734" i="5"/>
  <c r="S733" i="5"/>
  <c r="S732" i="5"/>
  <c r="S731" i="5"/>
  <c r="S730" i="5"/>
  <c r="S729" i="5"/>
  <c r="S728" i="5"/>
  <c r="S727" i="5"/>
  <c r="S726" i="5"/>
  <c r="S725" i="5"/>
  <c r="S724" i="5"/>
  <c r="S723" i="5"/>
  <c r="S722" i="5"/>
  <c r="S721" i="5"/>
  <c r="S720" i="5"/>
  <c r="S719" i="5"/>
  <c r="S718" i="5"/>
  <c r="S717" i="5"/>
  <c r="S716" i="5"/>
  <c r="S715" i="5"/>
  <c r="S714" i="5"/>
  <c r="S713" i="5"/>
  <c r="S712" i="5"/>
  <c r="S711" i="5"/>
  <c r="S710" i="5"/>
  <c r="S709" i="5"/>
  <c r="S708" i="5"/>
  <c r="S707" i="5"/>
  <c r="S706" i="5"/>
  <c r="S705" i="5"/>
  <c r="S704" i="5"/>
  <c r="S703" i="5"/>
  <c r="S702" i="5"/>
  <c r="S701" i="5"/>
  <c r="S700" i="5"/>
  <c r="S699" i="5"/>
  <c r="S698" i="5"/>
  <c r="S697" i="5"/>
  <c r="S696" i="5"/>
  <c r="S695" i="5"/>
  <c r="S694" i="5"/>
  <c r="S693" i="5"/>
  <c r="S692" i="5"/>
  <c r="S691" i="5"/>
  <c r="S690" i="5"/>
  <c r="S689" i="5"/>
  <c r="S688" i="5"/>
  <c r="S687" i="5"/>
  <c r="S686" i="5"/>
  <c r="S685" i="5"/>
  <c r="S684" i="5"/>
  <c r="S683" i="5"/>
  <c r="S682" i="5"/>
  <c r="S681" i="5"/>
  <c r="S680" i="5"/>
  <c r="S679" i="5"/>
  <c r="S678" i="5"/>
  <c r="S677" i="5"/>
  <c r="S676" i="5"/>
  <c r="S675" i="5"/>
  <c r="S674" i="5"/>
  <c r="S673" i="5"/>
  <c r="S672" i="5"/>
  <c r="S671" i="5"/>
  <c r="S670" i="5"/>
  <c r="S669" i="5"/>
  <c r="S668" i="5"/>
  <c r="S667" i="5"/>
  <c r="S666" i="5"/>
  <c r="S665" i="5"/>
  <c r="S664" i="5"/>
  <c r="S663" i="5"/>
  <c r="S662" i="5"/>
  <c r="S661" i="5"/>
  <c r="S660" i="5"/>
  <c r="S659" i="5"/>
  <c r="S658" i="5"/>
  <c r="S657" i="5"/>
  <c r="S656" i="5"/>
  <c r="S655" i="5"/>
  <c r="S654" i="5"/>
  <c r="S653" i="5"/>
  <c r="S652" i="5"/>
  <c r="S651" i="5"/>
  <c r="S650" i="5"/>
  <c r="S649" i="5"/>
  <c r="S648" i="5"/>
  <c r="S647" i="5"/>
  <c r="S646" i="5"/>
  <c r="S645" i="5"/>
  <c r="S644" i="5"/>
  <c r="S643" i="5"/>
  <c r="S642" i="5"/>
  <c r="S641" i="5"/>
  <c r="S640" i="5"/>
  <c r="S639" i="5"/>
  <c r="S638" i="5"/>
  <c r="S637" i="5"/>
  <c r="S636" i="5"/>
  <c r="S635" i="5"/>
  <c r="S634" i="5"/>
  <c r="S633" i="5"/>
  <c r="S632" i="5"/>
  <c r="S631" i="5"/>
  <c r="S630" i="5"/>
  <c r="S629" i="5"/>
  <c r="S628" i="5"/>
  <c r="S627" i="5"/>
  <c r="S626" i="5"/>
  <c r="S625" i="5"/>
  <c r="S624" i="5"/>
  <c r="S623" i="5"/>
  <c r="S622" i="5"/>
  <c r="S621" i="5"/>
  <c r="S620" i="5"/>
  <c r="S619" i="5"/>
  <c r="S618" i="5"/>
  <c r="S617" i="5"/>
  <c r="S616" i="5"/>
  <c r="S615" i="5"/>
  <c r="S614" i="5"/>
  <c r="S613" i="5"/>
  <c r="S612" i="5"/>
  <c r="S611" i="5"/>
  <c r="S610" i="5"/>
  <c r="S609" i="5"/>
  <c r="S608" i="5"/>
  <c r="S607" i="5"/>
  <c r="S606" i="5"/>
  <c r="S605" i="5"/>
  <c r="S604" i="5"/>
  <c r="S603" i="5"/>
  <c r="S602" i="5"/>
  <c r="S601" i="5"/>
  <c r="S600" i="5"/>
  <c r="S599" i="5"/>
  <c r="S598" i="5"/>
  <c r="S597" i="5"/>
  <c r="S596" i="5"/>
  <c r="S595" i="5"/>
  <c r="S594" i="5"/>
  <c r="S593" i="5"/>
  <c r="S592" i="5"/>
  <c r="S591" i="5"/>
  <c r="S590" i="5"/>
  <c r="S589" i="5"/>
  <c r="S588" i="5"/>
  <c r="S587" i="5"/>
  <c r="S586" i="5"/>
  <c r="S585" i="5"/>
  <c r="S584" i="5"/>
  <c r="S583" i="5"/>
  <c r="S582" i="5"/>
  <c r="S581" i="5"/>
  <c r="S580" i="5"/>
  <c r="S579" i="5"/>
  <c r="S578" i="5"/>
  <c r="S577" i="5"/>
  <c r="S576" i="5"/>
  <c r="S575" i="5"/>
  <c r="S574" i="5"/>
  <c r="S573" i="5"/>
  <c r="S572" i="5"/>
  <c r="S571" i="5"/>
  <c r="S570" i="5"/>
  <c r="S569" i="5"/>
  <c r="S568" i="5"/>
  <c r="S567" i="5"/>
  <c r="S566" i="5"/>
  <c r="S565" i="5"/>
  <c r="S564" i="5"/>
  <c r="S563" i="5"/>
  <c r="S562" i="5"/>
  <c r="S561" i="5"/>
  <c r="S560" i="5"/>
  <c r="S559" i="5"/>
  <c r="S558" i="5"/>
  <c r="S557" i="5"/>
  <c r="S556" i="5"/>
  <c r="S555" i="5"/>
  <c r="S554" i="5"/>
  <c r="S553" i="5"/>
  <c r="S552" i="5"/>
  <c r="S551" i="5"/>
  <c r="S550" i="5"/>
  <c r="S549" i="5"/>
  <c r="S548" i="5"/>
  <c r="S547" i="5"/>
  <c r="S546" i="5"/>
  <c r="S545" i="5"/>
  <c r="S544" i="5"/>
  <c r="S543" i="5"/>
  <c r="S542" i="5"/>
  <c r="S541" i="5"/>
  <c r="S540" i="5"/>
  <c r="S539" i="5"/>
  <c r="S538" i="5"/>
  <c r="S537" i="5"/>
  <c r="S536" i="5"/>
  <c r="S535" i="5"/>
  <c r="S534" i="5"/>
  <c r="S533" i="5"/>
  <c r="S532" i="5"/>
  <c r="S531" i="5"/>
  <c r="S530" i="5"/>
  <c r="S529" i="5"/>
  <c r="S528" i="5"/>
  <c r="S527" i="5"/>
  <c r="S526" i="5"/>
  <c r="S525" i="5"/>
  <c r="S524" i="5"/>
  <c r="S523" i="5"/>
  <c r="S522" i="5"/>
  <c r="S521" i="5"/>
  <c r="S520" i="5"/>
  <c r="S519" i="5"/>
  <c r="S518" i="5"/>
  <c r="S517" i="5"/>
  <c r="S516" i="5"/>
  <c r="S515" i="5"/>
  <c r="S514" i="5"/>
  <c r="S513" i="5"/>
  <c r="S512" i="5"/>
  <c r="S511" i="5"/>
  <c r="S510" i="5"/>
  <c r="S509" i="5"/>
  <c r="S508" i="5"/>
  <c r="S507" i="5"/>
  <c r="S506" i="5"/>
  <c r="S50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Q17" i="5" s="1"/>
  <c r="Y52" i="5" s="1"/>
  <c r="D75" i="3" s="1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4" i="5"/>
  <c r="S52" i="5"/>
  <c r="S51" i="5"/>
  <c r="S50" i="5"/>
  <c r="S48" i="5"/>
  <c r="S47" i="5"/>
  <c r="S46" i="5"/>
  <c r="S45" i="5"/>
  <c r="S43" i="5"/>
  <c r="S42" i="5"/>
  <c r="S41" i="5"/>
  <c r="S40" i="5"/>
  <c r="S39" i="5"/>
  <c r="S38" i="5"/>
  <c r="S37" i="5"/>
  <c r="S36" i="5"/>
  <c r="Q15" i="5" s="1"/>
  <c r="S35" i="5"/>
  <c r="Q10" i="5" s="1"/>
  <c r="S34" i="5"/>
  <c r="X44" i="7" l="1"/>
  <c r="D55" i="2"/>
  <c r="E52" i="2"/>
  <c r="C55" i="2"/>
  <c r="E55" i="2" s="1"/>
  <c r="E53" i="2"/>
  <c r="W44" i="7"/>
  <c r="X46" i="12"/>
  <c r="Y46" i="12"/>
  <c r="M11" i="7"/>
  <c r="AC28" i="7"/>
  <c r="L11" i="7"/>
  <c r="AB28" i="7"/>
  <c r="L13" i="12"/>
  <c r="L20" i="12" s="1"/>
  <c r="K13" i="12"/>
  <c r="K20" i="12" s="1"/>
  <c r="Q12" i="5"/>
  <c r="Y51" i="5" s="1"/>
  <c r="D74" i="3" s="1"/>
  <c r="X41" i="5"/>
  <c r="J13" i="5"/>
  <c r="AB69" i="11"/>
  <c r="I22" i="11" s="1"/>
  <c r="Q16" i="5"/>
  <c r="Q27" i="5"/>
  <c r="R28" i="5"/>
  <c r="AE41" i="5"/>
  <c r="W43" i="7"/>
  <c r="L14" i="7"/>
  <c r="L15" i="7" s="1"/>
  <c r="AA41" i="5"/>
  <c r="M14" i="7"/>
  <c r="M15" i="7" s="1"/>
  <c r="X43" i="7"/>
  <c r="Q11" i="5"/>
  <c r="Q26" i="5"/>
  <c r="AC72" i="11"/>
  <c r="C62" i="2"/>
  <c r="E62" i="2" s="1"/>
  <c r="X50" i="8"/>
  <c r="E45" i="3" s="1"/>
  <c r="X53" i="8"/>
  <c r="E55" i="3" s="1"/>
  <c r="E29" i="2"/>
  <c r="AB58" i="11"/>
  <c r="I16" i="11" s="1"/>
  <c r="X82" i="11"/>
  <c r="Y87" i="11"/>
  <c r="AC56" i="11"/>
  <c r="Y83" i="11"/>
  <c r="AB72" i="11"/>
  <c r="AB60" i="11"/>
  <c r="I18" i="11" s="1"/>
  <c r="AB59" i="11"/>
  <c r="I17" i="11" s="1"/>
  <c r="X87" i="11"/>
  <c r="Z56" i="11"/>
  <c r="G23" i="11"/>
  <c r="Z72" i="11"/>
  <c r="Z69" i="11"/>
  <c r="W81" i="11" s="1"/>
  <c r="AC59" i="11"/>
  <c r="J17" i="11" s="1"/>
  <c r="E84" i="3"/>
  <c r="D38" i="2"/>
  <c r="AF41" i="5"/>
  <c r="P14" i="5"/>
  <c r="W80" i="11"/>
  <c r="W50" i="8"/>
  <c r="L17" i="8"/>
  <c r="L22" i="8" s="1"/>
  <c r="C26" i="2" s="1"/>
  <c r="W51" i="8"/>
  <c r="D50" i="3" s="1"/>
  <c r="M17" i="8"/>
  <c r="M22" i="8" s="1"/>
  <c r="D26" i="2" s="1"/>
  <c r="X51" i="8"/>
  <c r="E50" i="3" s="1"/>
  <c r="Y82" i="11"/>
  <c r="AC65" i="11"/>
  <c r="AC69" i="11" s="1"/>
  <c r="J22" i="11" s="1"/>
  <c r="Y89" i="11"/>
  <c r="X78" i="11"/>
  <c r="X80" i="11" s="1"/>
  <c r="X84" i="11"/>
  <c r="Y79" i="11"/>
  <c r="Y86" i="11"/>
  <c r="Y78" i="11"/>
  <c r="Y84" i="11"/>
  <c r="AC62" i="11"/>
  <c r="J14" i="11"/>
  <c r="M12" i="8"/>
  <c r="F11" i="10"/>
  <c r="F21" i="10" s="1"/>
  <c r="E11" i="10"/>
  <c r="E21" i="10" s="1"/>
  <c r="C37" i="2"/>
  <c r="L12" i="8"/>
  <c r="C39" i="2"/>
  <c r="E39" i="2" s="1"/>
  <c r="C38" i="2"/>
  <c r="D42" i="2"/>
  <c r="C42" i="2"/>
  <c r="L15" i="8"/>
  <c r="C25" i="2" s="1"/>
  <c r="M15" i="8"/>
  <c r="D25" i="2" s="1"/>
  <c r="S44" i="5"/>
  <c r="S49" i="5"/>
  <c r="Z47" i="5"/>
  <c r="C70" i="3"/>
  <c r="AB38" i="5"/>
  <c r="AB39" i="5"/>
  <c r="N21" i="5" s="1"/>
  <c r="X53" i="5" s="1"/>
  <c r="C76" i="3" s="1"/>
  <c r="S55" i="5"/>
  <c r="S53" i="5"/>
  <c r="K53" i="4"/>
  <c r="L53" i="4"/>
  <c r="E25" i="2" l="1"/>
  <c r="M24" i="8"/>
  <c r="L24" i="8"/>
  <c r="C24" i="2"/>
  <c r="D24" i="2"/>
  <c r="E26" i="2"/>
  <c r="C18" i="2"/>
  <c r="D18" i="2"/>
  <c r="X42" i="7"/>
  <c r="E39" i="3" s="1"/>
  <c r="AC32" i="7"/>
  <c r="W42" i="7"/>
  <c r="AB32" i="7"/>
  <c r="E70" i="2"/>
  <c r="X81" i="11"/>
  <c r="D43" i="2"/>
  <c r="J23" i="11"/>
  <c r="J24" i="11" s="1"/>
  <c r="D48" i="2" s="1"/>
  <c r="G22" i="11"/>
  <c r="G24" i="11" s="1"/>
  <c r="I24" i="11"/>
  <c r="C48" i="2" s="1"/>
  <c r="E38" i="2"/>
  <c r="E42" i="2"/>
  <c r="C43" i="2"/>
  <c r="Y81" i="11"/>
  <c r="Y80" i="11"/>
  <c r="D45" i="3"/>
  <c r="D46" i="2"/>
  <c r="E28" i="2"/>
  <c r="AC39" i="5"/>
  <c r="Q21" i="5" s="1"/>
  <c r="Y53" i="5" s="1"/>
  <c r="D76" i="3" s="1"/>
  <c r="AC38" i="5"/>
  <c r="Q18" i="5" s="1"/>
  <c r="Y47" i="5"/>
  <c r="E70" i="3"/>
  <c r="AD39" i="5"/>
  <c r="R21" i="5" s="1"/>
  <c r="Z53" i="5" s="1"/>
  <c r="E76" i="3" s="1"/>
  <c r="AD38" i="5"/>
  <c r="AD35" i="5"/>
  <c r="B5" i="3"/>
  <c r="B3" i="3"/>
  <c r="E24" i="2" l="1"/>
  <c r="X46" i="7"/>
  <c r="E48" i="2"/>
  <c r="D70" i="3"/>
  <c r="E8" i="3"/>
  <c r="C8" i="3"/>
  <c r="D8" i="3"/>
  <c r="AD36" i="5"/>
  <c r="R13" i="5" s="1"/>
  <c r="R14" i="5" s="1"/>
  <c r="AD41" i="5" l="1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L54" i="4"/>
  <c r="L37" i="4"/>
  <c r="L42" i="4"/>
  <c r="L43" i="4"/>
  <c r="L45" i="4"/>
  <c r="L46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K56" i="4"/>
  <c r="L57" i="4"/>
  <c r="C94" i="3"/>
  <c r="L59" i="4"/>
  <c r="K33" i="4"/>
  <c r="K34" i="4"/>
  <c r="K35" i="4"/>
  <c r="K36" i="4"/>
  <c r="K60" i="4"/>
  <c r="K37" i="4"/>
  <c r="K38" i="4"/>
  <c r="L39" i="4"/>
  <c r="K40" i="4"/>
  <c r="L41" i="4"/>
  <c r="K42" i="4"/>
  <c r="K43" i="4"/>
  <c r="K44" i="4"/>
  <c r="K61" i="4"/>
  <c r="K45" i="4"/>
  <c r="K46" i="4"/>
  <c r="K47" i="4"/>
  <c r="K48" i="4"/>
  <c r="L49" i="4"/>
  <c r="K54" i="4"/>
  <c r="W35" i="4" l="1"/>
  <c r="W34" i="4"/>
  <c r="L34" i="4"/>
  <c r="L60" i="4"/>
  <c r="K57" i="4"/>
  <c r="L48" i="4"/>
  <c r="L61" i="4"/>
  <c r="L40" i="4"/>
  <c r="L36" i="4"/>
  <c r="X35" i="4" s="1"/>
  <c r="E95" i="3" s="1"/>
  <c r="K58" i="4"/>
  <c r="L33" i="4"/>
  <c r="L47" i="4"/>
  <c r="L44" i="4"/>
  <c r="L38" i="4"/>
  <c r="L35" i="4"/>
  <c r="X34" i="4" s="1"/>
  <c r="K59" i="4"/>
  <c r="K41" i="4"/>
  <c r="K39" i="4"/>
  <c r="K49" i="4"/>
  <c r="L56" i="4"/>
  <c r="K32" i="4"/>
  <c r="L58" i="4"/>
  <c r="L32" i="4"/>
  <c r="D94" i="3" l="1"/>
  <c r="E94" i="3"/>
  <c r="X32" i="4"/>
  <c r="W32" i="4"/>
  <c r="E58" i="2" l="1"/>
  <c r="E37" i="2"/>
  <c r="E43" i="2" s="1"/>
  <c r="N68" i="2"/>
  <c r="N72" i="2" s="1"/>
  <c r="K68" i="2"/>
  <c r="K72" i="2" s="1"/>
  <c r="L65" i="2"/>
  <c r="L66" i="2"/>
  <c r="L67" i="2"/>
  <c r="O68" i="2" l="1"/>
  <c r="O72" i="2" s="1"/>
  <c r="L68" i="2"/>
  <c r="L72" i="2" s="1"/>
  <c r="K18" i="7"/>
  <c r="K19" i="7" s="1"/>
  <c r="K21" i="7" s="1"/>
  <c r="J18" i="7"/>
  <c r="J19" i="7" s="1"/>
  <c r="J21" i="7" s="1"/>
  <c r="H18" i="7"/>
  <c r="H19" i="7" s="1"/>
  <c r="H21" i="7" s="1"/>
  <c r="G18" i="7"/>
  <c r="G19" i="7" s="1"/>
  <c r="G21" i="7" s="1"/>
  <c r="F18" i="7"/>
  <c r="F19" i="7" s="1"/>
  <c r="F21" i="7" s="1"/>
  <c r="C40" i="3" l="1"/>
  <c r="L18" i="7"/>
  <c r="L19" i="7" s="1"/>
  <c r="D41" i="3"/>
  <c r="C42" i="3"/>
  <c r="C41" i="3"/>
  <c r="I18" i="7"/>
  <c r="I19" i="7" s="1"/>
  <c r="I21" i="7" s="1"/>
  <c r="D42" i="3"/>
  <c r="B6" i="7"/>
  <c r="B4" i="7"/>
  <c r="AB46" i="15"/>
  <c r="D82" i="3" s="1"/>
  <c r="AA46" i="15"/>
  <c r="C82" i="3" s="1"/>
  <c r="AB45" i="15"/>
  <c r="D81" i="3" s="1"/>
  <c r="AA45" i="15"/>
  <c r="AB44" i="15"/>
  <c r="C80" i="3"/>
  <c r="W50" i="15"/>
  <c r="D35" i="3" s="1"/>
  <c r="V50" i="15"/>
  <c r="C35" i="3" s="1"/>
  <c r="W49" i="15"/>
  <c r="D34" i="3" s="1"/>
  <c r="V49" i="15"/>
  <c r="C34" i="3" s="1"/>
  <c r="W48" i="15"/>
  <c r="D33" i="3" s="1"/>
  <c r="V48" i="15"/>
  <c r="C33" i="3" s="1"/>
  <c r="W47" i="15"/>
  <c r="D32" i="3" s="1"/>
  <c r="V47" i="15"/>
  <c r="C32" i="3" s="1"/>
  <c r="W46" i="15"/>
  <c r="D31" i="3" s="1"/>
  <c r="V46" i="15"/>
  <c r="C31" i="3" s="1"/>
  <c r="W45" i="15"/>
  <c r="V45" i="15"/>
  <c r="S63" i="14"/>
  <c r="D66" i="3" s="1"/>
  <c r="R63" i="14"/>
  <c r="C66" i="3" s="1"/>
  <c r="S62" i="14"/>
  <c r="D65" i="3" s="1"/>
  <c r="R62" i="14"/>
  <c r="C65" i="3" s="1"/>
  <c r="S61" i="14"/>
  <c r="D64" i="3" s="1"/>
  <c r="R61" i="14"/>
  <c r="C64" i="3" s="1"/>
  <c r="S60" i="14"/>
  <c r="D63" i="3" s="1"/>
  <c r="R60" i="14"/>
  <c r="C63" i="3" s="1"/>
  <c r="S59" i="14"/>
  <c r="D62" i="3" s="1"/>
  <c r="R59" i="14"/>
  <c r="C62" i="3" s="1"/>
  <c r="S58" i="14"/>
  <c r="D61" i="3" s="1"/>
  <c r="R58" i="14"/>
  <c r="C61" i="3" s="1"/>
  <c r="S57" i="14"/>
  <c r="D60" i="3" s="1"/>
  <c r="R57" i="14"/>
  <c r="C60" i="3" s="1"/>
  <c r="F8" i="15"/>
  <c r="F18" i="15" s="1"/>
  <c r="C17" i="2" l="1"/>
  <c r="L21" i="7"/>
  <c r="C30" i="3"/>
  <c r="V51" i="15"/>
  <c r="C36" i="3" s="1"/>
  <c r="C81" i="3"/>
  <c r="AA47" i="15"/>
  <c r="C83" i="3" s="1"/>
  <c r="D30" i="3"/>
  <c r="W51" i="15"/>
  <c r="D36" i="3" s="1"/>
  <c r="D80" i="3"/>
  <c r="AB47" i="15"/>
  <c r="D83" i="3" s="1"/>
  <c r="V41" i="7"/>
  <c r="X41" i="7"/>
  <c r="I8" i="7"/>
  <c r="AC25" i="7"/>
  <c r="M8" i="7"/>
  <c r="C60" i="2"/>
  <c r="E41" i="3"/>
  <c r="D40" i="3"/>
  <c r="D67" i="3"/>
  <c r="C67" i="3"/>
  <c r="I14" i="11"/>
  <c r="AC31" i="15"/>
  <c r="S64" i="14"/>
  <c r="K25" i="7"/>
  <c r="P25" i="7"/>
  <c r="D39" i="3"/>
  <c r="Y25" i="7"/>
  <c r="AB25" i="7"/>
  <c r="L8" i="7"/>
  <c r="O25" i="7"/>
  <c r="R64" i="14"/>
  <c r="B6" i="11"/>
  <c r="W88" i="11"/>
  <c r="Q10" i="9"/>
  <c r="Q11" i="9"/>
  <c r="Q20" i="9"/>
  <c r="Q26" i="9" s="1"/>
  <c r="N160" i="9"/>
  <c r="N163" i="9"/>
  <c r="N153" i="9"/>
  <c r="N152" i="9"/>
  <c r="N32" i="9"/>
  <c r="N82" i="9"/>
  <c r="N161" i="9"/>
  <c r="N33" i="9"/>
  <c r="N83" i="9"/>
  <c r="N36" i="9"/>
  <c r="N168" i="9"/>
  <c r="N167" i="9"/>
  <c r="N84" i="9"/>
  <c r="N35" i="9"/>
  <c r="N34" i="9"/>
  <c r="AB48" i="9" s="1"/>
  <c r="M10" i="9"/>
  <c r="M11" i="9"/>
  <c r="M20" i="9"/>
  <c r="M26" i="9" s="1"/>
  <c r="L10" i="9"/>
  <c r="L11" i="9"/>
  <c r="L20" i="9"/>
  <c r="L26" i="9" s="1"/>
  <c r="N157" i="9"/>
  <c r="P157" i="9" s="1"/>
  <c r="T157" i="9" s="1"/>
  <c r="B6" i="9"/>
  <c r="AB31" i="9"/>
  <c r="N9" i="9"/>
  <c r="B6" i="4"/>
  <c r="N9" i="4" s="1"/>
  <c r="L213" i="4"/>
  <c r="F29" i="4"/>
  <c r="D15" i="4"/>
  <c r="D14" i="4"/>
  <c r="D10" i="4"/>
  <c r="D11" i="4"/>
  <c r="B6" i="15"/>
  <c r="B4" i="15"/>
  <c r="N118" i="9"/>
  <c r="N85" i="9"/>
  <c r="N164" i="9"/>
  <c r="N165" i="9"/>
  <c r="N86" i="9"/>
  <c r="N87" i="9"/>
  <c r="N171" i="9"/>
  <c r="N88" i="9"/>
  <c r="N89" i="9"/>
  <c r="N166" i="9"/>
  <c r="N90" i="9"/>
  <c r="N91" i="9"/>
  <c r="N172" i="9"/>
  <c r="N92" i="9"/>
  <c r="N93" i="9"/>
  <c r="N154" i="9"/>
  <c r="N94" i="9"/>
  <c r="N95" i="9"/>
  <c r="N173" i="9"/>
  <c r="N96" i="9"/>
  <c r="N97" i="9"/>
  <c r="N98" i="9"/>
  <c r="N143" i="9"/>
  <c r="AB43" i="9" s="1"/>
  <c r="N99" i="9"/>
  <c r="N100" i="9"/>
  <c r="N101" i="9"/>
  <c r="N102" i="9"/>
  <c r="N103" i="9"/>
  <c r="N104" i="9"/>
  <c r="N105" i="9"/>
  <c r="N37" i="9"/>
  <c r="N38" i="9"/>
  <c r="N174" i="9"/>
  <c r="N39" i="9"/>
  <c r="N40" i="9"/>
  <c r="N41" i="9"/>
  <c r="N42" i="9"/>
  <c r="N43" i="9"/>
  <c r="N44" i="9"/>
  <c r="N45" i="9"/>
  <c r="N46" i="9"/>
  <c r="N47" i="9"/>
  <c r="N48" i="9"/>
  <c r="N158" i="9"/>
  <c r="N144" i="9"/>
  <c r="AB56" i="9" s="1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106" i="9"/>
  <c r="N74" i="9"/>
  <c r="N75" i="9"/>
  <c r="N76" i="9"/>
  <c r="N77" i="9"/>
  <c r="N78" i="9"/>
  <c r="N79" i="9"/>
  <c r="N107" i="9"/>
  <c r="N156" i="9"/>
  <c r="N150" i="9"/>
  <c r="N170" i="9"/>
  <c r="N169" i="9"/>
  <c r="AB36" i="9" s="1"/>
  <c r="N151" i="9"/>
  <c r="N147" i="9"/>
  <c r="N145" i="9"/>
  <c r="N185" i="9"/>
  <c r="N108" i="9"/>
  <c r="N109" i="9"/>
  <c r="N110" i="9"/>
  <c r="N111" i="9"/>
  <c r="N112" i="9"/>
  <c r="N113" i="9"/>
  <c r="N114" i="9"/>
  <c r="N115" i="9"/>
  <c r="N116" i="9"/>
  <c r="N117" i="9"/>
  <c r="N186" i="9"/>
  <c r="N149" i="9"/>
  <c r="N187" i="9"/>
  <c r="N146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8" i="9"/>
  <c r="N141" i="9"/>
  <c r="N162" i="9"/>
  <c r="N188" i="9"/>
  <c r="N155" i="9"/>
  <c r="N189" i="9"/>
  <c r="N80" i="9"/>
  <c r="N81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B6" i="8"/>
  <c r="B4" i="8"/>
  <c r="B6" i="5"/>
  <c r="B4" i="5"/>
  <c r="B6" i="14"/>
  <c r="T48" i="14" s="1"/>
  <c r="B4" i="14"/>
  <c r="B6" i="12"/>
  <c r="B4" i="12"/>
  <c r="B4" i="11"/>
  <c r="B6" i="10"/>
  <c r="B4" i="10"/>
  <c r="B4" i="9"/>
  <c r="B4" i="4"/>
  <c r="B4" i="2"/>
  <c r="B5" i="2"/>
  <c r="F17" i="4" l="1"/>
  <c r="F20" i="4"/>
  <c r="F21" i="4" s="1"/>
  <c r="K7" i="2"/>
  <c r="D7" i="2"/>
  <c r="AB52" i="9"/>
  <c r="AB38" i="9"/>
  <c r="AB44" i="9"/>
  <c r="AB42" i="9"/>
  <c r="AB41" i="9"/>
  <c r="O7" i="2"/>
  <c r="L7" i="2"/>
  <c r="E7" i="2"/>
  <c r="J7" i="2"/>
  <c r="C7" i="2"/>
  <c r="N7" i="2"/>
  <c r="G7" i="2"/>
  <c r="Q14" i="9"/>
  <c r="Q27" i="9" s="1"/>
  <c r="M14" i="9"/>
  <c r="M27" i="9" s="1"/>
  <c r="L14" i="9"/>
  <c r="L27" i="9" s="1"/>
  <c r="AB62" i="9"/>
  <c r="AB66" i="9"/>
  <c r="AB75" i="9"/>
  <c r="Y24" i="12"/>
  <c r="X24" i="12"/>
  <c r="W24" i="12"/>
  <c r="K20" i="4"/>
  <c r="K21" i="4" s="1"/>
  <c r="K19" i="4" s="1"/>
  <c r="G17" i="4"/>
  <c r="G10" i="4"/>
  <c r="G11" i="4" s="1"/>
  <c r="J20" i="4"/>
  <c r="J21" i="4" s="1"/>
  <c r="J19" i="4" s="1"/>
  <c r="K17" i="4"/>
  <c r="K18" i="4" s="1"/>
  <c r="K16" i="4" s="1"/>
  <c r="J17" i="4"/>
  <c r="I10" i="4"/>
  <c r="I11" i="4" s="1"/>
  <c r="G20" i="4"/>
  <c r="H17" i="4"/>
  <c r="H18" i="4" s="1"/>
  <c r="H16" i="4" s="1"/>
  <c r="J14" i="4"/>
  <c r="J15" i="4" s="1"/>
  <c r="J13" i="4" s="1"/>
  <c r="I20" i="4"/>
  <c r="I21" i="4" s="1"/>
  <c r="I19" i="4" s="1"/>
  <c r="G14" i="4"/>
  <c r="G15" i="4" s="1"/>
  <c r="G13" i="4" s="1"/>
  <c r="F14" i="4"/>
  <c r="F15" i="4" s="1"/>
  <c r="F13" i="4" s="1"/>
  <c r="H20" i="4"/>
  <c r="I17" i="4"/>
  <c r="I18" i="4" s="1"/>
  <c r="I16" i="4" s="1"/>
  <c r="H10" i="4"/>
  <c r="H11" i="4" s="1"/>
  <c r="H14" i="4"/>
  <c r="H15" i="4" s="1"/>
  <c r="H13" i="4" s="1"/>
  <c r="F10" i="4"/>
  <c r="F11" i="4" s="1"/>
  <c r="I14" i="4"/>
  <c r="I15" i="4" s="1"/>
  <c r="I13" i="4" s="1"/>
  <c r="K14" i="4"/>
  <c r="K15" i="4" s="1"/>
  <c r="K13" i="4" s="1"/>
  <c r="L55" i="4"/>
  <c r="K55" i="4"/>
  <c r="AB35" i="9"/>
  <c r="N13" i="9" s="1"/>
  <c r="AB67" i="9"/>
  <c r="AB70" i="9"/>
  <c r="AB34" i="9"/>
  <c r="N12" i="9" s="1"/>
  <c r="W85" i="11"/>
  <c r="W90" i="11" s="1"/>
  <c r="Z63" i="11"/>
  <c r="C37" i="3"/>
  <c r="D37" i="3"/>
  <c r="D84" i="3"/>
  <c r="C84" i="3"/>
  <c r="C95" i="3"/>
  <c r="L51" i="4"/>
  <c r="K25" i="4"/>
  <c r="G25" i="4"/>
  <c r="J24" i="4"/>
  <c r="F24" i="4"/>
  <c r="I25" i="4"/>
  <c r="F25" i="4"/>
  <c r="H24" i="4"/>
  <c r="H25" i="4"/>
  <c r="G24" i="4"/>
  <c r="J25" i="4"/>
  <c r="I24" i="4"/>
  <c r="K24" i="4"/>
  <c r="E59" i="2"/>
  <c r="E60" i="2" s="1"/>
  <c r="H7" i="2"/>
  <c r="M8" i="8"/>
  <c r="V49" i="8"/>
  <c r="X49" i="8"/>
  <c r="O27" i="11"/>
  <c r="N29" i="9"/>
  <c r="AB45" i="9"/>
  <c r="AB51" i="9"/>
  <c r="C46" i="2"/>
  <c r="E46" i="2" s="1"/>
  <c r="K52" i="4"/>
  <c r="AB61" i="9"/>
  <c r="AB69" i="9"/>
  <c r="AB72" i="9"/>
  <c r="AB65" i="9"/>
  <c r="N20" i="9" s="1"/>
  <c r="Z30" i="11"/>
  <c r="P217" i="9"/>
  <c r="U217" i="9" s="1"/>
  <c r="P193" i="9"/>
  <c r="U193" i="9" s="1"/>
  <c r="U182" i="9"/>
  <c r="U177" i="9"/>
  <c r="P224" i="9"/>
  <c r="U224" i="9" s="1"/>
  <c r="P192" i="9"/>
  <c r="U192" i="9" s="1"/>
  <c r="P223" i="9"/>
  <c r="U223" i="9" s="1"/>
  <c r="P191" i="9"/>
  <c r="U191" i="9" s="1"/>
  <c r="U183" i="9"/>
  <c r="P198" i="9"/>
  <c r="U198" i="9" s="1"/>
  <c r="P221" i="9"/>
  <c r="U221" i="9" s="1"/>
  <c r="P213" i="9"/>
  <c r="U213" i="9" s="1"/>
  <c r="P205" i="9"/>
  <c r="U205" i="9" s="1"/>
  <c r="P197" i="9"/>
  <c r="U197" i="9" s="1"/>
  <c r="P201" i="9"/>
  <c r="U201" i="9" s="1"/>
  <c r="P208" i="9"/>
  <c r="U208" i="9" s="1"/>
  <c r="U179" i="9"/>
  <c r="P215" i="9"/>
  <c r="U215" i="9" s="1"/>
  <c r="P206" i="9"/>
  <c r="U206" i="9" s="1"/>
  <c r="P220" i="9"/>
  <c r="U220" i="9" s="1"/>
  <c r="P212" i="9"/>
  <c r="U212" i="9" s="1"/>
  <c r="P204" i="9"/>
  <c r="U204" i="9" s="1"/>
  <c r="P196" i="9"/>
  <c r="U196" i="9" s="1"/>
  <c r="P186" i="9"/>
  <c r="U186" i="9" s="1"/>
  <c r="U178" i="9"/>
  <c r="P173" i="9"/>
  <c r="U173" i="9" s="1"/>
  <c r="P225" i="9"/>
  <c r="U225" i="9" s="1"/>
  <c r="P185" i="9"/>
  <c r="U185" i="9" s="1"/>
  <c r="P200" i="9"/>
  <c r="U200" i="9" s="1"/>
  <c r="U176" i="9"/>
  <c r="P199" i="9"/>
  <c r="U199" i="9" s="1"/>
  <c r="P222" i="9"/>
  <c r="U222" i="9" s="1"/>
  <c r="P190" i="9"/>
  <c r="U190" i="9" s="1"/>
  <c r="P187" i="9"/>
  <c r="U187" i="9" s="1"/>
  <c r="P227" i="9"/>
  <c r="U227" i="9" s="1"/>
  <c r="P219" i="9"/>
  <c r="U219" i="9" s="1"/>
  <c r="P211" i="9"/>
  <c r="U211" i="9" s="1"/>
  <c r="P203" i="9"/>
  <c r="U203" i="9" s="1"/>
  <c r="P195" i="9"/>
  <c r="U195" i="9" s="1"/>
  <c r="P189" i="9"/>
  <c r="U189" i="9" s="1"/>
  <c r="AB59" i="9"/>
  <c r="N18" i="9" s="1"/>
  <c r="P163" i="9"/>
  <c r="U163" i="9" s="1"/>
  <c r="AB33" i="9"/>
  <c r="P209" i="9"/>
  <c r="U209" i="9" s="1"/>
  <c r="U184" i="9"/>
  <c r="P216" i="9"/>
  <c r="U216" i="9" s="1"/>
  <c r="P171" i="9"/>
  <c r="P207" i="9"/>
  <c r="U207" i="9" s="1"/>
  <c r="P214" i="9"/>
  <c r="U214" i="9" s="1"/>
  <c r="U180" i="9"/>
  <c r="P172" i="9"/>
  <c r="U172" i="9" s="1"/>
  <c r="P226" i="9"/>
  <c r="U226" i="9" s="1"/>
  <c r="P218" i="9"/>
  <c r="U218" i="9" s="1"/>
  <c r="P210" i="9"/>
  <c r="U210" i="9" s="1"/>
  <c r="P202" i="9"/>
  <c r="U202" i="9" s="1"/>
  <c r="P194" i="9"/>
  <c r="U194" i="9" s="1"/>
  <c r="U181" i="9"/>
  <c r="P174" i="9"/>
  <c r="U174" i="9" s="1"/>
  <c r="P160" i="9"/>
  <c r="AB32" i="9"/>
  <c r="O75" i="10"/>
  <c r="Q75" i="10"/>
  <c r="F8" i="10"/>
  <c r="E8" i="10"/>
  <c r="X31" i="4"/>
  <c r="V31" i="4"/>
  <c r="L31" i="4"/>
  <c r="D43" i="3"/>
  <c r="L52" i="4"/>
  <c r="AC32" i="8"/>
  <c r="AB32" i="8"/>
  <c r="Y32" i="8"/>
  <c r="X43" i="15"/>
  <c r="AA43" i="15"/>
  <c r="V43" i="15"/>
  <c r="AC43" i="15"/>
  <c r="X46" i="5"/>
  <c r="Z46" i="5"/>
  <c r="T99" i="11"/>
  <c r="Y88" i="11" s="1"/>
  <c r="S99" i="11"/>
  <c r="X88" i="11" s="1"/>
  <c r="J84" i="8"/>
  <c r="J26" i="8" s="1"/>
  <c r="L8" i="8"/>
  <c r="I8" i="8"/>
  <c r="E40" i="3"/>
  <c r="C39" i="3"/>
  <c r="C43" i="3" s="1"/>
  <c r="M18" i="7"/>
  <c r="M19" i="7" s="1"/>
  <c r="E42" i="3"/>
  <c r="T56" i="14"/>
  <c r="R56" i="14"/>
  <c r="L7" i="12"/>
  <c r="K7" i="12"/>
  <c r="K24" i="12"/>
  <c r="J24" i="12"/>
  <c r="L24" i="12"/>
  <c r="J7" i="12"/>
  <c r="X82" i="9"/>
  <c r="Z82" i="9"/>
  <c r="F14" i="11"/>
  <c r="F25" i="11" s="1"/>
  <c r="D14" i="11"/>
  <c r="D25" i="11" s="1"/>
  <c r="H14" i="11"/>
  <c r="H25" i="11" s="1"/>
  <c r="G8" i="11"/>
  <c r="E14" i="11"/>
  <c r="E25" i="11" s="1"/>
  <c r="AI23" i="15"/>
  <c r="AF23" i="15"/>
  <c r="AH23" i="15"/>
  <c r="G14" i="11"/>
  <c r="AG31" i="9"/>
  <c r="T31" i="9"/>
  <c r="S9" i="9"/>
  <c r="R9" i="9"/>
  <c r="U31" i="9"/>
  <c r="P31" i="9"/>
  <c r="Q26" i="10"/>
  <c r="R26" i="10"/>
  <c r="L25" i="10"/>
  <c r="K25" i="10"/>
  <c r="I7" i="15"/>
  <c r="S22" i="15"/>
  <c r="L7" i="15"/>
  <c r="R22" i="15"/>
  <c r="N22" i="15"/>
  <c r="K7" i="15"/>
  <c r="G9" i="14"/>
  <c r="M17" i="14"/>
  <c r="L17" i="14"/>
  <c r="F9" i="14"/>
  <c r="H9" i="14"/>
  <c r="I17" i="14"/>
  <c r="I8" i="11"/>
  <c r="S29" i="11"/>
  <c r="O29" i="11"/>
  <c r="J8" i="11"/>
  <c r="T29" i="11"/>
  <c r="AE31" i="9"/>
  <c r="N28" i="8"/>
  <c r="J28" i="8"/>
  <c r="O28" i="8"/>
  <c r="W46" i="7"/>
  <c r="T32" i="5"/>
  <c r="P8" i="5"/>
  <c r="O8" i="5"/>
  <c r="AB35" i="5"/>
  <c r="X49" i="5"/>
  <c r="L14" i="5"/>
  <c r="O14" i="5"/>
  <c r="M14" i="5"/>
  <c r="Y48" i="5"/>
  <c r="D71" i="3" s="1"/>
  <c r="K18" i="5"/>
  <c r="R18" i="5"/>
  <c r="P18" i="5"/>
  <c r="N18" i="5"/>
  <c r="L18" i="5"/>
  <c r="O18" i="5"/>
  <c r="M18" i="5"/>
  <c r="S33" i="5"/>
  <c r="Q8" i="5"/>
  <c r="O32" i="5"/>
  <c r="S32" i="5"/>
  <c r="R8" i="5"/>
  <c r="N8" i="5"/>
  <c r="Q9" i="9"/>
  <c r="Q31" i="9"/>
  <c r="K51" i="4"/>
  <c r="W33" i="4" s="1"/>
  <c r="J29" i="4"/>
  <c r="AD31" i="9"/>
  <c r="AF31" i="9"/>
  <c r="R32" i="5"/>
  <c r="I31" i="4"/>
  <c r="I8" i="4"/>
  <c r="G31" i="4"/>
  <c r="J31" i="4"/>
  <c r="K10" i="9"/>
  <c r="K11" i="9"/>
  <c r="G29" i="4"/>
  <c r="D17" i="2" l="1"/>
  <c r="M21" i="7"/>
  <c r="E16" i="2"/>
  <c r="U171" i="9"/>
  <c r="AB63" i="9"/>
  <c r="N19" i="9" s="1"/>
  <c r="AB73" i="9"/>
  <c r="AB37" i="9"/>
  <c r="AB76" i="9"/>
  <c r="N24" i="9"/>
  <c r="K14" i="9"/>
  <c r="X48" i="5"/>
  <c r="C71" i="3" s="1"/>
  <c r="AB68" i="9"/>
  <c r="N22" i="9" s="1"/>
  <c r="K10" i="4"/>
  <c r="J10" i="4"/>
  <c r="J11" i="4" s="1"/>
  <c r="K12" i="4"/>
  <c r="D9" i="2" s="1"/>
  <c r="I12" i="4"/>
  <c r="J18" i="4"/>
  <c r="J16" i="4" s="1"/>
  <c r="J12" i="4" s="1"/>
  <c r="C9" i="2" s="1"/>
  <c r="S30" i="5"/>
  <c r="Q25" i="5"/>
  <c r="Q28" i="5" s="1"/>
  <c r="F19" i="4"/>
  <c r="H21" i="4"/>
  <c r="H19" i="4" s="1"/>
  <c r="H12" i="4" s="1"/>
  <c r="F18" i="4"/>
  <c r="F16" i="4" s="1"/>
  <c r="G21" i="4"/>
  <c r="G19" i="4" s="1"/>
  <c r="G18" i="4"/>
  <c r="G16" i="4" s="1"/>
  <c r="J14" i="5"/>
  <c r="W36" i="4"/>
  <c r="X33" i="4"/>
  <c r="I9" i="4"/>
  <c r="C93" i="3"/>
  <c r="K29" i="4"/>
  <c r="U175" i="9"/>
  <c r="T175" i="9"/>
  <c r="Y85" i="11"/>
  <c r="Y90" i="11" s="1"/>
  <c r="AC63" i="11"/>
  <c r="Z64" i="11"/>
  <c r="G19" i="11"/>
  <c r="G20" i="11" s="1"/>
  <c r="X85" i="11"/>
  <c r="X90" i="11" s="1"/>
  <c r="AB63" i="11"/>
  <c r="U160" i="9"/>
  <c r="G26" i="4"/>
  <c r="K26" i="4"/>
  <c r="H26" i="4"/>
  <c r="J26" i="4"/>
  <c r="F26" i="4"/>
  <c r="I26" i="4"/>
  <c r="AD45" i="9"/>
  <c r="AB30" i="11"/>
  <c r="AB35" i="11" s="1"/>
  <c r="S27" i="11"/>
  <c r="AC30" i="11"/>
  <c r="AC35" i="11" s="1"/>
  <c r="T27" i="11"/>
  <c r="AB57" i="9"/>
  <c r="N16" i="9" s="1"/>
  <c r="H9" i="4"/>
  <c r="G9" i="4"/>
  <c r="L29" i="4"/>
  <c r="D92" i="3"/>
  <c r="D93" i="3"/>
  <c r="N10" i="9"/>
  <c r="Z35" i="11"/>
  <c r="G10" i="11"/>
  <c r="G12" i="11" s="1"/>
  <c r="T160" i="9"/>
  <c r="T35" i="9"/>
  <c r="T161" i="9"/>
  <c r="T163" i="9"/>
  <c r="C92" i="3"/>
  <c r="Y49" i="5"/>
  <c r="D72" i="3" s="1"/>
  <c r="T36" i="9"/>
  <c r="N84" i="8"/>
  <c r="AB36" i="5"/>
  <c r="N13" i="5" s="1"/>
  <c r="C72" i="3"/>
  <c r="O84" i="8"/>
  <c r="I12" i="8"/>
  <c r="I24" i="8" s="1"/>
  <c r="E43" i="3"/>
  <c r="Z50" i="5"/>
  <c r="E73" i="3" s="1"/>
  <c r="Z48" i="5"/>
  <c r="Z49" i="5"/>
  <c r="E72" i="3" s="1"/>
  <c r="X50" i="5"/>
  <c r="Y50" i="5"/>
  <c r="D73" i="3" s="1"/>
  <c r="U157" i="9"/>
  <c r="O19" i="5"/>
  <c r="J19" i="5"/>
  <c r="AC35" i="5"/>
  <c r="P19" i="5"/>
  <c r="P22" i="5" s="1"/>
  <c r="AF43" i="5" s="1"/>
  <c r="K19" i="5"/>
  <c r="K22" i="5" s="1"/>
  <c r="Y43" i="5" s="1"/>
  <c r="N11" i="9"/>
  <c r="E17" i="2" l="1"/>
  <c r="AF75" i="9"/>
  <c r="R24" i="9" s="1"/>
  <c r="K27" i="9"/>
  <c r="N14" i="9"/>
  <c r="N14" i="5"/>
  <c r="E18" i="2"/>
  <c r="J22" i="5"/>
  <c r="X43" i="5" s="1"/>
  <c r="G12" i="4"/>
  <c r="G22" i="4" s="1"/>
  <c r="I22" i="4"/>
  <c r="F12" i="4"/>
  <c r="H22" i="4"/>
  <c r="AG56" i="9"/>
  <c r="E67" i="2"/>
  <c r="K11" i="4"/>
  <c r="X36" i="4"/>
  <c r="C96" i="3"/>
  <c r="E93" i="3"/>
  <c r="J9" i="4"/>
  <c r="J22" i="4" s="1"/>
  <c r="G25" i="11"/>
  <c r="Z74" i="11"/>
  <c r="AG45" i="9"/>
  <c r="J19" i="11"/>
  <c r="J20" i="11" s="1"/>
  <c r="D47" i="2" s="1"/>
  <c r="AC64" i="11"/>
  <c r="AC74" i="11" s="1"/>
  <c r="AB64" i="11"/>
  <c r="AB74" i="11" s="1"/>
  <c r="I19" i="11"/>
  <c r="AC36" i="5"/>
  <c r="I10" i="11"/>
  <c r="I12" i="11" s="1"/>
  <c r="C45" i="2" s="1"/>
  <c r="Y43" i="8"/>
  <c r="O26" i="8"/>
  <c r="N26" i="8"/>
  <c r="J10" i="11"/>
  <c r="J12" i="11" s="1"/>
  <c r="E27" i="2" s="1"/>
  <c r="F9" i="4"/>
  <c r="AB77" i="9"/>
  <c r="AG69" i="9"/>
  <c r="N23" i="9"/>
  <c r="N25" i="9" s="1"/>
  <c r="N26" i="9" s="1"/>
  <c r="Y90" i="9"/>
  <c r="D21" i="3" s="1"/>
  <c r="E92" i="3"/>
  <c r="C73" i="3"/>
  <c r="AB41" i="5"/>
  <c r="D95" i="3"/>
  <c r="D96" i="3" s="1"/>
  <c r="O22" i="5"/>
  <c r="AE43" i="5" s="1"/>
  <c r="R19" i="5"/>
  <c r="Q19" i="5"/>
  <c r="E71" i="3"/>
  <c r="N19" i="5"/>
  <c r="L19" i="5"/>
  <c r="L22" i="5" s="1"/>
  <c r="Z43" i="5" s="1"/>
  <c r="M19" i="5"/>
  <c r="M22" i="5" s="1"/>
  <c r="AF76" i="9" l="1"/>
  <c r="N27" i="9"/>
  <c r="Q13" i="5"/>
  <c r="Q14" i="5" s="1"/>
  <c r="Q22" i="5" s="1"/>
  <c r="C22" i="2" s="1"/>
  <c r="E15" i="3"/>
  <c r="D15" i="3"/>
  <c r="F22" i="4"/>
  <c r="I20" i="11"/>
  <c r="C47" i="2" s="1"/>
  <c r="C12" i="2"/>
  <c r="C11" i="2" s="1"/>
  <c r="E96" i="3"/>
  <c r="V54" i="8"/>
  <c r="AC41" i="5"/>
  <c r="E9" i="2"/>
  <c r="D68" i="2"/>
  <c r="D45" i="2"/>
  <c r="J25" i="11"/>
  <c r="AC43" i="8"/>
  <c r="AB43" i="8"/>
  <c r="K9" i="4"/>
  <c r="K22" i="4" s="1"/>
  <c r="AA43" i="5"/>
  <c r="C68" i="2"/>
  <c r="R22" i="5"/>
  <c r="AD43" i="5" s="1"/>
  <c r="Z54" i="5"/>
  <c r="E77" i="3" s="1"/>
  <c r="E78" i="3" s="1"/>
  <c r="N22" i="5"/>
  <c r="AB43" i="5" s="1"/>
  <c r="X54" i="5"/>
  <c r="E49" i="2" l="1"/>
  <c r="D50" i="2"/>
  <c r="C15" i="3"/>
  <c r="E47" i="2"/>
  <c r="I25" i="11"/>
  <c r="X54" i="8"/>
  <c r="W54" i="8"/>
  <c r="Y54" i="5"/>
  <c r="C30" i="2"/>
  <c r="D12" i="2"/>
  <c r="D11" i="2" s="1"/>
  <c r="E45" i="2"/>
  <c r="E51" i="3"/>
  <c r="E68" i="3" s="1"/>
  <c r="C77" i="3"/>
  <c r="C78" i="3" s="1"/>
  <c r="E66" i="2"/>
  <c r="X55" i="5"/>
  <c r="Z55" i="5"/>
  <c r="C51" i="3"/>
  <c r="C68" i="3" s="1"/>
  <c r="D22" i="2"/>
  <c r="AC43" i="5"/>
  <c r="C50" i="2" l="1"/>
  <c r="E50" i="2"/>
  <c r="Y55" i="5"/>
  <c r="D77" i="3"/>
  <c r="D78" i="3" s="1"/>
  <c r="E12" i="2"/>
  <c r="E11" i="2" s="1"/>
  <c r="D30" i="2"/>
  <c r="E22" i="2"/>
  <c r="E30" i="2" s="1"/>
  <c r="E68" i="2"/>
  <c r="D51" i="3"/>
  <c r="D68" i="3" s="1"/>
  <c r="G18" i="15" l="1"/>
  <c r="J18" i="15"/>
  <c r="L18" i="15"/>
  <c r="K18" i="15"/>
  <c r="H18" i="15"/>
  <c r="P34" i="9" l="1"/>
  <c r="T34" i="9" s="1"/>
  <c r="AF48" i="9" s="1"/>
  <c r="P164" i="9"/>
  <c r="P165" i="9"/>
  <c r="P168" i="9"/>
  <c r="U168" i="9" s="1"/>
  <c r="P169" i="9"/>
  <c r="AD36" i="9" s="1"/>
  <c r="P166" i="9"/>
  <c r="U166" i="9" s="1"/>
  <c r="AG70" i="9" s="1"/>
  <c r="AG72" i="9"/>
  <c r="P167" i="9"/>
  <c r="U167" i="9" s="1"/>
  <c r="AG35" i="9" s="1"/>
  <c r="P170" i="9"/>
  <c r="U170" i="9" s="1"/>
  <c r="AG75" i="9" s="1"/>
  <c r="P32" i="9"/>
  <c r="P143" i="9"/>
  <c r="P142" i="9"/>
  <c r="AD69" i="9"/>
  <c r="AD72" i="9"/>
  <c r="P152" i="9"/>
  <c r="T152" i="9" s="1"/>
  <c r="P162" i="9"/>
  <c r="P145" i="9"/>
  <c r="U145" i="9" s="1"/>
  <c r="Z92" i="9" s="1"/>
  <c r="E23" i="3" s="1"/>
  <c r="P153" i="9"/>
  <c r="U153" i="9" s="1"/>
  <c r="P108" i="9"/>
  <c r="P156" i="9"/>
  <c r="P150" i="9"/>
  <c r="U150" i="9" s="1"/>
  <c r="P118" i="9"/>
  <c r="P149" i="9"/>
  <c r="U149" i="9" s="1"/>
  <c r="Z93" i="9" s="1"/>
  <c r="E24" i="3" s="1"/>
  <c r="T149" i="9"/>
  <c r="P82" i="9"/>
  <c r="U82" i="9" s="1"/>
  <c r="P155" i="9"/>
  <c r="U155" i="9" s="1"/>
  <c r="P88" i="9"/>
  <c r="U88" i="9" s="1"/>
  <c r="P147" i="9"/>
  <c r="U147" i="9" s="1"/>
  <c r="Z91" i="9" s="1"/>
  <c r="E22" i="3" s="1"/>
  <c r="O10" i="9"/>
  <c r="O23" i="9"/>
  <c r="P35" i="9"/>
  <c r="U35" i="9" s="1"/>
  <c r="P124" i="9"/>
  <c r="P39" i="9"/>
  <c r="P129" i="9"/>
  <c r="P83" i="9"/>
  <c r="P154" i="9"/>
  <c r="U154" i="9" s="1"/>
  <c r="P146" i="9"/>
  <c r="U146" i="9" s="1"/>
  <c r="P95" i="9"/>
  <c r="U95" i="9" s="1"/>
  <c r="T95" i="9"/>
  <c r="P44" i="9"/>
  <c r="P87" i="9"/>
  <c r="P132" i="9"/>
  <c r="P33" i="9"/>
  <c r="P78" i="9"/>
  <c r="P128" i="9"/>
  <c r="P48" i="9"/>
  <c r="P138" i="9"/>
  <c r="P85" i="9"/>
  <c r="P133" i="9"/>
  <c r="P75" i="9"/>
  <c r="U75" i="9" s="1"/>
  <c r="T75" i="9"/>
  <c r="P127" i="9"/>
  <c r="P135" i="9"/>
  <c r="P46" i="9"/>
  <c r="P122" i="9"/>
  <c r="P51" i="9"/>
  <c r="P136" i="9"/>
  <c r="P92" i="9"/>
  <c r="P93" i="9"/>
  <c r="P47" i="9"/>
  <c r="P119" i="9"/>
  <c r="P130" i="9"/>
  <c r="P121" i="9"/>
  <c r="P120" i="9"/>
  <c r="P55" i="9"/>
  <c r="P86" i="9"/>
  <c r="U86" i="9" s="1"/>
  <c r="P43" i="9"/>
  <c r="P134" i="9"/>
  <c r="P40" i="9"/>
  <c r="P45" i="9"/>
  <c r="P137" i="9"/>
  <c r="P123" i="9"/>
  <c r="P52" i="9"/>
  <c r="P54" i="9"/>
  <c r="P36" i="9"/>
  <c r="U36" i="9" s="1"/>
  <c r="P53" i="9"/>
  <c r="P131" i="9"/>
  <c r="P140" i="9"/>
  <c r="P79" i="9"/>
  <c r="P76" i="9"/>
  <c r="P107" i="9"/>
  <c r="P125" i="9"/>
  <c r="P158" i="9"/>
  <c r="P94" i="9"/>
  <c r="P148" i="9"/>
  <c r="P139" i="9"/>
  <c r="P49" i="9"/>
  <c r="P56" i="9"/>
  <c r="P126" i="9"/>
  <c r="P77" i="9"/>
  <c r="P141" i="9"/>
  <c r="P50" i="9"/>
  <c r="P89" i="9"/>
  <c r="U89" i="9" s="1"/>
  <c r="P80" i="9"/>
  <c r="U80" i="9" s="1"/>
  <c r="P105" i="9"/>
  <c r="U105" i="9" s="1"/>
  <c r="P66" i="9"/>
  <c r="U66" i="9" s="1"/>
  <c r="P111" i="9"/>
  <c r="U111" i="9" s="1"/>
  <c r="P104" i="9"/>
  <c r="U104" i="9" s="1"/>
  <c r="P99" i="9"/>
  <c r="U99" i="9" s="1"/>
  <c r="P161" i="9"/>
  <c r="P151" i="9"/>
  <c r="T151" i="9" s="1"/>
  <c r="P114" i="9"/>
  <c r="U114" i="9" s="1"/>
  <c r="P38" i="9"/>
  <c r="U38" i="9" s="1"/>
  <c r="P101" i="9"/>
  <c r="U101" i="9" s="1"/>
  <c r="P188" i="9"/>
  <c r="U188" i="9" s="1"/>
  <c r="P97" i="9"/>
  <c r="U97" i="9" s="1"/>
  <c r="P63" i="9"/>
  <c r="U63" i="9" s="1"/>
  <c r="P41" i="9"/>
  <c r="U41" i="9" s="1"/>
  <c r="P113" i="9"/>
  <c r="U113" i="9" s="1"/>
  <c r="P70" i="9"/>
  <c r="U70" i="9" s="1"/>
  <c r="P117" i="9"/>
  <c r="U117" i="9" s="1"/>
  <c r="P106" i="9"/>
  <c r="U106" i="9" s="1"/>
  <c r="P65" i="9"/>
  <c r="U65" i="9" s="1"/>
  <c r="P110" i="9"/>
  <c r="U110" i="9" s="1"/>
  <c r="P73" i="9"/>
  <c r="U73" i="9" s="1"/>
  <c r="P103" i="9"/>
  <c r="U103" i="9" s="1"/>
  <c r="P59" i="9"/>
  <c r="U59" i="9" s="1"/>
  <c r="P74" i="9"/>
  <c r="U74" i="9" s="1"/>
  <c r="P116" i="9"/>
  <c r="U116" i="9" s="1"/>
  <c r="P68" i="9"/>
  <c r="U68" i="9" s="1"/>
  <c r="P90" i="9"/>
  <c r="U90" i="9" s="1"/>
  <c r="P71" i="9"/>
  <c r="U71" i="9" s="1"/>
  <c r="P69" i="9"/>
  <c r="U69" i="9" s="1"/>
  <c r="P58" i="9"/>
  <c r="U58" i="9" s="1"/>
  <c r="P67" i="9"/>
  <c r="U67" i="9" s="1"/>
  <c r="P115" i="9"/>
  <c r="U115" i="9" s="1"/>
  <c r="P91" i="9"/>
  <c r="U91" i="9" s="1"/>
  <c r="P72" i="9"/>
  <c r="U72" i="9" s="1"/>
  <c r="P81" i="9"/>
  <c r="U81" i="9" s="1"/>
  <c r="P60" i="9"/>
  <c r="U60" i="9" s="1"/>
  <c r="P100" i="9"/>
  <c r="U100" i="9" s="1"/>
  <c r="P57" i="9"/>
  <c r="U57" i="9" s="1"/>
  <c r="P61" i="9"/>
  <c r="U61" i="9" s="1"/>
  <c r="P37" i="9"/>
  <c r="U37" i="9" s="1"/>
  <c r="P62" i="9"/>
  <c r="U62" i="9" s="1"/>
  <c r="P64" i="9"/>
  <c r="U64" i="9" s="1"/>
  <c r="P109" i="9"/>
  <c r="P42" i="9"/>
  <c r="U42" i="9" s="1"/>
  <c r="P102" i="9"/>
  <c r="U102" i="9" s="1"/>
  <c r="P96" i="9"/>
  <c r="U96" i="9" s="1"/>
  <c r="P112" i="9"/>
  <c r="U112" i="9" s="1"/>
  <c r="P98" i="9"/>
  <c r="U98" i="9" s="1"/>
  <c r="P84" i="9"/>
  <c r="O11" i="9"/>
  <c r="O20" i="9"/>
  <c r="O22" i="9"/>
  <c r="P144" i="9"/>
  <c r="U144" i="9" s="1"/>
  <c r="AF45" i="9"/>
  <c r="O12" i="9"/>
  <c r="O18" i="9"/>
  <c r="AC63" i="9"/>
  <c r="U34" i="9" l="1"/>
  <c r="AG48" i="9" s="1"/>
  <c r="AD48" i="9"/>
  <c r="AD62" i="9"/>
  <c r="U32" i="9"/>
  <c r="AG62" i="9" s="1"/>
  <c r="AD44" i="9"/>
  <c r="AD38" i="9"/>
  <c r="AD51" i="9"/>
  <c r="O25" i="9"/>
  <c r="AD41" i="9"/>
  <c r="U109" i="9"/>
  <c r="AG52" i="9" s="1"/>
  <c r="AD52" i="9"/>
  <c r="AD42" i="9"/>
  <c r="U169" i="9"/>
  <c r="AG36" i="9" s="1"/>
  <c r="S13" i="9" s="1"/>
  <c r="U152" i="9"/>
  <c r="T126" i="9"/>
  <c r="U126" i="9"/>
  <c r="T107" i="9"/>
  <c r="U107" i="9"/>
  <c r="T52" i="9"/>
  <c r="U52" i="9"/>
  <c r="T55" i="9"/>
  <c r="U55" i="9"/>
  <c r="T136" i="9"/>
  <c r="U136" i="9"/>
  <c r="T135" i="9"/>
  <c r="U135" i="9"/>
  <c r="T128" i="9"/>
  <c r="U128" i="9"/>
  <c r="T87" i="9"/>
  <c r="U87" i="9"/>
  <c r="T50" i="9"/>
  <c r="U50" i="9"/>
  <c r="T94" i="9"/>
  <c r="U94" i="9"/>
  <c r="T76" i="9"/>
  <c r="U76" i="9"/>
  <c r="T53" i="9"/>
  <c r="U53" i="9"/>
  <c r="T123" i="9"/>
  <c r="U123" i="9"/>
  <c r="T134" i="9"/>
  <c r="U134" i="9"/>
  <c r="T120" i="9"/>
  <c r="U120" i="9"/>
  <c r="T47" i="9"/>
  <c r="U47" i="9"/>
  <c r="T51" i="9"/>
  <c r="U51" i="9"/>
  <c r="T127" i="9"/>
  <c r="U127" i="9"/>
  <c r="T85" i="9"/>
  <c r="U85" i="9"/>
  <c r="T78" i="9"/>
  <c r="U78" i="9"/>
  <c r="T44" i="9"/>
  <c r="U44" i="9"/>
  <c r="T124" i="9"/>
  <c r="U124" i="9"/>
  <c r="T162" i="9"/>
  <c r="AF66" i="9" s="1"/>
  <c r="U162" i="9"/>
  <c r="T164" i="9"/>
  <c r="U164" i="9"/>
  <c r="T165" i="9"/>
  <c r="U165" i="9"/>
  <c r="T84" i="9"/>
  <c r="U84" i="9"/>
  <c r="T56" i="9"/>
  <c r="U56" i="9"/>
  <c r="T141" i="9"/>
  <c r="U141" i="9"/>
  <c r="T158" i="9"/>
  <c r="AF67" i="9" s="1"/>
  <c r="AF68" i="9" s="1"/>
  <c r="R22" i="9" s="1"/>
  <c r="U158" i="9"/>
  <c r="T79" i="9"/>
  <c r="U79" i="9"/>
  <c r="T137" i="9"/>
  <c r="U137" i="9"/>
  <c r="T43" i="9"/>
  <c r="U43" i="9"/>
  <c r="T121" i="9"/>
  <c r="U121" i="9"/>
  <c r="T93" i="9"/>
  <c r="U93" i="9"/>
  <c r="T122" i="9"/>
  <c r="U122" i="9"/>
  <c r="T138" i="9"/>
  <c r="U138" i="9"/>
  <c r="T33" i="9"/>
  <c r="U33" i="9"/>
  <c r="AG38" i="9" s="1"/>
  <c r="T83" i="9"/>
  <c r="U83" i="9"/>
  <c r="T148" i="9"/>
  <c r="U148" i="9"/>
  <c r="T131" i="9"/>
  <c r="U131" i="9"/>
  <c r="T40" i="9"/>
  <c r="U40" i="9"/>
  <c r="T119" i="9"/>
  <c r="U119" i="9"/>
  <c r="T133" i="9"/>
  <c r="U133" i="9"/>
  <c r="T39" i="9"/>
  <c r="U39" i="9"/>
  <c r="T49" i="9"/>
  <c r="AF42" i="9" s="1"/>
  <c r="U49" i="9"/>
  <c r="AG42" i="9" s="1"/>
  <c r="T77" i="9"/>
  <c r="U77" i="9"/>
  <c r="T139" i="9"/>
  <c r="U139" i="9"/>
  <c r="T125" i="9"/>
  <c r="U125" i="9"/>
  <c r="T140" i="9"/>
  <c r="U140" i="9"/>
  <c r="T54" i="9"/>
  <c r="U54" i="9"/>
  <c r="T45" i="9"/>
  <c r="U45" i="9"/>
  <c r="T130" i="9"/>
  <c r="U130" i="9"/>
  <c r="T92" i="9"/>
  <c r="U92" i="9"/>
  <c r="T46" i="9"/>
  <c r="U46" i="9"/>
  <c r="T48" i="9"/>
  <c r="U48" i="9"/>
  <c r="T132" i="9"/>
  <c r="U132" i="9"/>
  <c r="T129" i="9"/>
  <c r="U129" i="9"/>
  <c r="T118" i="9"/>
  <c r="U118" i="9"/>
  <c r="U142" i="9"/>
  <c r="AG73" i="9"/>
  <c r="O14" i="9"/>
  <c r="S24" i="9"/>
  <c r="AG76" i="9"/>
  <c r="T144" i="9"/>
  <c r="Y95" i="9" s="1"/>
  <c r="D26" i="3" s="1"/>
  <c r="X95" i="9"/>
  <c r="C26" i="3" s="1"/>
  <c r="U108" i="9"/>
  <c r="X85" i="9"/>
  <c r="U161" i="9"/>
  <c r="AG66" i="9" s="1"/>
  <c r="AD66" i="9"/>
  <c r="X83" i="9"/>
  <c r="T82" i="9"/>
  <c r="X84" i="9"/>
  <c r="O19" i="9"/>
  <c r="AD70" i="9"/>
  <c r="U143" i="9"/>
  <c r="AG43" i="9" s="1"/>
  <c r="X89" i="9"/>
  <c r="C20" i="3" s="1"/>
  <c r="Y93" i="9"/>
  <c r="D24" i="3" s="1"/>
  <c r="AF61" i="9"/>
  <c r="Y89" i="9"/>
  <c r="D20" i="3" s="1"/>
  <c r="AD35" i="9"/>
  <c r="P13" i="9" s="1"/>
  <c r="AD65" i="9"/>
  <c r="P20" i="9" s="1"/>
  <c r="AD61" i="9"/>
  <c r="Z94" i="9"/>
  <c r="E25" i="3" s="1"/>
  <c r="AG65" i="9"/>
  <c r="S20" i="9" s="1"/>
  <c r="AF70" i="9"/>
  <c r="AD43" i="9"/>
  <c r="U151" i="9"/>
  <c r="X94" i="9"/>
  <c r="C25" i="3" s="1"/>
  <c r="X93" i="9"/>
  <c r="C24" i="3" s="1"/>
  <c r="O16" i="9"/>
  <c r="AD59" i="9"/>
  <c r="P18" i="9" s="1"/>
  <c r="AG61" i="9"/>
  <c r="AD75" i="9"/>
  <c r="T154" i="9"/>
  <c r="AF65" i="9" s="1"/>
  <c r="R20" i="9" s="1"/>
  <c r="X91" i="9"/>
  <c r="C22" i="3" s="1"/>
  <c r="X90" i="9"/>
  <c r="C21" i="3" s="1"/>
  <c r="T169" i="9"/>
  <c r="AF36" i="9" s="1"/>
  <c r="AG34" i="9"/>
  <c r="S12" i="9" s="1"/>
  <c r="Z85" i="9"/>
  <c r="AF34" i="9"/>
  <c r="R12" i="9" s="1"/>
  <c r="AC77" i="9"/>
  <c r="X92" i="9"/>
  <c r="C23" i="3" s="1"/>
  <c r="Y91" i="9"/>
  <c r="D22" i="3" s="1"/>
  <c r="AD56" i="9"/>
  <c r="AD34" i="9"/>
  <c r="P12" i="9" s="1"/>
  <c r="T86" i="9"/>
  <c r="T146" i="9"/>
  <c r="Y92" i="9" s="1"/>
  <c r="D23" i="3" s="1"/>
  <c r="U156" i="9"/>
  <c r="X88" i="9"/>
  <c r="C19" i="3" s="1"/>
  <c r="T32" i="9"/>
  <c r="AD32" i="9"/>
  <c r="T168" i="9"/>
  <c r="AD33" i="9"/>
  <c r="P11" i="9" s="1"/>
  <c r="Y85" i="9"/>
  <c r="AD67" i="9"/>
  <c r="P29" i="9"/>
  <c r="T142" i="9"/>
  <c r="Y88" i="9" s="1"/>
  <c r="D19" i="3" s="1"/>
  <c r="AG63" i="9" l="1"/>
  <c r="S19" i="9" s="1"/>
  <c r="AD63" i="9"/>
  <c r="P19" i="9" s="1"/>
  <c r="Z83" i="9"/>
  <c r="AF38" i="9"/>
  <c r="AF62" i="9"/>
  <c r="AF63" i="9" s="1"/>
  <c r="R19" i="9" s="1"/>
  <c r="AG41" i="9"/>
  <c r="Z84" i="9"/>
  <c r="AG32" i="9"/>
  <c r="AG51" i="9"/>
  <c r="AG33" i="9"/>
  <c r="S11" i="9" s="1"/>
  <c r="AF51" i="9"/>
  <c r="AG44" i="9"/>
  <c r="AF44" i="9"/>
  <c r="O26" i="9"/>
  <c r="O27" i="9" s="1"/>
  <c r="Z88" i="9"/>
  <c r="E19" i="3" s="1"/>
  <c r="AF56" i="9"/>
  <c r="P24" i="9"/>
  <c r="AD76" i="9"/>
  <c r="AF73" i="9"/>
  <c r="Y87" i="9" s="1"/>
  <c r="D18" i="3" s="1"/>
  <c r="AD73" i="9"/>
  <c r="P23" i="9" s="1"/>
  <c r="AD37" i="9"/>
  <c r="AD68" i="9"/>
  <c r="P22" i="9" s="1"/>
  <c r="AF59" i="9"/>
  <c r="R18" i="9" s="1"/>
  <c r="U29" i="9"/>
  <c r="Z95" i="9"/>
  <c r="E26" i="3" s="1"/>
  <c r="AF35" i="9"/>
  <c r="R13" i="9" s="1"/>
  <c r="Y94" i="9"/>
  <c r="D25" i="3" s="1"/>
  <c r="Z89" i="9"/>
  <c r="E20" i="3" s="1"/>
  <c r="AD57" i="9"/>
  <c r="P16" i="9" s="1"/>
  <c r="AG59" i="9"/>
  <c r="S18" i="9" s="1"/>
  <c r="AF41" i="9"/>
  <c r="AF32" i="9"/>
  <c r="Y83" i="9"/>
  <c r="T29" i="9"/>
  <c r="Y84" i="9"/>
  <c r="AF33" i="9"/>
  <c r="R11" i="9" s="1"/>
  <c r="P10" i="9"/>
  <c r="P14" i="9" s="1"/>
  <c r="Z90" i="9"/>
  <c r="E21" i="3" s="1"/>
  <c r="AG67" i="9"/>
  <c r="S23" i="9"/>
  <c r="Z87" i="9"/>
  <c r="E18" i="3" s="1"/>
  <c r="X86" i="9"/>
  <c r="Z86" i="9" l="1"/>
  <c r="AG57" i="9"/>
  <c r="S16" i="9" s="1"/>
  <c r="D33" i="2" s="1"/>
  <c r="AG37" i="9"/>
  <c r="S10" i="9"/>
  <c r="S14" i="9" s="1"/>
  <c r="D32" i="2" s="1"/>
  <c r="P25" i="9"/>
  <c r="P26" i="9" s="1"/>
  <c r="P27" i="9" s="1"/>
  <c r="AF57" i="9"/>
  <c r="R16" i="9" s="1"/>
  <c r="C33" i="2" s="1"/>
  <c r="R23" i="9"/>
  <c r="R25" i="9" s="1"/>
  <c r="R26" i="9" s="1"/>
  <c r="AF37" i="9"/>
  <c r="AG68" i="9"/>
  <c r="S22" i="9" s="1"/>
  <c r="AD77" i="9"/>
  <c r="X87" i="9"/>
  <c r="C18" i="3" s="1"/>
  <c r="C17" i="3"/>
  <c r="Z96" i="9"/>
  <c r="E17" i="3"/>
  <c r="E27" i="3" s="1"/>
  <c r="E97" i="3" s="1"/>
  <c r="Y86" i="9"/>
  <c r="R10" i="9"/>
  <c r="R14" i="9" s="1"/>
  <c r="E33" i="2" l="1"/>
  <c r="R27" i="9"/>
  <c r="S25" i="9"/>
  <c r="S26" i="9" s="1"/>
  <c r="S27" i="9" s="1"/>
  <c r="C34" i="2"/>
  <c r="AG77" i="9"/>
  <c r="AF77" i="9"/>
  <c r="X96" i="9"/>
  <c r="C32" i="2"/>
  <c r="C27" i="3"/>
  <c r="C97" i="3" s="1"/>
  <c r="Y96" i="9"/>
  <c r="D17" i="3"/>
  <c r="D27" i="3" s="1"/>
  <c r="D97" i="3" s="1"/>
  <c r="D34" i="2" l="1"/>
  <c r="D35" i="2" s="1"/>
  <c r="E32" i="2"/>
  <c r="C35" i="2"/>
  <c r="C56" i="2" l="1"/>
  <c r="C72" i="2" s="1"/>
  <c r="D56" i="2"/>
  <c r="D72" i="2" s="1"/>
  <c r="E34" i="2"/>
  <c r="E35" i="2" s="1"/>
  <c r="E56" i="2" s="1"/>
  <c r="E72" i="2" s="1"/>
</calcChain>
</file>

<file path=xl/comments1.xml><?xml version="1.0" encoding="utf-8"?>
<comments xmlns="http://schemas.openxmlformats.org/spreadsheetml/2006/main">
  <authors>
    <author>Melissa Ferreira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Custom:  d-mmm-yy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formatted as date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formatted as custom
d-mmm-yyy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Cell :  Custom yyy-mmm-dd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Melissa Ferreira:</t>
        </r>
        <r>
          <rPr>
            <sz val="9"/>
            <color indexed="81"/>
            <rFont val="Tahoma"/>
            <family val="2"/>
          </rPr>
          <t xml:space="preserve">
Cell: Custom  d-mmm-yy</t>
        </r>
      </text>
    </comment>
  </commentList>
</comments>
</file>

<file path=xl/sharedStrings.xml><?xml version="1.0" encoding="utf-8"?>
<sst xmlns="http://schemas.openxmlformats.org/spreadsheetml/2006/main" count="2201" uniqueCount="1108">
  <si>
    <t>1. Real Estate</t>
  </si>
  <si>
    <t>2.1 Loans on Mortgage</t>
  </si>
  <si>
    <t>2.2 Loans on Debentures</t>
  </si>
  <si>
    <t>2.4 Other Loans</t>
  </si>
  <si>
    <t>Name of Institution</t>
  </si>
  <si>
    <t xml:space="preserve">4-7 Ordinary and Pref Shares </t>
  </si>
  <si>
    <t>8-9 Bonds and Debentures</t>
  </si>
  <si>
    <t>24 Other Assets</t>
  </si>
  <si>
    <t>CENTRAL BANK OF TRINIDAD AND TOBAGO</t>
  </si>
  <si>
    <t>Institution</t>
  </si>
  <si>
    <t>Date:</t>
  </si>
  <si>
    <t>Balance Sheet</t>
  </si>
  <si>
    <t>Back to Main</t>
  </si>
  <si>
    <t>Book value</t>
  </si>
  <si>
    <t>Market value</t>
  </si>
  <si>
    <t xml:space="preserve"> </t>
  </si>
  <si>
    <t>Total</t>
  </si>
  <si>
    <t>SUMMARY TOTALS</t>
  </si>
  <si>
    <t xml:space="preserve">Details </t>
  </si>
  <si>
    <t>Type</t>
  </si>
  <si>
    <t>Market</t>
  </si>
  <si>
    <t>Currency</t>
  </si>
  <si>
    <t>Book Value</t>
  </si>
  <si>
    <t/>
  </si>
  <si>
    <t>Principal</t>
  </si>
  <si>
    <t>TOTALS</t>
  </si>
  <si>
    <t>Name of Borrower</t>
  </si>
  <si>
    <t>Location of Property</t>
  </si>
  <si>
    <t>Interest Rate</t>
  </si>
  <si>
    <t>#</t>
  </si>
  <si>
    <t xml:space="preserve">Yes </t>
  </si>
  <si>
    <t>No</t>
  </si>
  <si>
    <t>SUMMARY</t>
  </si>
  <si>
    <t>Car</t>
  </si>
  <si>
    <t>Other</t>
  </si>
  <si>
    <t xml:space="preserve">     </t>
  </si>
  <si>
    <t>Cost</t>
  </si>
  <si>
    <t>Book</t>
  </si>
  <si>
    <t>Market Value</t>
  </si>
  <si>
    <t>TOTAL:</t>
  </si>
  <si>
    <t>Description</t>
  </si>
  <si>
    <t>Yield</t>
  </si>
  <si>
    <t>Quoted</t>
  </si>
  <si>
    <t>Unquoted</t>
  </si>
  <si>
    <t>Yes</t>
  </si>
  <si>
    <t>Country</t>
  </si>
  <si>
    <t>Internal</t>
  </si>
  <si>
    <t>S&amp;P</t>
  </si>
  <si>
    <t>Insurance</t>
  </si>
  <si>
    <t>Type?</t>
  </si>
  <si>
    <t>Name of Debtor</t>
  </si>
  <si>
    <t>Reinsurers</t>
  </si>
  <si>
    <t>Deferred tax asset</t>
  </si>
  <si>
    <t>Taxation Recoverable</t>
  </si>
  <si>
    <t>Connected Company</t>
  </si>
  <si>
    <t>Connected Body or Person</t>
  </si>
  <si>
    <t>TOTAL</t>
  </si>
  <si>
    <t xml:space="preserve">   </t>
  </si>
  <si>
    <t>Investment</t>
  </si>
  <si>
    <t>Date Submitted</t>
  </si>
  <si>
    <t>INSURANCE ACT ANNUAL RETURNS</t>
  </si>
  <si>
    <t>Name of Debenture or Share</t>
  </si>
  <si>
    <t>Year-end Balance</t>
  </si>
  <si>
    <t>mm/dd/yy</t>
  </si>
  <si>
    <t>Contents</t>
  </si>
  <si>
    <t xml:space="preserve">Total </t>
  </si>
  <si>
    <t>Asset Backed Securities</t>
  </si>
  <si>
    <t>Mutual Funds</t>
  </si>
  <si>
    <t>Issuer/Arranger</t>
  </si>
  <si>
    <t>Countries</t>
  </si>
  <si>
    <t>Country Codes</t>
  </si>
  <si>
    <t>Barbados Dollar</t>
  </si>
  <si>
    <t>BBD</t>
  </si>
  <si>
    <t>Belize Dollar</t>
  </si>
  <si>
    <t>BZD</t>
  </si>
  <si>
    <t>Canadian Dollar</t>
  </si>
  <si>
    <t>CAD</t>
  </si>
  <si>
    <t>Deutsche Mark</t>
  </si>
  <si>
    <t>DEM</t>
  </si>
  <si>
    <t>East Caribbean Dollar</t>
  </si>
  <si>
    <t>XCD</t>
  </si>
  <si>
    <t>French Franc</t>
  </si>
  <si>
    <t>FRF</t>
  </si>
  <si>
    <t>Guyana Dollar</t>
  </si>
  <si>
    <t>GYD</t>
  </si>
  <si>
    <t>Jamaica Dollar</t>
  </si>
  <si>
    <t>JMD</t>
  </si>
  <si>
    <t>Japanese Yen</t>
  </si>
  <si>
    <t>JPY</t>
  </si>
  <si>
    <t>Netherlands Guilder</t>
  </si>
  <si>
    <t>NLG</t>
  </si>
  <si>
    <t>Swiss Franc</t>
  </si>
  <si>
    <t>CHF</t>
  </si>
  <si>
    <t>TT Dollar</t>
  </si>
  <si>
    <t>TTD</t>
  </si>
  <si>
    <t>U. K. Pound Sterling</t>
  </si>
  <si>
    <t>GBP</t>
  </si>
  <si>
    <t>USD</t>
  </si>
  <si>
    <t>EURO Currency</t>
  </si>
  <si>
    <t>EUR</t>
  </si>
  <si>
    <t>Other Currencies</t>
  </si>
  <si>
    <t>OTH</t>
  </si>
  <si>
    <t>Ref #</t>
  </si>
  <si>
    <t>Loan Principal</t>
  </si>
  <si>
    <t>Amount in Arrears</t>
  </si>
  <si>
    <t>Interest Accrued</t>
  </si>
  <si>
    <t>Select Name of Insurer/ Financial Holding Company</t>
  </si>
  <si>
    <t>Capital Insurance limited</t>
  </si>
  <si>
    <t>Colonial Fire &amp; General Insurance Company Limited</t>
  </si>
  <si>
    <t>Furness Anchorage General Insurance Limited</t>
  </si>
  <si>
    <t>Gulf Insurance Limited</t>
  </si>
  <si>
    <t>Massy United Insurance Company Limited</t>
  </si>
  <si>
    <t>ASSET SCHEDULES</t>
  </si>
  <si>
    <t>Property Type</t>
  </si>
  <si>
    <t>Select Type</t>
  </si>
  <si>
    <t>Balance Sheet Value Before Provisions</t>
  </si>
  <si>
    <t>Provisions</t>
  </si>
  <si>
    <t xml:space="preserve">Date of Loan </t>
  </si>
  <si>
    <t>Loan  Principal</t>
  </si>
  <si>
    <t>Undeveloped Land</t>
  </si>
  <si>
    <t>Number of Mortgages</t>
  </si>
  <si>
    <t>Commercial Mortgages  &lt;60days Overdue</t>
  </si>
  <si>
    <t>Residential Mortgages between 60 and 120 days Overdue</t>
  </si>
  <si>
    <t>Commercial Mortgages  between 60 and 120 days Overdue</t>
  </si>
  <si>
    <t>Residential</t>
  </si>
  <si>
    <t>Commercial</t>
  </si>
  <si>
    <t xml:space="preserve">Total Residential </t>
  </si>
  <si>
    <t>Total Commercial</t>
  </si>
  <si>
    <t>TOTAL MORTGAGES</t>
  </si>
  <si>
    <t>Provision</t>
  </si>
  <si>
    <t>Y/E</t>
  </si>
  <si>
    <t>Accrued Interest</t>
  </si>
  <si>
    <t>No.</t>
  </si>
  <si>
    <t>$</t>
  </si>
  <si>
    <t>Total Residential</t>
  </si>
  <si>
    <t>Grand Total</t>
  </si>
  <si>
    <t>Name of Valuator</t>
  </si>
  <si>
    <t>Segregated Fund?</t>
  </si>
  <si>
    <t>Seg. Fund</t>
  </si>
  <si>
    <t xml:space="preserve">Total Loans on Debentures </t>
  </si>
  <si>
    <t>Total Loans on Shares</t>
  </si>
  <si>
    <t>Number of Loans</t>
  </si>
  <si>
    <t>Loans on Debentures &lt;60days Overdue</t>
  </si>
  <si>
    <t>Loans on Shares  &lt;60days Overdue</t>
  </si>
  <si>
    <t>Loans on Debentures</t>
  </si>
  <si>
    <t>Debenture</t>
  </si>
  <si>
    <t>Share</t>
  </si>
  <si>
    <t>.</t>
  </si>
  <si>
    <t>Policy Loans</t>
  </si>
  <si>
    <t>Premiums</t>
  </si>
  <si>
    <t>Subrogation</t>
  </si>
  <si>
    <t>Reference  #</t>
  </si>
  <si>
    <t>Segregated Fund</t>
  </si>
  <si>
    <t>Agents Debit Balances Aged &lt;60days</t>
  </si>
  <si>
    <t>Brokers Debit Balances aged &lt; 60 days</t>
  </si>
  <si>
    <t>Total Agents Balances</t>
  </si>
  <si>
    <t>Total Brokers Balances</t>
  </si>
  <si>
    <t>Other Loans:</t>
  </si>
  <si>
    <t>-Car</t>
  </si>
  <si>
    <t>O/S Premiums</t>
  </si>
  <si>
    <t>-Other</t>
  </si>
  <si>
    <t>Outstanding Premiums:</t>
  </si>
  <si>
    <t>Days in Arrears</t>
  </si>
  <si>
    <t>Loans on Shares</t>
  </si>
  <si>
    <t>Cert  #</t>
  </si>
  <si>
    <t xml:space="preserve">Book Value </t>
  </si>
  <si>
    <t xml:space="preserve">Market Value </t>
  </si>
  <si>
    <t>Market Rate</t>
  </si>
  <si>
    <t xml:space="preserve">Currency Type </t>
  </si>
  <si>
    <t xml:space="preserve">Market  Value </t>
  </si>
  <si>
    <t>(h) Other- Rep of Ireland</t>
  </si>
  <si>
    <t>(h) Other- Not Listed</t>
  </si>
  <si>
    <t>Category</t>
  </si>
  <si>
    <t>"AA-" or Higher</t>
  </si>
  <si>
    <t>"BBB-" to "BBB+"</t>
  </si>
  <si>
    <t>"A-" to "A+"</t>
  </si>
  <si>
    <t>"BB-" to "BB+"</t>
  </si>
  <si>
    <t>"B-" to "B+"</t>
  </si>
  <si>
    <t>"CCC+" and below</t>
  </si>
  <si>
    <t>Unrated</t>
  </si>
  <si>
    <t>Valuation Method</t>
  </si>
  <si>
    <t>Investment 
Rating</t>
  </si>
  <si>
    <t>Share Type</t>
  </si>
  <si>
    <t>Preference</t>
  </si>
  <si>
    <t xml:space="preserve">Quoted </t>
  </si>
  <si>
    <t>Market Value/
Net Asset Value</t>
  </si>
  <si>
    <t>Qualifying Unrated Asset Backed</t>
  </si>
  <si>
    <t>Non Qualifying Unrated Asset Backed</t>
  </si>
  <si>
    <t>Number of 
Shares</t>
  </si>
  <si>
    <t>Currency 
Type</t>
  </si>
  <si>
    <t>Exchange 
Rate</t>
  </si>
  <si>
    <t>Book 
Value</t>
  </si>
  <si>
    <t>Market 
Value</t>
  </si>
  <si>
    <t>Market 
Rate</t>
  </si>
  <si>
    <t>Valuation 
Method</t>
  </si>
  <si>
    <t>Interest 
Accrued</t>
  </si>
  <si>
    <t>Market 
Valuation Basis</t>
  </si>
  <si>
    <t>Amount 
Balance Sheet</t>
  </si>
  <si>
    <t>Segregated 
Fund</t>
  </si>
  <si>
    <t>Section 143(5) of the Act</t>
  </si>
  <si>
    <t>Bank certificates of deposit</t>
  </si>
  <si>
    <t>Commercial paper including bankers acceptance secured by bank deposit</t>
  </si>
  <si>
    <t>Commercial paper including bankers acceptance secured by investment grade instrument</t>
  </si>
  <si>
    <t>Other commercial paper including bankers acceptances</t>
  </si>
  <si>
    <t>Ratings</t>
  </si>
  <si>
    <t>Rating</t>
  </si>
  <si>
    <t>Principal 
Amount</t>
  </si>
  <si>
    <t xml:space="preserve">Amt in Arrears 
over 12 mths </t>
  </si>
  <si>
    <t>Year-end 
Balance</t>
  </si>
  <si>
    <t>Months 
in Arrears</t>
  </si>
  <si>
    <t>Certificate #</t>
  </si>
  <si>
    <t>Unrated and fully collateralized</t>
  </si>
  <si>
    <t xml:space="preserve">Unrated </t>
  </si>
  <si>
    <t>Fund Type</t>
  </si>
  <si>
    <t>Money Market Fund</t>
  </si>
  <si>
    <t>Bond Fund</t>
  </si>
  <si>
    <t>Equity Fund</t>
  </si>
  <si>
    <t>Other Fund</t>
  </si>
  <si>
    <t xml:space="preserve">Mutual Fund </t>
  </si>
  <si>
    <t>Purpose</t>
  </si>
  <si>
    <t>Income Producing</t>
  </si>
  <si>
    <t>Owner Occupied</t>
  </si>
  <si>
    <t>Oil, gas and mining properties/rights</t>
  </si>
  <si>
    <t>Valuation Amount 
Balance Sheet</t>
  </si>
  <si>
    <t>Valuation Amount 
Segregated Fund</t>
  </si>
  <si>
    <t>Capital Adequacy Purposes</t>
  </si>
  <si>
    <t>Quoted Common Shares</t>
  </si>
  <si>
    <t>Unquoted Common Shares</t>
  </si>
  <si>
    <t>Quoted Preference Shares</t>
  </si>
  <si>
    <t>Unquoted Preference Shares</t>
  </si>
  <si>
    <t>Asset Back Securities</t>
  </si>
  <si>
    <t>Lessee</t>
  </si>
  <si>
    <t>Lessor</t>
  </si>
  <si>
    <t xml:space="preserve">Operational </t>
  </si>
  <si>
    <t>Financial</t>
  </si>
  <si>
    <t>Balance Sheet Value 
Before Provisions</t>
  </si>
  <si>
    <t>Number of 
Leases</t>
  </si>
  <si>
    <t>of</t>
  </si>
  <si>
    <t xml:space="preserve">Total Assets </t>
  </si>
  <si>
    <t>Other Assets</t>
  </si>
  <si>
    <t xml:space="preserve"> Amount Of Other Assets</t>
  </si>
  <si>
    <t>Details</t>
  </si>
  <si>
    <t>Sub-Total  Shares In T &amp; T Companies</t>
  </si>
  <si>
    <t>Sub-Total  Shares In Caricom  Companies</t>
  </si>
  <si>
    <t>Sub-Total  Shares In Non-Trinidad &amp; Tobago Companies</t>
  </si>
  <si>
    <t>Deed #</t>
  </si>
  <si>
    <t xml:space="preserve">Loan Balance at Year End </t>
  </si>
  <si>
    <t>Date of Loan</t>
  </si>
  <si>
    <t>Exchange Rate</t>
  </si>
  <si>
    <t>Short Term Securities</t>
  </si>
  <si>
    <t>Fixed Income Securities</t>
  </si>
  <si>
    <t>Linkage</t>
  </si>
  <si>
    <t>14 - 15 Fixed Deposits</t>
  </si>
  <si>
    <t>Rated Asset Backed Securities</t>
  </si>
  <si>
    <t>2.3 Leases</t>
  </si>
  <si>
    <t>Leases</t>
  </si>
  <si>
    <t>Receivables</t>
  </si>
  <si>
    <t>23 Sundry Debtors</t>
  </si>
  <si>
    <t>Mortgages</t>
  </si>
  <si>
    <t>2.1 Loans on Mortgages</t>
  </si>
  <si>
    <t>Equity Investments</t>
  </si>
  <si>
    <t>4-7 Ordinary and Pref Shares</t>
  </si>
  <si>
    <t>Real Estate</t>
  </si>
  <si>
    <t>1 Real Estate</t>
  </si>
  <si>
    <t>Trinidad and Tobago</t>
  </si>
  <si>
    <t>Caricom - Antigua and Barbuda</t>
  </si>
  <si>
    <t>Caricom - Bahamas</t>
  </si>
  <si>
    <t>Caricom - Barbados</t>
  </si>
  <si>
    <t>Caricom - Belize</t>
  </si>
  <si>
    <t>Caricom - Dominica</t>
  </si>
  <si>
    <t>Caricom - Guyana</t>
  </si>
  <si>
    <t>Caricom - Grenada</t>
  </si>
  <si>
    <t>Caricom - Haiti</t>
  </si>
  <si>
    <t>Caricom - Jamaica</t>
  </si>
  <si>
    <t>Caricom - Montserrat</t>
  </si>
  <si>
    <t>Caricom - St. Kitts and Nevis</t>
  </si>
  <si>
    <t>Caricom - St. Lucia</t>
  </si>
  <si>
    <t>Caricom - St. Vincent and the Grenadines</t>
  </si>
  <si>
    <t>Caricom - Suriname</t>
  </si>
  <si>
    <t>Ordinary</t>
  </si>
  <si>
    <t>Caricom - Anguilla</t>
  </si>
  <si>
    <t>Caricom - British Virgin Islands</t>
  </si>
  <si>
    <t>Caricom - Netherland Antilles</t>
  </si>
  <si>
    <t>Caricom - Turks and Caicos</t>
  </si>
  <si>
    <t>Caricom - US Virgin Islands</t>
  </si>
  <si>
    <t>Territory</t>
  </si>
  <si>
    <t>Market Value / 
Net Asset Value</t>
  </si>
  <si>
    <t>1. Ordinary Shares in Trinidad and Tobago</t>
  </si>
  <si>
    <t>4. Preference Shares in Trinidad and Tobago</t>
  </si>
  <si>
    <t>3. Ordinary Shares in Other Territories</t>
  </si>
  <si>
    <t>6 . Preference Shares in Other Territories</t>
  </si>
  <si>
    <t>2. Ordinary Shares in Caricom Territories</t>
  </si>
  <si>
    <t>5. Preference Shares in Caricom Territories</t>
  </si>
  <si>
    <t>Sub Total</t>
  </si>
  <si>
    <t>(c) Caricom - Antigua and Barbuda</t>
  </si>
  <si>
    <t>(c) Caricom - Anguilla</t>
  </si>
  <si>
    <t>(c) Caricom - Bahamas</t>
  </si>
  <si>
    <t>(c) Caricom - Barbados</t>
  </si>
  <si>
    <t>(c) Caricom - Belize</t>
  </si>
  <si>
    <t>(c) Caricom - British Virgin Islands</t>
  </si>
  <si>
    <t>(c) Caricom - Dominica</t>
  </si>
  <si>
    <t>(c) Caricom - Grenada</t>
  </si>
  <si>
    <t>(c) Caricom - Guyana</t>
  </si>
  <si>
    <t>(c) Caricom - Haiti</t>
  </si>
  <si>
    <t>(c) Caricom - Jamaica</t>
  </si>
  <si>
    <t>(c) Caricom - Montserrat</t>
  </si>
  <si>
    <t>(c) Caricom - Netherland Antilles</t>
  </si>
  <si>
    <t>(c) Caricom - St. Lucia</t>
  </si>
  <si>
    <t>(c) Caricom - St. Kitts and Nevis</t>
  </si>
  <si>
    <t>(c) Caricom - St. Vincent and the Grenadines</t>
  </si>
  <si>
    <t>(c) Caricom - Suriname</t>
  </si>
  <si>
    <t>(c) Caricom - Turks and Caicos</t>
  </si>
  <si>
    <t>(b) Securities issued by Multilateral Lending Agencies</t>
  </si>
  <si>
    <t>F/S</t>
  </si>
  <si>
    <t>Seg. Funds</t>
  </si>
  <si>
    <t xml:space="preserve">Other </t>
  </si>
  <si>
    <t>Fixed Deposits &lt; 90 days</t>
  </si>
  <si>
    <t>Fixed Deposits &gt; 90 days</t>
  </si>
  <si>
    <t>L311</t>
  </si>
  <si>
    <t>R31</t>
  </si>
  <si>
    <t>Grand Total Premiums O/s</t>
  </si>
  <si>
    <t xml:space="preserve">Bal. Sheet V </t>
  </si>
  <si>
    <t>Total Outstanding Premiums:</t>
  </si>
  <si>
    <t>Seg. Fund 
Bal.</t>
  </si>
  <si>
    <t>T-Bills</t>
  </si>
  <si>
    <t>T-Bills &lt;90 days</t>
  </si>
  <si>
    <t>Other commercial paper including bankers acceptances &lt;90days</t>
  </si>
  <si>
    <t>Acc Interest</t>
  </si>
  <si>
    <t>Land</t>
  </si>
  <si>
    <t>Total Mutual &amp; Other Funds</t>
  </si>
  <si>
    <t>Rating
(if applicable)</t>
  </si>
  <si>
    <t>Checked</t>
  </si>
  <si>
    <t>T-Bills from 14 - 15 Fixed Deposits included here</t>
  </si>
  <si>
    <t>Issued by Multilateral Lending Agencies</t>
  </si>
  <si>
    <t>Bancassurance Caribbean Limited</t>
  </si>
  <si>
    <t>Sagicor Life Inc.</t>
  </si>
  <si>
    <t>ScotiaLife Trinidad and Tobago Limited</t>
  </si>
  <si>
    <t>Tatil Life Assurance Limited</t>
  </si>
  <si>
    <t>Guardian General Insurance Limited</t>
  </si>
  <si>
    <t>Maritime General Insurance Company Limited</t>
  </si>
  <si>
    <t>Sagicor General Insurance Inc.</t>
  </si>
  <si>
    <t>British American Insurance Company (Trinidad) Limited</t>
  </si>
  <si>
    <t>Pan-American Life Insurance Company of Trinidad and Tobago Limited</t>
  </si>
  <si>
    <t>s92(1)( C )</t>
  </si>
  <si>
    <t>-Agents-Premiums outstanding  &gt;20 days</t>
  </si>
  <si>
    <t>Premiums outstanding  &lt; 20 days</t>
  </si>
  <si>
    <t>Premiums outstanding  &gt; 20 days</t>
  </si>
  <si>
    <t>Agents' Premiums O/S less than 20 days</t>
  </si>
  <si>
    <t>Agents' Premiums O/S &gt; than 20 days</t>
  </si>
  <si>
    <t>Brokers Premiums O/S less than 20 days</t>
  </si>
  <si>
    <t>Brokers Premiums O/S More than 20 days</t>
  </si>
  <si>
    <t>Policyholders Premiums O/S less than 20 days</t>
  </si>
  <si>
    <t>PolicyholdersPremiums O/S More than 20 days</t>
  </si>
  <si>
    <t>Insurance Cos.- Premiums O/S less than 20 days</t>
  </si>
  <si>
    <t>Insurance Cos.Premiums O/S More than 20 days</t>
  </si>
  <si>
    <t>Note: Do Not Enter Data in This Sheet.</t>
  </si>
  <si>
    <t>S92(1)( C )</t>
  </si>
  <si>
    <t>[IFRS 16- Eff 1/1/2019]</t>
  </si>
  <si>
    <t>Capital Adequacy Regulation</t>
  </si>
  <si>
    <t xml:space="preserve">Trinidad and Tobago Insurers                                           </t>
  </si>
  <si>
    <t>Due from Agents</t>
  </si>
  <si>
    <t>Due from Policyholders</t>
  </si>
  <si>
    <t>Due from Insurance Companies</t>
  </si>
  <si>
    <t>l24-l1005</t>
  </si>
  <si>
    <t>Staff Policies O/S less than 20 days</t>
  </si>
  <si>
    <t>Staff Policies O/S more than 20 days</t>
  </si>
  <si>
    <t>Sub-Total Policyholders O/S Less Than 20 days</t>
  </si>
  <si>
    <t>Sub-Total Policyholders O/S more  Than 20 days</t>
  </si>
  <si>
    <t>Total-Due From Agents</t>
  </si>
  <si>
    <t>Total-Due From Brokers</t>
  </si>
  <si>
    <t>Total-Due From Policyholders</t>
  </si>
  <si>
    <t>Total-Due From Insurance Companies</t>
  </si>
  <si>
    <t>Due from Brokers</t>
  </si>
  <si>
    <t>Due from Staff</t>
  </si>
  <si>
    <t>Debit Balances</t>
  </si>
  <si>
    <t>Advances</t>
  </si>
  <si>
    <t>Education</t>
  </si>
  <si>
    <t>-Education</t>
  </si>
  <si>
    <t>-Advances</t>
  </si>
  <si>
    <t>-Investment</t>
  </si>
  <si>
    <t xml:space="preserve"> Agents Debit Balances &gt; 60 days</t>
  </si>
  <si>
    <t xml:space="preserve">Car </t>
  </si>
  <si>
    <t>Broker Debit  Balances &gt; 60 days</t>
  </si>
  <si>
    <t>Total Trinidad and Tobago</t>
  </si>
  <si>
    <t>(a) Trinidad and Tobago (TT$)</t>
  </si>
  <si>
    <t>(b)(ii) Trinidad and Tobago (Other Currencies)</t>
  </si>
  <si>
    <t>(e) United Kingdom</t>
  </si>
  <si>
    <t>(f) Canada</t>
  </si>
  <si>
    <t>(g) Other Govt</t>
  </si>
  <si>
    <t>(g) Other- Rep of Ireland</t>
  </si>
  <si>
    <t>(b)(ii) Govt of Trinidad and Tobago (Other Currencies)</t>
  </si>
  <si>
    <t>(f) Other Govt</t>
  </si>
  <si>
    <t>(b)(i) Securities guaranteed by the Government of Trinidad and Tobago</t>
  </si>
  <si>
    <t>App. Sec. Regs. 3(1) &amp; (2)</t>
  </si>
  <si>
    <t>(a) Govt of Trinidad and Tobago (TT$)</t>
  </si>
  <si>
    <t>Total Other</t>
  </si>
  <si>
    <t>Total Other Governments</t>
  </si>
  <si>
    <t>Total CARICOM</t>
  </si>
  <si>
    <t>Total Government of Trinidad &amp; Tobago</t>
  </si>
  <si>
    <t>(i)  HMB</t>
  </si>
  <si>
    <t>(j) Other-  (1) UNIT TRUST</t>
  </si>
  <si>
    <t>(j) Other-  (2) Not Listed</t>
  </si>
  <si>
    <t>(J) Other(2)- Not Listed</t>
  </si>
  <si>
    <t>Sub-Total Other</t>
  </si>
  <si>
    <t>Other:</t>
  </si>
  <si>
    <t>Total Non-Trinidad and Tobago Companies</t>
  </si>
  <si>
    <t>(a) Trinidad and Tobago Cos</t>
  </si>
  <si>
    <t>(B) Caricom Companies</t>
  </si>
  <si>
    <t>(A) Bonds and Debentures in Trinidad and Tobago Companies</t>
  </si>
  <si>
    <t>(D) Other:</t>
  </si>
  <si>
    <t>(c) Caricom - Other</t>
  </si>
  <si>
    <t>(d) United States</t>
  </si>
  <si>
    <t xml:space="preserve">(g) Other Gov </t>
  </si>
  <si>
    <t>Total Non TT Companies</t>
  </si>
  <si>
    <t>(h) Other- Commonwealth</t>
  </si>
  <si>
    <t>(g) Other- Commonwealth</t>
  </si>
  <si>
    <t>Total Bonds and Debentures Trinidad and Tobago Companies</t>
  </si>
  <si>
    <t xml:space="preserve">    (a) Trinidad and Tobago Cos</t>
  </si>
  <si>
    <t>Total UK</t>
  </si>
  <si>
    <t>(g) Other-Commonwealth</t>
  </si>
  <si>
    <t xml:space="preserve">(c) Caricom 1. Antigua and Barbuda </t>
  </si>
  <si>
    <t>(c) Caricom 2. Anguilla</t>
  </si>
  <si>
    <t xml:space="preserve">(c) Caricom 3. The Bahamas </t>
  </si>
  <si>
    <t xml:space="preserve">(c) Caricom 4. Barbados </t>
  </si>
  <si>
    <t xml:space="preserve">(c) Caricom 5. Belize </t>
  </si>
  <si>
    <t>(c) Caricom 6. British Virgin Islands</t>
  </si>
  <si>
    <t xml:space="preserve">(c) Caricom 7. Dominica </t>
  </si>
  <si>
    <t xml:space="preserve">(c) Caricom 8. Grenada </t>
  </si>
  <si>
    <t xml:space="preserve">(c) Caricom 9. Guyana </t>
  </si>
  <si>
    <t xml:space="preserve">(c) Caricom 10. Haiti </t>
  </si>
  <si>
    <t xml:space="preserve">(c) Caricom 11. Jamaica </t>
  </si>
  <si>
    <t xml:space="preserve">(c) Caricom 12. Montserrat </t>
  </si>
  <si>
    <t>(c) Caricom 13. Netherland Antillies</t>
  </si>
  <si>
    <t xml:space="preserve">(c) Caricom 14. Saint Lucia </t>
  </si>
  <si>
    <t xml:space="preserve">(c) Caricom 15. St. Kitts and Nevis </t>
  </si>
  <si>
    <t xml:space="preserve">(c) Caricom 16. St. Vincent and the Grenadines </t>
  </si>
  <si>
    <t xml:space="preserve">(c) Caricom 17. Suriname </t>
  </si>
  <si>
    <t>(c) Caricom 18. Turks &amp; Caicos</t>
  </si>
  <si>
    <t>(c) Caricom 19. Other</t>
  </si>
  <si>
    <t>(c) Caricom Governments</t>
  </si>
  <si>
    <t>(d ) United States</t>
  </si>
  <si>
    <t>Certificate/ CUSIP#</t>
  </si>
  <si>
    <t>Par Value</t>
  </si>
  <si>
    <t>U. S. Dollar</t>
  </si>
  <si>
    <t>(C ) Non-Trinidad &amp; Tobago Companies:</t>
  </si>
  <si>
    <t>Investment In Subsidiaries etc.&lt;3yrs.</t>
  </si>
  <si>
    <t>Investment In Subsidiaries etc.&gt;3yrs.</t>
  </si>
  <si>
    <t>T-Bills &gt;90 days</t>
  </si>
  <si>
    <t>Int.  Acc'd</t>
  </si>
  <si>
    <t>Company or unincorporated body controlled by director or officer</t>
  </si>
  <si>
    <t>Subsidiary</t>
  </si>
  <si>
    <t>Affiliate/Associate</t>
  </si>
  <si>
    <t>Total Connected Company</t>
  </si>
  <si>
    <t>Total Connected body or Person</t>
  </si>
  <si>
    <t>Principal 
Amt</t>
  </si>
  <si>
    <t>Seg. Fund Amt.</t>
  </si>
  <si>
    <t>Other Assets Y/E</t>
  </si>
  <si>
    <t>Relative of director /Officer</t>
  </si>
  <si>
    <t>Director/ Officer</t>
  </si>
  <si>
    <t>Relationship</t>
  </si>
  <si>
    <t>Please select relationship</t>
  </si>
  <si>
    <t>Joint Ventures/ Structured entities</t>
  </si>
  <si>
    <t>Total TT Government</t>
  </si>
  <si>
    <t>(b)(i) Securities guaranteed by the Govt of Trinidad and Tobago</t>
  </si>
  <si>
    <t xml:space="preserve">
Balance Sheet</t>
  </si>
  <si>
    <t>Unrated and Fully Collateralised</t>
  </si>
  <si>
    <t>Loans on Shares between 60 and 120 days Overdue</t>
  </si>
  <si>
    <t xml:space="preserve">(b)(i) Securities guaranteed by the Govt of T&amp; Tobago </t>
  </si>
  <si>
    <t>Issued or guaranteed by Government of Trinidad and Tobago</t>
  </si>
  <si>
    <t>Unated and Fully Collateralised</t>
  </si>
  <si>
    <t>T-Bills Issued or guaranteed by Government of Trinidad and Tobago</t>
  </si>
  <si>
    <t>Policyholders-Premiums outstanding  =&lt; 20 days</t>
  </si>
  <si>
    <t>Agents-Premiums outstanding  =&lt; 20 days</t>
  </si>
  <si>
    <t>Brokers-Premiums outstanding  =&lt; 20 days</t>
  </si>
  <si>
    <t>Insurance Companies-Premiums outstanding  =&lt; 20 days</t>
  </si>
  <si>
    <t>-Brokers-Premiums outstanding  &gt;20 days</t>
  </si>
  <si>
    <t>Policyholders-Premiums outstanding  &gt;20 days</t>
  </si>
  <si>
    <t>Insurance Companies-Premiums outstanding  &gt;20 days</t>
  </si>
  <si>
    <t>Description/Counterparty</t>
  </si>
  <si>
    <t>What is the insurer?</t>
  </si>
  <si>
    <t xml:space="preserve">Lessor: Financial leases in respect of real estate in arrears </t>
  </si>
  <si>
    <t>Lessor: Operating leases in respect of real estate</t>
  </si>
  <si>
    <t>Lessor: Financial leases in respect of real estate not in arrears</t>
  </si>
  <si>
    <t>R32</t>
  </si>
  <si>
    <t>Line of Business for Premium Receivables</t>
  </si>
  <si>
    <t>Long Term</t>
  </si>
  <si>
    <t>General</t>
  </si>
  <si>
    <t>Agents' or broker debit balances aged less than 60 business days</t>
  </si>
  <si>
    <t>Outstanding premiums aged less than 60 business days (for long-term insurance business)</t>
  </si>
  <si>
    <t>Outstanding premiums aged less than 20 business days (for general insurance business)</t>
  </si>
  <si>
    <t xml:space="preserve">Other receivables </t>
  </si>
  <si>
    <t>Outstanding premiums aged more than 60 business days (for long-term insurance business)</t>
  </si>
  <si>
    <t xml:space="preserve">Outstanding agent or broker debit balances aged more than 60 business days </t>
  </si>
  <si>
    <t>DEDUCTIONS</t>
  </si>
  <si>
    <t>NON-PERMISSIBLE ASSET</t>
  </si>
  <si>
    <t>Subrogation aged more than 120 business days</t>
  </si>
  <si>
    <t>Subrogation aged less than 120 business days</t>
  </si>
  <si>
    <t>Outstanding premiums aged more than 20 business days (for general insurance business)</t>
  </si>
  <si>
    <t>Deductions from Capital Avalable</t>
  </si>
  <si>
    <t>(g) Other Government</t>
  </si>
  <si>
    <t>Non-Permissible Asset</t>
  </si>
  <si>
    <t>SUB-TOTAL</t>
  </si>
  <si>
    <t>GENERAL INSURANCE BUSINESS ONLY</t>
  </si>
  <si>
    <t>Subrogation Aged &lt;=120 days</t>
  </si>
  <si>
    <t>Subrogation Aged &gt;120 days</t>
  </si>
  <si>
    <t>Subrogation &lt;=120 days</t>
  </si>
  <si>
    <t>Subrogation &gt;120 days</t>
  </si>
  <si>
    <t>General Insurance Business</t>
  </si>
  <si>
    <t>Long Term Insurance Business</t>
  </si>
  <si>
    <t>Agents-Premiums outstanding</t>
  </si>
  <si>
    <t xml:space="preserve">Brokers-Premiums outstanding </t>
  </si>
  <si>
    <t>Policyholders-Premiums outstanding</t>
  </si>
  <si>
    <t xml:space="preserve">Insurance Companies-Premiums outstanding </t>
  </si>
  <si>
    <t>LONG TERM INSURANCE BUSINESS ONLY</t>
  </si>
  <si>
    <t>Agents' Premiums O/S less than 60 days</t>
  </si>
  <si>
    <t>Agents' Premiums O/S &gt; than 60 days</t>
  </si>
  <si>
    <t>Brokers Premiums O/S less than 60 days</t>
  </si>
  <si>
    <t>Brokers Premiums O/S More than 60 days</t>
  </si>
  <si>
    <t>Policyholders Premiums O/S less than 60 days</t>
  </si>
  <si>
    <t>Staff Policies O/S less than 60 days</t>
  </si>
  <si>
    <t>Sub-Total Policyholders O/S Less Than 60 days</t>
  </si>
  <si>
    <t>Staff Policies O/S more than 60 days</t>
  </si>
  <si>
    <t>PolicyholdersPremiums O/S More than 60 days</t>
  </si>
  <si>
    <t>Sub-Total Policyholders O/S more  Than 60 days</t>
  </si>
  <si>
    <t>Insurance Cos.- Premiums O/S less than 60 days</t>
  </si>
  <si>
    <t>Insurance Cos.Premiums O/S More than 60 days</t>
  </si>
  <si>
    <t xml:space="preserve">Premiums outstanding  </t>
  </si>
  <si>
    <t xml:space="preserve">4.Ordinary Shares in Trinidad and Tobago Companies </t>
  </si>
  <si>
    <t>4-7 Equity Securities</t>
  </si>
  <si>
    <t>8. Bonds and Debentures in Trinidad and Tobago Companies</t>
  </si>
  <si>
    <r>
      <t xml:space="preserve">2.1 Mortgage Loans </t>
    </r>
    <r>
      <rPr>
        <b/>
        <sz val="11"/>
        <color rgb="FFFF0000"/>
        <rFont val="Arial"/>
        <family val="2"/>
      </rPr>
      <t>(2.1 )</t>
    </r>
  </si>
  <si>
    <t>13. Cash on Current Account and in hand</t>
  </si>
  <si>
    <t>14. Cash Deposits with the Central Bank Of Trinidad &amp; Tobago</t>
  </si>
  <si>
    <t>Financial Assets</t>
  </si>
  <si>
    <t>TOTAL FINANCIAL ASSETS</t>
  </si>
  <si>
    <t>Sub-Total Government Securities</t>
  </si>
  <si>
    <t>Sub-Total Equity Securities</t>
  </si>
  <si>
    <t>Loans on Debentures &amp; Shares-TT</t>
  </si>
  <si>
    <t>Loans on Debentures &amp; Shares-Caricom</t>
  </si>
  <si>
    <t>Loans on Debentures &amp; Shares-Other</t>
  </si>
  <si>
    <t>TT</t>
  </si>
  <si>
    <t>Caricom</t>
  </si>
  <si>
    <t>(b) Caricom - Antigua and Barbuda</t>
  </si>
  <si>
    <t>(b) Caricom - Anguilla</t>
  </si>
  <si>
    <t>(b) Caricom - Bahamas</t>
  </si>
  <si>
    <t>(b) Caricom - Barbados</t>
  </si>
  <si>
    <t>(b) Caricom - Belize</t>
  </si>
  <si>
    <t>(b) Caricom - British Virgin Islands</t>
  </si>
  <si>
    <t>(b) Caricom - Dominica</t>
  </si>
  <si>
    <t>(b) Caricom - Grenada</t>
  </si>
  <si>
    <t>(b) Caricom - Guyana</t>
  </si>
  <si>
    <t>(b) Caricom - Haiti</t>
  </si>
  <si>
    <t>(b) Caricom - Jamaica</t>
  </si>
  <si>
    <t>(b) Caricom - Montserrat</t>
  </si>
  <si>
    <t>(b) Caricom - Netherland Antilles</t>
  </si>
  <si>
    <t>(b) Caricom - St. Lucia</t>
  </si>
  <si>
    <t>(b) Caricom - St. Kitts and Nevis</t>
  </si>
  <si>
    <t>(b) Caricom - St. Vincent and the Grenadines</t>
  </si>
  <si>
    <t>(b) Caricom - Suriname</t>
  </si>
  <si>
    <t>(b) Caricom - Turks and Caicos</t>
  </si>
  <si>
    <t>(b) Caricom - Other</t>
  </si>
  <si>
    <t>(d) United Kingdom</t>
  </si>
  <si>
    <t>(e) Canada</t>
  </si>
  <si>
    <t>(f) Other- Commonwealth</t>
  </si>
  <si>
    <t>(g) Other</t>
  </si>
  <si>
    <t>(c ) United States</t>
  </si>
  <si>
    <r>
      <t>5.2 Ordinary Shares in non-Trinidad and Tobago Companies (</t>
    </r>
    <r>
      <rPr>
        <b/>
        <sz val="11"/>
        <color rgb="FFFF0000"/>
        <rFont val="Arial"/>
        <family val="2"/>
      </rPr>
      <t>Other)</t>
    </r>
  </si>
  <si>
    <t>Agents' and broker debit balances aged less than 60 business days</t>
  </si>
  <si>
    <t>Subsidiaries &amp; Affiliates</t>
  </si>
  <si>
    <t xml:space="preserve">Directors and Relatives </t>
  </si>
  <si>
    <t xml:space="preserve">Officers and Relatives </t>
  </si>
  <si>
    <t>Owned By Connected Parties</t>
  </si>
  <si>
    <t>[Section 90(4)]</t>
  </si>
  <si>
    <t xml:space="preserve">Officers and relatives </t>
  </si>
  <si>
    <t>Summary</t>
  </si>
  <si>
    <t>CapAd Summary</t>
  </si>
  <si>
    <t>FX Rates</t>
  </si>
  <si>
    <t xml:space="preserve">Segregated Fund </t>
  </si>
  <si>
    <t>Non Financial</t>
  </si>
  <si>
    <t>Sub-Total</t>
  </si>
  <si>
    <t>10.0  Investment in Connected Companies which are Insurance Companies</t>
  </si>
  <si>
    <t>Investment In Subsidiaries</t>
  </si>
  <si>
    <t>(a) Other-(1 ) HMB</t>
  </si>
  <si>
    <t>(a) Other- (2) Unit Trust</t>
  </si>
  <si>
    <t xml:space="preserve">  (i) Other</t>
  </si>
  <si>
    <t>(i) Other-  (2) Not Listed</t>
  </si>
  <si>
    <t xml:space="preserve">     (c) United States</t>
  </si>
  <si>
    <t xml:space="preserve">     (d United Kingdom</t>
  </si>
  <si>
    <t xml:space="preserve">    (e) Canada</t>
  </si>
  <si>
    <t xml:space="preserve">   (a) Other</t>
  </si>
  <si>
    <t>(a) Other- (1) HMB</t>
  </si>
  <si>
    <t>(a) Other-(2) UNIT TRUST</t>
  </si>
  <si>
    <t>Loans on Debentures between 60 and &lt;120 days Overdue</t>
  </si>
  <si>
    <t>(i)other (1) HMB</t>
  </si>
  <si>
    <t>(j) Other (2)- UNIT TRUST</t>
  </si>
  <si>
    <t>(i) Other</t>
  </si>
  <si>
    <t>(j) Other-Not listed</t>
  </si>
  <si>
    <t>15.0 Deposits &lt; 90days:</t>
  </si>
  <si>
    <t xml:space="preserve"> 15.1 Deposits at Banks and Other Financial Institutions</t>
  </si>
  <si>
    <t xml:space="preserve"> 15.2 T-Bills</t>
  </si>
  <si>
    <t xml:space="preserve"> 15.3 Total Deposits&lt;90days</t>
  </si>
  <si>
    <t>15.2  Investment in Treasury Bills &lt;= 90days</t>
  </si>
  <si>
    <t>15.1 Deposits with banks and other financial institutions &lt;=90 days</t>
  </si>
  <si>
    <t>16.1 Deposits at Banks and Other Financial Institutions</t>
  </si>
  <si>
    <t>16.2 T-Bills</t>
  </si>
  <si>
    <t>16.3Total deposits&gt; 90 days</t>
  </si>
  <si>
    <t>16.3 Fixed Deposits with Financial institutions &amp; T-Bills &gt;90 days</t>
  </si>
  <si>
    <t>13-16 Cash &amp; Cash Equivalents</t>
  </si>
  <si>
    <t>1. 0 Real Estate</t>
  </si>
  <si>
    <t>1. 2.0  Income Producing</t>
  </si>
  <si>
    <t>1.2.1. Oil, gas and mining properties/rights</t>
  </si>
  <si>
    <t>1.2.2.Other</t>
  </si>
  <si>
    <t>1.2.1 Investment properties</t>
  </si>
  <si>
    <t>Investment In Subsidiaries:</t>
  </si>
  <si>
    <t xml:space="preserve"> 1.1.4  Motor Vehicles</t>
  </si>
  <si>
    <t>1. 1.0 Owner Occupied</t>
  </si>
  <si>
    <t xml:space="preserve">Other Residential Mortgages </t>
  </si>
  <si>
    <t xml:space="preserve"> Par Value</t>
  </si>
  <si>
    <t>11. LIQUID FUNDS</t>
  </si>
  <si>
    <t>1306 Privately Owned Other Financial Inst. Securities</t>
  </si>
  <si>
    <t>1307 Privately Owned Non-Financial Institution Securities</t>
  </si>
  <si>
    <t>1308 Time Deposits</t>
  </si>
  <si>
    <t>1309 Quoted Stocks/Shares</t>
  </si>
  <si>
    <t>1310 Unlisted Stocks and Shares</t>
  </si>
  <si>
    <t>1311 Investment Not Else Classified</t>
  </si>
  <si>
    <t xml:space="preserve"> TOTAL INVESTMENTS (SUM 1301-1311)</t>
  </si>
  <si>
    <t xml:space="preserve"> LESS</t>
  </si>
  <si>
    <t>1312 Provision for Security Losses</t>
  </si>
  <si>
    <t>13.   TOTAL INVESTMENTS (NET)</t>
  </si>
  <si>
    <t xml:space="preserve"> 14.  NET LOANS</t>
  </si>
  <si>
    <t>140302 Real Estate Mortgages</t>
  </si>
  <si>
    <t xml:space="preserve">1405 Other Loans </t>
  </si>
  <si>
    <t>1406 Policy Loans</t>
  </si>
  <si>
    <t xml:space="preserve"> TOTAL LOANS </t>
  </si>
  <si>
    <t xml:space="preserve"> 1409 Provision for Loan Losses</t>
  </si>
  <si>
    <t xml:space="preserve"> 14. TOTAL NET LOANS </t>
  </si>
  <si>
    <t xml:space="preserve"> 16. EQUITY IN SUBSIDIARIES AND AFFILIATES</t>
  </si>
  <si>
    <t>1601 Commercial Banks</t>
  </si>
  <si>
    <t>1602 Privately Owned Other Financial Institutions</t>
  </si>
  <si>
    <t>1603 State Owned Other Financial Institutions</t>
  </si>
  <si>
    <t>1609 Other</t>
  </si>
  <si>
    <t xml:space="preserve">16. TOTAL </t>
  </si>
  <si>
    <t xml:space="preserve"> 17.  ACCOUNTS RECEIVABLES (NET)</t>
  </si>
  <si>
    <t>1701  Interest</t>
  </si>
  <si>
    <t xml:space="preserve">1711 Agents </t>
  </si>
  <si>
    <t xml:space="preserve">1712 Insurance Companies </t>
  </si>
  <si>
    <t>1713 Brokers</t>
  </si>
  <si>
    <t>1714 Reinsurance Recoverable</t>
  </si>
  <si>
    <t>1716 Policyholders</t>
  </si>
  <si>
    <t>1709 Provisions</t>
  </si>
  <si>
    <t xml:space="preserve">17. TOTAL </t>
  </si>
  <si>
    <t xml:space="preserve"> 18.  FIXED ASSETS (NET)</t>
  </si>
  <si>
    <t xml:space="preserve"> 1809 Depreciation</t>
  </si>
  <si>
    <t xml:space="preserve"> 18. TOTAL </t>
  </si>
  <si>
    <t xml:space="preserve"> 19.  PREPAID EXPENSES &amp; OTHER ASSETS</t>
  </si>
  <si>
    <t>Institution:</t>
  </si>
  <si>
    <t>11. Total Liquid Funds</t>
  </si>
  <si>
    <t>12.0 Investment in Associates &amp; Joint ventures</t>
  </si>
  <si>
    <t>10-11 Investment in  Subsidiaries, Affiliates &amp; Structured Entities</t>
  </si>
  <si>
    <t>Lessor - Financial Lease in respect of real estate not in arrears</t>
  </si>
  <si>
    <t>Lessor - Financial Leases in respect of real estate in arrears</t>
  </si>
  <si>
    <t>Right of Use Assets</t>
  </si>
  <si>
    <t>1. Asset Backed Securities</t>
  </si>
  <si>
    <t>2. Mutual Funds</t>
  </si>
  <si>
    <t>3. Other</t>
  </si>
  <si>
    <t>Instructions</t>
  </si>
  <si>
    <t>Asset Schedule</t>
  </si>
  <si>
    <t xml:space="preserve">Information is typed into these cells. </t>
  </si>
  <si>
    <t>Cell Colour</t>
  </si>
  <si>
    <t>Total Balance Sheet Assets</t>
  </si>
  <si>
    <t xml:space="preserve">Segregated Fund Total Assets </t>
  </si>
  <si>
    <t>Summary Schedule</t>
  </si>
  <si>
    <t>Non-Consolidated Statement of Assets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</si>
  <si>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Completed and reconciled Asset Schedules must accompany all Annual Return submissions.</t>
    </r>
  </si>
  <si>
    <t>CB20</t>
  </si>
  <si>
    <t xml:space="preserve">Trinidad and Tobago Dollar (TTD) is the reporting currency. Companies with assets in currencies other than the reporting </t>
  </si>
  <si>
    <t xml:space="preserve">Return to top </t>
  </si>
  <si>
    <t>SECTIONS</t>
  </si>
  <si>
    <t xml:space="preserve">Section 143(5) of the Insurance Act requires that the fair value of real estate shall be determined by the appraisal of a </t>
  </si>
  <si>
    <t>borrower is not a connected party, Column D can be left blank.</t>
  </si>
  <si>
    <t xml:space="preserve">The meaning of "connected party" and "connected party group" is  defined in Section 5 of the Insurance Act. If the </t>
  </si>
  <si>
    <t xml:space="preserve">Relationship (Column D) - identifies the connected party relationships between the borrower and the insurance company. </t>
  </si>
  <si>
    <t>General Insurance</t>
  </si>
  <si>
    <t>Form</t>
  </si>
  <si>
    <t>Company</t>
  </si>
  <si>
    <t>entered here.</t>
  </si>
  <si>
    <t xml:space="preserve">Bonds and debentures of Central, Local and other Government  bodies and state owned financial Institutions must be </t>
  </si>
  <si>
    <t>Securities issued by the Government of Trinidad &amp; Tobago (GOTT)</t>
  </si>
  <si>
    <t>Securities guaranteed by the GOTT</t>
  </si>
  <si>
    <t>Securities issued by the GOTT (Non-TTD Currency)</t>
  </si>
  <si>
    <t>(a)</t>
  </si>
  <si>
    <t>(b)(i)</t>
  </si>
  <si>
    <t>(b)(ii)</t>
  </si>
  <si>
    <t xml:space="preserve">Category are required to be entered for Country of Issue for non-Trinidad and Tobago issued bonds and debentures. </t>
  </si>
  <si>
    <t>(c)</t>
  </si>
  <si>
    <t>Securities issued by CARICOM Countries</t>
  </si>
  <si>
    <t>(d)</t>
  </si>
  <si>
    <t>Securities issued by the United States</t>
  </si>
  <si>
    <t>(e)</t>
  </si>
  <si>
    <t>Securities issued by the United Kingdom</t>
  </si>
  <si>
    <t>(f)</t>
  </si>
  <si>
    <t>(g)</t>
  </si>
  <si>
    <t>Other - Republic of Ireland</t>
  </si>
  <si>
    <t>Other - Commonwealth</t>
  </si>
  <si>
    <t>Other - Government</t>
  </si>
  <si>
    <t>Canada</t>
  </si>
  <si>
    <t>(h)</t>
  </si>
  <si>
    <t>(i)</t>
  </si>
  <si>
    <t>Home Mortgage Bank</t>
  </si>
  <si>
    <t>(j)</t>
  </si>
  <si>
    <t>Other - Unit Trust Corporation</t>
  </si>
  <si>
    <t>Other - Not Listed</t>
  </si>
  <si>
    <t>Bonds and debentures not identified here will be categorized in Schedule 8-9 Bonds and Debentures</t>
  </si>
  <si>
    <r>
      <t xml:space="preserve">Enter information as required on white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. Entire schedule must be completed. </t>
    </r>
  </si>
  <si>
    <t xml:space="preserve">No information is to be entered on this schedule. </t>
  </si>
  <si>
    <t>INSTRUCTIONS</t>
  </si>
  <si>
    <t>Enter information as required in white and green cells.</t>
  </si>
  <si>
    <t xml:space="preserve">A. To record outstanding Premiums, select from Column "A" </t>
  </si>
  <si>
    <t>1. Due From Agents</t>
  </si>
  <si>
    <t>2. Due From Brokers</t>
  </si>
  <si>
    <t>3. Due From Policyholders</t>
  </si>
  <si>
    <t>Select from column "A"</t>
  </si>
  <si>
    <t>1. Due from Agents</t>
  </si>
  <si>
    <t xml:space="preserve">2. Due from Brokers; and </t>
  </si>
  <si>
    <t>Select Type from column "B"- any one of the other Types listed.</t>
  </si>
  <si>
    <t>1. Other (Specify in notes)</t>
  </si>
  <si>
    <t xml:space="preserve">Enter information as required in white and green cells. All columns must be completed. </t>
  </si>
  <si>
    <r>
      <t xml:space="preserve">Enter information as required on white and green cells </t>
    </r>
    <r>
      <rPr>
        <b/>
        <u/>
        <sz val="10"/>
        <rFont val="Arial"/>
        <family val="2"/>
      </rPr>
      <t>only.</t>
    </r>
  </si>
  <si>
    <t>Filing Requirements</t>
  </si>
  <si>
    <r>
      <t xml:space="preserve">6) </t>
    </r>
    <r>
      <rPr>
        <sz val="10"/>
        <rFont val="Arial"/>
        <family val="2"/>
      </rPr>
      <t>Unless specifically stated in these instructions or indicated on the form, entries should be made as positive figures. Exceptions</t>
    </r>
  </si>
  <si>
    <t xml:space="preserve">Foreign currency transactions are translated at conversion rates at the company's financial year end. </t>
  </si>
  <si>
    <r>
      <rPr>
        <b/>
        <sz val="10"/>
        <rFont val="Arial"/>
        <family val="2"/>
      </rPr>
      <t xml:space="preserve">7) </t>
    </r>
    <r>
      <rPr>
        <sz val="10"/>
        <rFont val="Arial"/>
        <family val="2"/>
      </rPr>
      <t xml:space="preserve">The dollar values reported in these returns are expressed in Trinidad and Tobago dollars and rounded to the nearest dollar. </t>
    </r>
  </si>
  <si>
    <r>
      <rPr>
        <b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Information is to be entered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in cell colours as indicated below. All columns using these colours must be completed</t>
    </r>
  </si>
  <si>
    <r>
      <rPr>
        <b/>
        <sz val="10"/>
        <rFont val="Arial"/>
        <family val="2"/>
      </rPr>
      <t xml:space="preserve">5) </t>
    </r>
    <r>
      <rPr>
        <sz val="10"/>
        <rFont val="Arial"/>
        <family val="2"/>
      </rPr>
      <t xml:space="preserve">Asset Schedule Total Asset Balances are to reconcile with Annual Returns as follows </t>
    </r>
  </si>
  <si>
    <t>FILING REQUIREMENTS</t>
  </si>
  <si>
    <t>FX RATES</t>
  </si>
  <si>
    <t>1 REAL ESTATE</t>
  </si>
  <si>
    <t>2.1 LOANS ON MORTGAGE</t>
  </si>
  <si>
    <t>2.3 LEASES</t>
  </si>
  <si>
    <t>4-7 ORDINARY AND PREFERENCE SHARES</t>
  </si>
  <si>
    <t>8-9 BONDS AND DEBENTURES</t>
  </si>
  <si>
    <t>13-16 CASH &amp; CASH EQUIVALENTS</t>
  </si>
  <si>
    <r>
      <t xml:space="preserve">Enter information as required on white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. Entire schedule must be completed. The Total Balance Sheet Assets </t>
    </r>
  </si>
  <si>
    <t xml:space="preserve">current financial year end. </t>
  </si>
  <si>
    <t>CAPAD (CAPITAL ADEQUACY) SUMMARY</t>
  </si>
  <si>
    <t xml:space="preserve">explained in the Notes. </t>
  </si>
  <si>
    <r>
      <t xml:space="preserve">Any differences between the total of the quarterly submissions and the information reported in the annual return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</t>
    </r>
  </si>
  <si>
    <t>For any loans on debentures in arrears as at reporting date, information on number of days in arrears as well as amount in</t>
  </si>
  <si>
    <t xml:space="preserve">Details of leases that the Insurer has engaged in either as lessor or lessee is required in this Schedule. Details are required for </t>
  </si>
  <si>
    <t xml:space="preserve">all contractual arrangements that meet the criteria for leases in accordance with International Financial Reporting Standards. </t>
  </si>
  <si>
    <t>(IFRS 16).</t>
  </si>
  <si>
    <r>
      <t xml:space="preserve">For Capital Adequacy calculations, credit ratings are required for </t>
    </r>
    <r>
      <rPr>
        <b/>
        <u/>
        <sz val="10"/>
        <rFont val="Arial"/>
        <family val="2"/>
      </rPr>
      <t>all</t>
    </r>
    <r>
      <rPr>
        <sz val="10"/>
        <rFont val="Arial"/>
        <family val="2"/>
      </rPr>
      <t xml:space="preserve"> securities. Credit rating should reflect the rating of the </t>
    </r>
  </si>
  <si>
    <t>bond as at the reporting date. In the event that a bond or other evidence of indebtedness is not rated, the rating of the issuer</t>
  </si>
  <si>
    <t xml:space="preserve">applies. If neither the issuer nor the bond or other evidence of indebtedness is rated, the risk factor shall be as detailed in </t>
  </si>
  <si>
    <t xml:space="preserve">Relationship (Column C) - identifies the connected party relationships between the borrower and the insurance company. </t>
  </si>
  <si>
    <t xml:space="preserve">For any loans bonds and debentures in arrears as at reporting date, information on number of days in arrears as well as </t>
  </si>
  <si>
    <t>All reinsurers with which the Insurer is due a recoverable must be individually detailed and listed. The relevant credit rating</t>
  </si>
  <si>
    <t xml:space="preserve">will arise where an entry is the opposite of what would normally occur. Negative amounts must be shown as round brackets. </t>
  </si>
  <si>
    <t>for each reinsurer must be selected. If the reinsurer does not have a rating, select the "Unrated" option. The rating chosen</t>
  </si>
  <si>
    <t>must reflect the latest available credit rating as at the date of the Annual Return.</t>
  </si>
  <si>
    <t>required are</t>
  </si>
  <si>
    <t>Mutual Fund</t>
  </si>
  <si>
    <t>Asset Type</t>
  </si>
  <si>
    <t>Information Required for Schedule</t>
  </si>
  <si>
    <t xml:space="preserve">Credit Rating or Fund Type not required. However, all other white columns of the schedule must be completed. </t>
  </si>
  <si>
    <r>
      <rPr>
        <b/>
        <sz val="10"/>
        <rFont val="Arial"/>
        <family val="2"/>
      </rPr>
      <t xml:space="preserve">3) </t>
    </r>
    <r>
      <rPr>
        <sz val="10"/>
        <rFont val="Arial"/>
        <family val="2"/>
      </rPr>
      <t xml:space="preserve">All Schedules relevant to the Insurance Company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be completed</t>
    </r>
  </si>
  <si>
    <t>(h) MA 1  IADB</t>
  </si>
  <si>
    <t>(h  MA  2 CDB</t>
  </si>
  <si>
    <t>(h) MA 3 IBRD</t>
  </si>
  <si>
    <t>(h) MA 4 Other</t>
  </si>
  <si>
    <t>Total MA</t>
  </si>
  <si>
    <t>(h) MA -(1) IADB</t>
  </si>
  <si>
    <t>(h) MA  -(2) CDB</t>
  </si>
  <si>
    <t>(h) MA -(3) IBRD</t>
  </si>
  <si>
    <t>(h) MA-  (4) Other</t>
  </si>
  <si>
    <t>(h) Securities issued by Multilateral Agencies</t>
  </si>
  <si>
    <t>Residential Mortgages Less Than  &lt;60days Overdue</t>
  </si>
  <si>
    <t xml:space="preserve">Segregated 
Fund </t>
  </si>
  <si>
    <r>
      <t>Capital Adequacy</t>
    </r>
    <r>
      <rPr>
        <b/>
        <sz val="10"/>
        <color rgb="FFFF0000"/>
        <rFont val="Arial"/>
        <family val="2"/>
      </rPr>
      <t xml:space="preserve"> (Regs. Schedule 4(8)</t>
    </r>
  </si>
  <si>
    <t>Investment in Subsidiary</t>
  </si>
  <si>
    <t>1715 Due from Related Parties</t>
  </si>
  <si>
    <t>1702  Commissions</t>
  </si>
  <si>
    <t>1703  Dividends</t>
  </si>
  <si>
    <t>1704 Lease Rentals</t>
  </si>
  <si>
    <t>1705 Taxation Recoverable</t>
  </si>
  <si>
    <t>1706 Notes Receivable</t>
  </si>
  <si>
    <t>1707 Money Market Operations</t>
  </si>
  <si>
    <t>1708 Other (Specify)</t>
  </si>
  <si>
    <t>1710 Employees</t>
  </si>
  <si>
    <t xml:space="preserve"> 1801 Land and Buildings</t>
  </si>
  <si>
    <t xml:space="preserve"> 1803 Other Machinery and Equipment</t>
  </si>
  <si>
    <t xml:space="preserve"> 1802 Equipment on Lease/ Right of Use Assets</t>
  </si>
  <si>
    <t>1901 Prepaid Expenses</t>
  </si>
  <si>
    <t>1903 Items in Suspense</t>
  </si>
  <si>
    <t>1904 Deferred Tax</t>
  </si>
  <si>
    <t>1905 Postage Stamps</t>
  </si>
  <si>
    <t>1909 Other</t>
  </si>
  <si>
    <t xml:space="preserve"> 19. TOTAL </t>
  </si>
  <si>
    <t xml:space="preserve">CB20 Summary </t>
  </si>
  <si>
    <t>CB 20-SUMMARY OF  ASSETS BY SECTORS</t>
  </si>
  <si>
    <t>Residential Mortgages &lt;60days Overdue</t>
  </si>
  <si>
    <t>Residential Mortgages overdue more than 120 days</t>
  </si>
  <si>
    <t xml:space="preserve">Residential Mortgages overdue more than 120 days </t>
  </si>
  <si>
    <t xml:space="preserve">Commercial Mortgages overdue more than 120 days </t>
  </si>
  <si>
    <t>Residential Mortgages  &lt;60days Overdue</t>
  </si>
  <si>
    <t>Commercial Mortgages overdue more than 120 days</t>
  </si>
  <si>
    <t xml:space="preserve">Commercial Mortgages  overduue more than 120 days </t>
  </si>
  <si>
    <t>AUD Cash Accounts</t>
  </si>
  <si>
    <t>EUR Cash Account</t>
  </si>
  <si>
    <t>USD Cash Account</t>
  </si>
  <si>
    <t>GBP Cash Account</t>
  </si>
  <si>
    <t>Other Cash Account</t>
  </si>
  <si>
    <t>TT Cash Accounts</t>
  </si>
  <si>
    <t>CBTT Cash Deposits</t>
  </si>
  <si>
    <t>14. Cash Deposits with the CBT T</t>
  </si>
  <si>
    <t>14.0 Cash Deposits with Central Bank of T &amp; T</t>
  </si>
  <si>
    <t>13.0 Cash on Current Acount and in Hand</t>
  </si>
  <si>
    <t>Australian Dollar</t>
  </si>
  <si>
    <t>AUD</t>
  </si>
  <si>
    <t>Total Cash on Current Account and in Hand</t>
  </si>
  <si>
    <t>Total Cash &amp; Cash Equivalents</t>
  </si>
  <si>
    <t>Total Subrogation</t>
  </si>
  <si>
    <t>Total Other Loans</t>
  </si>
  <si>
    <t>Investment Rating</t>
  </si>
  <si>
    <t xml:space="preserve">Other Commercial Mortgages </t>
  </si>
  <si>
    <t>CAD Cash Account</t>
  </si>
  <si>
    <t>BBD Cash Account</t>
  </si>
  <si>
    <t>BZD Csh Account</t>
  </si>
  <si>
    <t>GYD Cash Account</t>
  </si>
  <si>
    <t>JMD Cash Account</t>
  </si>
  <si>
    <t>CapAd (Capital Adequacy) Summary</t>
  </si>
  <si>
    <t>It is important to note that drop down menus must be completed for any row where information is entered. Failure to complete</t>
  </si>
  <si>
    <t>select accurate drop down menu options will result in inaccurate calculations in the Summary Schedule.</t>
  </si>
  <si>
    <t>General Insurance Annual Return</t>
  </si>
  <si>
    <t>NA</t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</si>
  <si>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Provisions columns are included in the following schedules for Insurers that have not adopted IFRS 9:</t>
    </r>
  </si>
  <si>
    <t>Schedule</t>
  </si>
  <si>
    <t xml:space="preserve">Notes </t>
  </si>
  <si>
    <t>Loans on Mortgage</t>
  </si>
  <si>
    <t>Loans on Debenture</t>
  </si>
  <si>
    <t>Government Securities</t>
  </si>
  <si>
    <t>i) For Insurers that have adopted IFRS 9 as at the reporting date, no information is required in Provision column.</t>
  </si>
  <si>
    <r>
      <t xml:space="preserve">Select Type from Column "B" </t>
    </r>
    <r>
      <rPr>
        <b/>
        <u/>
        <sz val="10"/>
        <rFont val="Arial"/>
        <family val="2"/>
      </rPr>
      <t>Debit Balances</t>
    </r>
  </si>
  <si>
    <t xml:space="preserve">To allow for aging, details must be entered for amounts less than and more than limits stated on the form. </t>
  </si>
  <si>
    <t>Multilateral Agreements - Inter-American Development Bank (IADB), Caribbean Development Bank (CDB), International Bank for Reconstruction and Development (IBRD), Other</t>
  </si>
  <si>
    <t>Sections 90 of the Act and 92</t>
  </si>
  <si>
    <t>Commercial Mortgages and mortgages for land will be categorized as "Commercial" and "Undeveloped Land" respectively.</t>
  </si>
  <si>
    <t xml:space="preserve">ii) For Insurers that have not adopted IFRS 9, Provision column needs to be completed. Provision values are to be entered as </t>
  </si>
  <si>
    <t>negative figures.</t>
  </si>
  <si>
    <t>2.2 LOANS ON DEBENTURES</t>
  </si>
  <si>
    <t>tab 20.10 (General Insurance Annual Return). Detailed asset records are to be kept by the Insurer or Financial Holding Co.</t>
  </si>
  <si>
    <r>
      <t xml:space="preserve">Enter information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</t>
    </r>
  </si>
  <si>
    <t xml:space="preserve">purposes. </t>
  </si>
  <si>
    <t xml:space="preserve">which states "In the case of subrogation from a third party contained in Table 1, the number of business days outstanding </t>
  </si>
  <si>
    <t xml:space="preserve">shall be measured from the date that the request for payment with supporting evidence was first sent by the insurer to the  </t>
  </si>
  <si>
    <t xml:space="preserve">third party, but in any event not later than sixty business days from the date the insurer became aware of the incident that </t>
  </si>
  <si>
    <t>gave rise to the subrogation."</t>
  </si>
  <si>
    <t>A note must also be included for the aging of subrogation balances.</t>
  </si>
  <si>
    <t xml:space="preserve">Indicates a drop down menu. Relevant option must be selected. </t>
  </si>
  <si>
    <t>Non-Consolidated Financial Statements Segregated Funds Net Assets</t>
  </si>
  <si>
    <t>in accordance with Section 143(1) of the Insurance Act 2018.</t>
  </si>
  <si>
    <r>
      <t xml:space="preserve">Enter information as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</t>
    </r>
  </si>
  <si>
    <t>a) Bank certificates of deposit</t>
  </si>
  <si>
    <t>b) Commercial paper including bankers acceptances secured by bank deposit;</t>
  </si>
  <si>
    <t>c) Commercial paper including bankers acceptances secured by investment grade instrument;</t>
  </si>
  <si>
    <t xml:space="preserve">d) Other commercial paper including bankers acceptances </t>
  </si>
  <si>
    <t>e) T-Bills</t>
  </si>
  <si>
    <t>f) CBTT Cash Deposits</t>
  </si>
  <si>
    <t xml:space="preserve">g) TT Cash Accounts </t>
  </si>
  <si>
    <t>h) Australian - AUD Cash Accounts;</t>
  </si>
  <si>
    <t>i) UK-GBP Cash Account;</t>
  </si>
  <si>
    <t xml:space="preserve">j) US - USD Cash Account; </t>
  </si>
  <si>
    <t>l) Barbados- BBD Cash Account</t>
  </si>
  <si>
    <t>m) Canada - CAD Cash Account</t>
  </si>
  <si>
    <t>n) Belize - BZD Cash Account</t>
  </si>
  <si>
    <t>o) Guyana - GYD Cash Account</t>
  </si>
  <si>
    <t>p) Jamaica - JMD Cash Account</t>
  </si>
  <si>
    <t>q) All other jurisdictions-Other Cash Account.</t>
  </si>
  <si>
    <t xml:space="preserve">   Note: 1. Only enter in Blank cells</t>
  </si>
  <si>
    <t>Market 
Price  $ (T&amp;T)</t>
  </si>
  <si>
    <t>Total Other Governments (exclu. Caricom)</t>
  </si>
  <si>
    <t>Sub-Total Bonds and Debentures</t>
  </si>
  <si>
    <t xml:space="preserve">Lessee-Financial </t>
  </si>
  <si>
    <t xml:space="preserve">Lessee-Operating </t>
  </si>
  <si>
    <t>Lessee -Short Term Leased Assets</t>
  </si>
  <si>
    <t>Other Leased Assets</t>
  </si>
  <si>
    <t xml:space="preserve">   selected from the drop down menu in Column D. </t>
  </si>
  <si>
    <t xml:space="preserve">be required in accordance with Insurance (Capital Adequacy) Regulations 2020. </t>
  </si>
  <si>
    <t xml:space="preserve">Schedule 4 of the Insurance (Capital Adequacy) Regulations, 2020. </t>
  </si>
  <si>
    <t xml:space="preserve"> arrears will be required in accordance with Insurance (Capital Adequacy) Regulations 2020. </t>
  </si>
  <si>
    <t xml:space="preserve">Risk factors to be applied for leases is detailed in Insurance (Capital Adequacy) Regulations 2020. </t>
  </si>
  <si>
    <r>
      <t>1. Where the insurer is a</t>
    </r>
    <r>
      <rPr>
        <b/>
        <sz val="10"/>
        <rFont val="Arial"/>
        <family val="2"/>
      </rPr>
      <t xml:space="preserve"> lessee </t>
    </r>
    <r>
      <rPr>
        <sz val="10"/>
        <rFont val="Arial"/>
        <family val="2"/>
      </rPr>
      <t xml:space="preserve">and the lease is for a term of 12 months or less and of low value, "Operational" must be </t>
    </r>
  </si>
  <si>
    <r>
      <t xml:space="preserve">2. Where the insurer is a </t>
    </r>
    <r>
      <rPr>
        <b/>
        <sz val="10"/>
        <rFont val="Arial"/>
        <family val="2"/>
      </rPr>
      <t xml:space="preserve">lessee </t>
    </r>
    <r>
      <rPr>
        <sz val="10"/>
        <rFont val="Arial"/>
        <family val="2"/>
      </rPr>
      <t xml:space="preserve">and the lease for a term greater than 12 months, "Financial" must be selected from the </t>
    </r>
  </si>
  <si>
    <r>
      <t xml:space="preserve">3. Where the insurer is a </t>
    </r>
    <r>
      <rPr>
        <b/>
        <sz val="10"/>
        <rFont val="Arial"/>
        <family val="2"/>
      </rPr>
      <t xml:space="preserve">lessor </t>
    </r>
    <r>
      <rPr>
        <sz val="10"/>
        <rFont val="Arial"/>
        <family val="2"/>
      </rPr>
      <t xml:space="preserve">with a finance lease, it is a receivable recorded at an amount equal to the net investment </t>
    </r>
  </si>
  <si>
    <t>Enter information on this Form as follows:</t>
  </si>
  <si>
    <t xml:space="preserve">    drop down menu in column D.</t>
  </si>
  <si>
    <t>1. Due from Staff etc.</t>
  </si>
  <si>
    <t xml:space="preserve">For Trinidad and Tobago issued  bonds and debentures, bond categories are </t>
  </si>
  <si>
    <t>k) Euro-EUR Cash Account; and</t>
  </si>
  <si>
    <r>
      <t xml:space="preserve">and Segregated Fund Total Assets in the Schedule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reconcile to the Annual Return for prior financial year as well as</t>
    </r>
  </si>
  <si>
    <t xml:space="preserve">qualified valuer at the time of acquisition and thereafter on a triennial basis. </t>
  </si>
  <si>
    <t xml:space="preserve">    in the lease at the commencement date.</t>
  </si>
  <si>
    <t>4. Both short term (Lessee) and operating leases (Lessor) are written of on a straight line basis over the life of the asset.</t>
  </si>
  <si>
    <t xml:space="preserve">Territory indicates where shares were purchased. Share prices for non TT shares must be converted using the share price </t>
  </si>
  <si>
    <t>at end of period multiplied by the exchange rate at end of period. (Column "J")</t>
  </si>
  <si>
    <t xml:space="preserve">    (f-g) Other Commonwealth &amp;  Foreign countries</t>
  </si>
  <si>
    <t xml:space="preserve">  (h) Securities issued by Multilateral Agencies</t>
  </si>
  <si>
    <t>Bankers Insurance Company of Trinidad and Tobago Limited</t>
  </si>
  <si>
    <t>The Beacon Insurance Company Limited</t>
  </si>
  <si>
    <t>The Great Northern Insurance Company Limited</t>
  </si>
  <si>
    <t>The New India Assurance Company (Trinidad and Tobago) Limited</t>
  </si>
  <si>
    <t>The Presidential Insurance Company Limited</t>
  </si>
  <si>
    <t>Trinidad and Tobago Insurance Limited</t>
  </si>
  <si>
    <t>Colonial Life Insurance  Company (Trinidad) Limited</t>
  </si>
  <si>
    <t>Guardian Life of the Caribbean Limited</t>
  </si>
  <si>
    <t>Caribbean Atlantic Life Insurance Company Limited (CALICO)</t>
  </si>
  <si>
    <t>Maritime Life (Caribbean) Limited</t>
  </si>
  <si>
    <t>Nationwide Insurance Company Limited</t>
  </si>
  <si>
    <t>The Demerara Life Assurance Company of Trinidad and Tobago Limited</t>
  </si>
  <si>
    <t>United Security Life Insurance Company Limited</t>
  </si>
  <si>
    <t xml:space="preserve">             2. Do not amend these Schedules.</t>
  </si>
  <si>
    <t>CariCRIS</t>
  </si>
  <si>
    <t>Market Valuation Basis</t>
  </si>
  <si>
    <t>Column "L" (Days in Arrears) must be completed using numbers only. If loan is not in arrears, enter "0". Days in Arrears must</t>
  </si>
  <si>
    <t xml:space="preserve">Column C "Line of Business for Premium Receivables" must only be completed if "Premiums" is the type identified in Column B. 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</si>
  <si>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 xml:space="preserve">: Credit ratings only required for reinsurers. Credit ratings not applicable to other sundry debtor categories. </t>
    </r>
  </si>
  <si>
    <t xml:space="preserve">Fund Type (Money Market Fund, Bond Fund, Equity or Other Fund). Credit Rating not required. </t>
  </si>
  <si>
    <r>
      <rPr>
        <b/>
        <sz val="10"/>
        <rFont val="Arial"/>
        <family val="2"/>
      </rPr>
      <t xml:space="preserve">1) </t>
    </r>
    <r>
      <rPr>
        <sz val="10"/>
        <rFont val="Arial"/>
        <family val="2"/>
      </rPr>
      <t>Do not amend the Asset Schedules.</t>
    </r>
  </si>
  <si>
    <t>Associated Companies &amp; Joint Ventures etc</t>
  </si>
  <si>
    <t>Other Financial</t>
  </si>
  <si>
    <t>Investment In Affiliates and Associates etc.</t>
  </si>
  <si>
    <r>
      <t>7.2 Preference Shares in non-Trinidad and Tobago Companies</t>
    </r>
    <r>
      <rPr>
        <b/>
        <sz val="11"/>
        <color rgb="FFFF0000"/>
        <rFont val="Arial"/>
        <family val="2"/>
      </rPr>
      <t>(Other)</t>
    </r>
  </si>
  <si>
    <t>11.1  Investment in Connected companies which are not  insurance companies</t>
  </si>
  <si>
    <t>Total Investment in  Subs., Affiliates &amp; Structured Entities</t>
  </si>
  <si>
    <t xml:space="preserve"> 1.1.1 Own Use</t>
  </si>
  <si>
    <t xml:space="preserve"> 1.1.2 Office furniture and fittings</t>
  </si>
  <si>
    <t xml:space="preserve"> 1.1.3  Computer Equipment</t>
  </si>
  <si>
    <t>1.1 Property and Equipment</t>
  </si>
  <si>
    <t>1.2  Investment Properties</t>
  </si>
  <si>
    <t>3.0 Government Securities</t>
  </si>
  <si>
    <t xml:space="preserve">  3.1 Trinidad and Tobago</t>
  </si>
  <si>
    <t xml:space="preserve">  3.2 Caricom Governments</t>
  </si>
  <si>
    <t>(a) Due from Reinsurers - Unearned Premiums</t>
  </si>
  <si>
    <t>(a) Due from Reinsurers - Unpaid Claims and Adjustment Expenses</t>
  </si>
  <si>
    <t>(a) Due from Reinsurers - Other</t>
  </si>
  <si>
    <t>Due from Reinsurers - Unearned Premiums</t>
  </si>
  <si>
    <t>Due from Reinsurers - Unpaid Claims and Adjustment Expenses</t>
  </si>
  <si>
    <t>Due from Reinsurers - Other</t>
  </si>
  <si>
    <t xml:space="preserve">No Issue or Maturity dates are required to be entered for cash items, bank accounts or bank balances. </t>
  </si>
  <si>
    <t>Columns "Certificate #" and "Yield" must be left blank for cash items.</t>
  </si>
  <si>
    <t>Enter Name of Bank/Financial institution/Regulator etc. (must be entered in "Details" column).</t>
  </si>
  <si>
    <r>
      <t xml:space="preserve">Enter information as required in white and green cells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>. Failure to update cells will result in inaccurate tabulation of values.</t>
    </r>
  </si>
  <si>
    <t>For Cash items Select the following in "Type" Column:</t>
  </si>
  <si>
    <t>For additional information on Capital Adequacy, please refer to the  Insurance (Capital Adequacy) Regulations 2020.</t>
  </si>
  <si>
    <t xml:space="preserve">Insurance (Capital Adequacy) Regulations 2020. Residential mortgages will be categorized as "Residential". </t>
  </si>
  <si>
    <t xml:space="preserve">Subrogation aging is to be done in accordance with Section 4(8) of the Insurance (Capital Adequacy) Regulations 2020 </t>
  </si>
  <si>
    <t xml:space="preserve">amount in arrears will be required in accordance with Insurance (Capital Adequacy) Regulations 2020. </t>
  </si>
  <si>
    <t>Credit Rating must be entered. Qualifying and non qualifying unrated asset backed securities are defined in Section 4 of the Insurance (Capital Adequacy) Regulations 2020.</t>
  </si>
  <si>
    <t>Long Term Insurance</t>
  </si>
  <si>
    <t xml:space="preserve">In accordance with the requirements of section 82 of the Insurance Act, 2018 and the (Capital Adequacy) Regulations, 2020, </t>
  </si>
  <si>
    <t xml:space="preserve">The calculation of the company's Capital Adequacy Ratio is included in the Annual Return in the forms identified below.  </t>
  </si>
  <si>
    <t xml:space="preserve">this schedule (Long Term Insurance Return [Form 40.020-Asset Default Risk] and General Insurance Return [Form 40.20-Asset </t>
  </si>
  <si>
    <t xml:space="preserve">Default Risk]) categorizes all asset of an insurance company for the computation of its Regulatory Capital. </t>
  </si>
  <si>
    <t>currency are required to enter the foreign exchange conversion rate at their year end in the relevant white cells on this schedule.</t>
  </si>
  <si>
    <t>Property Type (Column E) - identifies the type of mortgage issued by the Insurer. Property type categories are as prescribed in</t>
  </si>
  <si>
    <t xml:space="preserve">The category must be selected from the drop down menu in Column E and is required for the Capital Adequacy calculation </t>
  </si>
  <si>
    <t xml:space="preserve">For any mortgage in arrears as at the reporting date, information on number of days in arrears as well as amount in arrears will </t>
  </si>
  <si>
    <t>Assuria Life (T&amp;T) Ltd.</t>
  </si>
  <si>
    <t>CUNA Caribbean Insurance Society Limited</t>
  </si>
  <si>
    <t>Capital Insurance Limited</t>
  </si>
  <si>
    <t>Export Import Bank of Trinidad and Tobago (Eximbank) Limited</t>
  </si>
  <si>
    <t>NAGICO Insurance (Trinidad and Tobago) Limited</t>
  </si>
  <si>
    <t>TRINRE Insurance Company Limited</t>
  </si>
  <si>
    <t>The Insurance Company of the West Indies (Trinidad) Limited</t>
  </si>
  <si>
    <t>Any amount within the range would allow for an allocation to the appropriate aging period.</t>
  </si>
  <si>
    <t>5. Amounts in Arrears (Column M) should not exceed the total Balance Sheet value (Column K).</t>
  </si>
  <si>
    <t>Amounts in Arrears (Column Q) should not exceed the total Balance Sheet value (Column O).</t>
  </si>
  <si>
    <t>Amounts in Arrears (Column P) should not exceed the total Balance Sheet value (Column N).</t>
  </si>
  <si>
    <t>Amounts in Arrears (Column M) should not exceed the total Balance Sheet value (Column K).</t>
  </si>
  <si>
    <t>General Accident (Trinidad and Tobago) Limited</t>
  </si>
  <si>
    <t>General Accident Insurance Company (Trinidad and Tobago) Limited</t>
  </si>
  <si>
    <r>
      <t>5.1 Ordinary Shares in non-Trinidad and Tobago Companies (</t>
    </r>
    <r>
      <rPr>
        <b/>
        <sz val="11"/>
        <color rgb="FFFF0000"/>
        <rFont val="Arial"/>
        <family val="2"/>
      </rPr>
      <t>CARICOM)</t>
    </r>
  </si>
  <si>
    <r>
      <t xml:space="preserve">7.1 Preference Shares in non-Trinidad and Tobago Companies 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(CARICOM)</t>
    </r>
  </si>
  <si>
    <r>
      <t xml:space="preserve">9.1 Bonds and Debentures in non-Trinidad and Tobago Companies </t>
    </r>
    <r>
      <rPr>
        <b/>
        <sz val="11"/>
        <color rgb="FFFF0000"/>
        <rFont val="Arial"/>
        <family val="2"/>
      </rPr>
      <t>(CARICOM)</t>
    </r>
  </si>
  <si>
    <t>6.0 Preference Shares in Trinidad and Tobago Companies</t>
  </si>
  <si>
    <t>1302 Central Government Securities</t>
  </si>
  <si>
    <t>1303 Local Government Securities</t>
  </si>
  <si>
    <t>1304 Other Government Securities</t>
  </si>
  <si>
    <t>1305 State Owned Other Financial Institutions</t>
  </si>
  <si>
    <t xml:space="preserve">1301 Treasury Bills </t>
  </si>
  <si>
    <t>13. INVESTMENTS</t>
  </si>
  <si>
    <t>Non-Consolidated Summary of Assets in Trinidad &amp; Tobago</t>
  </si>
  <si>
    <r>
      <t xml:space="preserve">9.2 Bonds and Debentures in non-Trinidad and Tobago Companies </t>
    </r>
    <r>
      <rPr>
        <b/>
        <sz val="11"/>
        <color rgb="FFFF0000"/>
        <rFont val="Arial"/>
        <family val="2"/>
      </rPr>
      <t>(Foreign)</t>
    </r>
  </si>
  <si>
    <t xml:space="preserve">Summary information for Consolidated Statement of Assets is captured in tab 20.010 (Long Term Insurer Annual Return) and </t>
  </si>
  <si>
    <t>Long Term Insurance Annual Return</t>
  </si>
  <si>
    <t>Insurance Act, 2018</t>
  </si>
  <si>
    <t>Republic Life Insurance Company Limited</t>
  </si>
  <si>
    <t xml:space="preserve">Report Date: </t>
  </si>
  <si>
    <t xml:space="preserve">Total Assets must agree to the last quarterly returns submitted by the Insurer for the current financial year. </t>
  </si>
  <si>
    <t>This Sheet is for Capital Adequacy purposes</t>
  </si>
  <si>
    <t xml:space="preserve">   24.1 Asset Backed Securities</t>
  </si>
  <si>
    <t xml:space="preserve">   24.2 Mutual Funds &amp; Other Funds</t>
  </si>
  <si>
    <t xml:space="preserve">   24.3 Other Assets</t>
  </si>
  <si>
    <t>24 Other Financial Assets</t>
  </si>
  <si>
    <t>Investment Income Due and Accrued</t>
  </si>
  <si>
    <t>Total Receivables and Other Assets</t>
  </si>
  <si>
    <t>Assets arising due to Employee Pension Benefit Plans</t>
  </si>
  <si>
    <t>Assets arising due to Employee Benefits</t>
  </si>
  <si>
    <t>Intangible Assets</t>
  </si>
  <si>
    <t>Asset for Insurance Acquisition Cash Flows</t>
  </si>
  <si>
    <t>Insurance Contract Assets</t>
  </si>
  <si>
    <t>Reinsurance Contract Held Assets</t>
  </si>
  <si>
    <t>\</t>
  </si>
  <si>
    <t>Deferred Tax Asset</t>
  </si>
  <si>
    <t>Financial Holding Company</t>
  </si>
  <si>
    <t>Holding Company of Parent</t>
  </si>
  <si>
    <t>Parent Company</t>
  </si>
  <si>
    <t>Joint Venture/ Structured Entity</t>
  </si>
  <si>
    <t>Controlling Shareholder</t>
  </si>
  <si>
    <t>Director or officer</t>
  </si>
  <si>
    <t>Director or officer of holding company/ financial holding company</t>
  </si>
  <si>
    <t>Relative of director or officer</t>
  </si>
  <si>
    <t>Significant shareholder</t>
  </si>
  <si>
    <t>Other-Trade Receivables</t>
  </si>
  <si>
    <t>Other-Prepaid Expenses</t>
  </si>
  <si>
    <t>25 Receivables and Other Assets</t>
  </si>
  <si>
    <r>
      <t xml:space="preserve">2.1.1  Mortgage Loans - Interest  </t>
    </r>
    <r>
      <rPr>
        <b/>
        <sz val="11"/>
        <color rgb="FFFF0000"/>
        <rFont val="Arial"/>
        <family val="2"/>
      </rPr>
      <t>(2.1 )</t>
    </r>
  </si>
  <si>
    <t>Value Before Provisions</t>
  </si>
  <si>
    <t>Insurance Receivables excluding non-distinct components of IFRS 17</t>
  </si>
  <si>
    <t>2.0 Other Loans and Advances</t>
  </si>
  <si>
    <t>Sub-Total Other Loans and Advances</t>
  </si>
  <si>
    <t>25. Receivables and Other Assets</t>
  </si>
  <si>
    <t>2.4 Other Loans and Advances</t>
  </si>
  <si>
    <t xml:space="preserve"> 2.3.2 Finance Leases</t>
  </si>
  <si>
    <t>2.4.1 Agents' Debit Balances</t>
  </si>
  <si>
    <t>9.3 Other</t>
  </si>
  <si>
    <t>2.4.2 Brokers' Debit Balances</t>
  </si>
  <si>
    <t>Assuria Life(T&amp;T) Ltd</t>
  </si>
  <si>
    <t>Caribbean Atlantic Life Insurance Company Limited</t>
  </si>
  <si>
    <t>CG United Insurance TT Ltd.</t>
  </si>
  <si>
    <t>Cuna Caribbean Insurance Society Limited</t>
  </si>
  <si>
    <t>Export-Import Bank of Trinidad and Tobago (Eximbank) Limited</t>
  </si>
  <si>
    <t>Nagico Insurance (Trinidad and Tobago) Limited</t>
  </si>
  <si>
    <t>Sagicor General Insurance Trinidad &amp; Tobago Limited</t>
  </si>
  <si>
    <t>Sagicor Life Insurance Trinidad &amp; Tobago Limited.</t>
  </si>
  <si>
    <t>The Insurance Company of The West Indies (Trinidad) Limited</t>
  </si>
  <si>
    <t>Trinre Insurance Company Limited</t>
  </si>
  <si>
    <t>3. Government Securities</t>
  </si>
  <si>
    <t xml:space="preserve">Maturity Date dd/mm/yyyy </t>
  </si>
  <si>
    <t>c</t>
  </si>
  <si>
    <t>dd/mmm/yyyy</t>
  </si>
  <si>
    <t>Date of last  Valuation 
 dd/mmm/yyyy</t>
  </si>
  <si>
    <t>Year Property Valued
dd/mmm/yyyy</t>
  </si>
  <si>
    <t>Maturity date
dd/mmm/yyyy</t>
  </si>
  <si>
    <t>Date of Lease
dd/mmm/yyyy</t>
  </si>
  <si>
    <t>Maturity Date 
dd/mmm/yyyy</t>
  </si>
  <si>
    <t>Date of Loan 
dd/mmm/yyyy</t>
  </si>
  <si>
    <t>Date of Purchase
dd/mmm/yyyy</t>
  </si>
  <si>
    <t>Maturity Date
dd/mmm/yyyy</t>
  </si>
  <si>
    <t>Date of 
Issue
dd/mmm/yyyy</t>
  </si>
  <si>
    <t>Maturity 
Date
dd/mmm/yyyy</t>
  </si>
  <si>
    <t>Date of 
Purchase
dd/mmm/yyyy</t>
  </si>
  <si>
    <t>Date of Purchase/Issue 
dd/mmm/yyyy</t>
  </si>
  <si>
    <t>Memo Account: Premium Receivable</t>
  </si>
  <si>
    <t>Memo Account: Reinsurance</t>
  </si>
  <si>
    <t>Loan Principal / Premium Receivable</t>
  </si>
  <si>
    <t xml:space="preserve"> 2.3.1  Other Leased Assets excluding Finance Leases</t>
  </si>
  <si>
    <r>
      <t xml:space="preserve"> 2.3.3 Right of Use Assets - Leases </t>
    </r>
    <r>
      <rPr>
        <sz val="11"/>
        <color rgb="FFFF0000"/>
        <rFont val="Arial"/>
        <family val="2"/>
      </rPr>
      <t>[</t>
    </r>
    <r>
      <rPr>
        <b/>
        <sz val="11"/>
        <color rgb="FFFF0000"/>
        <rFont val="Arial"/>
        <family val="2"/>
      </rPr>
      <t>IFRS-1/1/19]</t>
    </r>
  </si>
  <si>
    <t>2.2.3 Loans on Debentures and Shares-Other</t>
  </si>
  <si>
    <t xml:space="preserve">  3.3 Other</t>
  </si>
  <si>
    <t>Sub-Total Other Financial Assets</t>
  </si>
  <si>
    <t>13-15. Cash &amp; Cash Equivalents</t>
  </si>
  <si>
    <t>Notes</t>
  </si>
  <si>
    <t>2.2.1 Loans on Debentures and Shares TT</t>
  </si>
  <si>
    <t>2.2.2 Loans on Debentures and Shares-CARICOM</t>
  </si>
  <si>
    <t>Memo Account: Premiums Receivable</t>
  </si>
  <si>
    <t>Other Loans and Advances</t>
  </si>
  <si>
    <t>Receivables and Other Assets</t>
  </si>
  <si>
    <t>Do not enter Bond Strips in this Schedule. All Bond Strips are to be detailed in Schedule "24 Other Financial Assets".</t>
  </si>
  <si>
    <t>2.4 OTHER LOANS AND ADVANCES</t>
  </si>
  <si>
    <t xml:space="preserve">be completed since the form apportions balances between ranges of days (such as less than/greater than 60 days). </t>
  </si>
  <si>
    <t>A. To record Agents/Brokers Debit Balances or account balances,</t>
  </si>
  <si>
    <t>B. To record loans to staff/agents/brokers/insurance companies other than "A" above Select from column "A":</t>
  </si>
  <si>
    <t>3. GOVERNMENT SECURITIES</t>
  </si>
  <si>
    <t>10-12 CONNECTED PARTIES</t>
  </si>
  <si>
    <t xml:space="preserve">The meaning of "connected party" and "connected party group" is defined in Section 5 of the Insurance Act. </t>
  </si>
  <si>
    <t xml:space="preserve">Information on mutual funds must not be entered in this Schedule. Mutual funds will be categorized in Schedule "24 Other Financial Assets". </t>
  </si>
  <si>
    <t>24 OTHER FINANCIAL ASSETS</t>
  </si>
  <si>
    <t xml:space="preserve">Other Financial Assets schedule details all assets not captured by the other asset schedules. The categories available and information </t>
  </si>
  <si>
    <t>25 RECEIVABLES AND OTHER ASSETS</t>
  </si>
  <si>
    <r>
      <t xml:space="preserve">Enter information as required in white and green cells </t>
    </r>
    <r>
      <rPr>
        <b/>
        <u/>
        <sz val="10"/>
        <color theme="1"/>
        <rFont val="Arial"/>
        <family val="2"/>
      </rPr>
      <t>only</t>
    </r>
    <r>
      <rPr>
        <sz val="10"/>
        <color theme="1"/>
        <rFont val="Arial"/>
        <family val="2"/>
      </rPr>
      <t>.</t>
    </r>
  </si>
  <si>
    <t xml:space="preserve">Receivables and Other Assets schedule details Non-Insurance Receivables and all assets not captured by the other asset schedules. </t>
  </si>
  <si>
    <t>The categories available and information required are:</t>
  </si>
  <si>
    <t>MEMO ACCOUNT: REINSURANCE</t>
  </si>
  <si>
    <t>This Sheet is for Capital Adequacy purposes only and is NOT linked to the Summary Sheet</t>
  </si>
  <si>
    <t>MEMO ACCOUNT: PREMIUMS RECEIVABLE</t>
  </si>
  <si>
    <t xml:space="preserve">be completed since the form apportions balances between ranges of days (such as less than/greater than 20 and 120 days). </t>
  </si>
  <si>
    <t>4. Due From Insurance Companies</t>
  </si>
  <si>
    <t>1. Policy Loans</t>
  </si>
  <si>
    <t>2. Premiums</t>
  </si>
  <si>
    <t>3. Subrogation</t>
  </si>
  <si>
    <t>10-12 Connected Parties</t>
  </si>
  <si>
    <t>B. Select Type from Column "B"</t>
  </si>
  <si>
    <t>2.4.3 Other Loans</t>
  </si>
  <si>
    <t>Column "K" (Days in Arrears) must be completed using numbers only. If loan is not in arrears, enter "0". Days in Arrears must</t>
  </si>
  <si>
    <t>Amounts in Arrears (Column L) should not exceed the total Balance Sheet value (Column J).</t>
  </si>
  <si>
    <t>This sheet is also used to enter information on policy loans in respect of long-term insurance business.</t>
  </si>
  <si>
    <t>V3.0, Last updated: January 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</si>
</sst>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_);_(* \(#,##0\);_(* &quot;-&quot;_);_(@_)"/>
    <numFmt numFmtId="165" formatCode="_(* #,##0.00_);_(* \(#,##0.00\);_(* &quot;-&quot;??_);_(@_)"/>
    <numFmt numFmtId="166" formatCode="[$-409]d\-mmm\-yyyy;@"/>
    <numFmt numFmtId="167" formatCode="yyyy"/>
    <numFmt numFmtId="168" formatCode="_(* #,##0_);_(* \(#,##0\);_(* &quot;-&quot;??_);_(@_)"/>
    <numFmt numFmtId="169" formatCode="yyyy\-mm\-dd"/>
    <numFmt numFmtId="170" formatCode="[$-409]d\-mmm\-yy;@"/>
    <numFmt numFmtId="171" formatCode="0.000"/>
    <numFmt numFmtId="172" formatCode="#,##0_);[Red]\-#,##0_)"/>
    <numFmt numFmtId="173" formatCode="_(* #,##0.0_);_(* \(#,##0.0\);_(* &quot;-&quot;??_);_(@_)"/>
    <numFmt numFmtId="174" formatCode="#,##0.0000"/>
    <numFmt numFmtId="175" formatCode="_(* #,##0.0000_);_(* \(#,##0.0000\);_(* &quot;-&quot;????_);_(@_)"/>
    <numFmt numFmtId="176" formatCode="m/d;@"/>
    <numFmt numFmtId="177" formatCode="0.0000"/>
    <numFmt numFmtId="178" formatCode="0;[Red]0"/>
    <numFmt numFmtId="179" formatCode="0_)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rgb="FFFFFFCC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indexed="18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color rgb="FF000080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b/>
      <sz val="18"/>
      <color rgb="FF000080"/>
      <name val="Arial"/>
      <family val="2"/>
    </font>
    <font>
      <sz val="16"/>
      <name val="Arial"/>
      <family val="2"/>
    </font>
    <font>
      <i/>
      <u/>
      <sz val="10"/>
      <name val="Arial"/>
      <family val="2"/>
    </font>
    <font>
      <u/>
      <sz val="11"/>
      <color indexed="12"/>
      <name val="Arial"/>
      <family val="2"/>
    </font>
    <font>
      <b/>
      <sz val="10"/>
      <color rgb="FF000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32" fillId="11" borderId="3" applyAlignment="0">
      <protection locked="0"/>
    </xf>
    <xf numFmtId="49" fontId="1" fillId="12" borderId="0" applyBorder="0">
      <alignment horizontal="left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" fontId="3" fillId="2" borderId="0" applyNumberFormat="0" applyFont="0" applyBorder="0" applyAlignment="0"/>
    <xf numFmtId="0" fontId="1" fillId="12" borderId="3" applyNumberFormat="0" applyAlignment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1659">
    <xf numFmtId="0" fontId="0" fillId="0" borderId="0" xfId="0"/>
    <xf numFmtId="0" fontId="0" fillId="2" borderId="3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37" fontId="0" fillId="2" borderId="0" xfId="0" applyNumberFormat="1" applyFill="1" applyBorder="1"/>
    <xf numFmtId="0" fontId="0" fillId="0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0" xfId="0" applyBorder="1"/>
    <xf numFmtId="0" fontId="8" fillId="2" borderId="0" xfId="0" applyFont="1" applyFill="1" applyBorder="1"/>
    <xf numFmtId="0" fontId="3" fillId="2" borderId="3" xfId="0" applyFont="1" applyFill="1" applyBorder="1"/>
    <xf numFmtId="0" fontId="3" fillId="2" borderId="0" xfId="0" applyFont="1" applyFill="1"/>
    <xf numFmtId="0" fontId="0" fillId="0" borderId="16" xfId="0" applyFill="1" applyBorder="1"/>
    <xf numFmtId="0" fontId="1" fillId="2" borderId="0" xfId="0" applyFont="1" applyFill="1"/>
    <xf numFmtId="0" fontId="3" fillId="2" borderId="5" xfId="0" applyFont="1" applyFill="1" applyBorder="1"/>
    <xf numFmtId="0" fontId="0" fillId="0" borderId="3" xfId="0" applyFill="1" applyBorder="1" applyProtection="1">
      <protection locked="0"/>
    </xf>
    <xf numFmtId="0" fontId="0" fillId="5" borderId="3" xfId="0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166" fontId="0" fillId="0" borderId="3" xfId="0" applyNumberFormat="1" applyFill="1" applyBorder="1" applyProtection="1">
      <protection locked="0"/>
    </xf>
    <xf numFmtId="0" fontId="3" fillId="2" borderId="15" xfId="0" applyFont="1" applyFill="1" applyBorder="1"/>
    <xf numFmtId="0" fontId="0" fillId="2" borderId="15" xfId="0" applyFill="1" applyBorder="1"/>
    <xf numFmtId="0" fontId="3" fillId="2" borderId="1" xfId="0" applyFont="1" applyFill="1" applyBorder="1" applyAlignment="1">
      <alignment horizontal="center"/>
    </xf>
    <xf numFmtId="37" fontId="0" fillId="0" borderId="3" xfId="0" applyNumberFormat="1" applyFill="1" applyBorder="1" applyProtection="1">
      <protection locked="0"/>
    </xf>
    <xf numFmtId="38" fontId="0" fillId="2" borderId="0" xfId="0" applyNumberFormat="1" applyFill="1" applyBorder="1"/>
    <xf numFmtId="38" fontId="0" fillId="0" borderId="3" xfId="0" applyNumberFormat="1" applyFill="1" applyBorder="1" applyProtection="1">
      <protection locked="0"/>
    </xf>
    <xf numFmtId="38" fontId="0" fillId="0" borderId="3" xfId="0" applyNumberForma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vertical="center" wrapText="1"/>
    </xf>
    <xf numFmtId="0" fontId="11" fillId="0" borderId="3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wrapText="1"/>
      <protection locked="0"/>
    </xf>
    <xf numFmtId="37" fontId="11" fillId="0" borderId="3" xfId="0" applyNumberFormat="1" applyFont="1" applyFill="1" applyBorder="1" applyProtection="1"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/>
    <xf numFmtId="0" fontId="0" fillId="0" borderId="3" xfId="0" applyBorder="1" applyProtection="1">
      <protection locked="0"/>
    </xf>
    <xf numFmtId="3" fontId="0" fillId="5" borderId="15" xfId="0" applyNumberFormat="1" applyFill="1" applyBorder="1" applyProtection="1">
      <protection locked="0"/>
    </xf>
    <xf numFmtId="0" fontId="13" fillId="2" borderId="0" xfId="2" applyFill="1" applyBorder="1" applyAlignment="1" applyProtection="1"/>
    <xf numFmtId="0" fontId="7" fillId="2" borderId="0" xfId="0" applyFont="1" applyFill="1" applyBorder="1" applyAlignment="1">
      <alignment horizontal="left"/>
    </xf>
    <xf numFmtId="166" fontId="7" fillId="2" borderId="0" xfId="0" applyNumberFormat="1" applyFont="1" applyFill="1" applyBorder="1" applyAlignment="1">
      <alignment horizontal="left"/>
    </xf>
    <xf numFmtId="0" fontId="11" fillId="5" borderId="3" xfId="0" applyFont="1" applyFill="1" applyBorder="1" applyProtection="1">
      <protection locked="0"/>
    </xf>
    <xf numFmtId="37" fontId="0" fillId="5" borderId="3" xfId="0" applyNumberForma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6" xfId="0" applyFill="1" applyBorder="1" applyProtection="1">
      <protection locked="0"/>
    </xf>
    <xf numFmtId="0" fontId="0" fillId="2" borderId="3" xfId="0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/>
    <xf numFmtId="38" fontId="0" fillId="5" borderId="3" xfId="0" applyNumberFormat="1" applyFill="1" applyBorder="1" applyAlignment="1" applyProtection="1">
      <alignment wrapText="1"/>
      <protection locked="0"/>
    </xf>
    <xf numFmtId="38" fontId="0" fillId="0" borderId="3" xfId="0" applyNumberFormat="1" applyBorder="1" applyProtection="1">
      <protection locked="0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7" fillId="2" borderId="14" xfId="0" applyFont="1" applyFill="1" applyBorder="1"/>
    <xf numFmtId="3" fontId="0" fillId="2" borderId="0" xfId="0" applyNumberFormat="1" applyFill="1" applyBorder="1" applyProtection="1"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166" fontId="0" fillId="0" borderId="0" xfId="0" applyNumberFormat="1"/>
    <xf numFmtId="14" fontId="0" fillId="0" borderId="0" xfId="0" applyNumberFormat="1"/>
    <xf numFmtId="0" fontId="0" fillId="6" borderId="0" xfId="0" applyFill="1" applyBorder="1"/>
    <xf numFmtId="0" fontId="0" fillId="6" borderId="0" xfId="0" applyFill="1"/>
    <xf numFmtId="0" fontId="8" fillId="0" borderId="0" xfId="0" applyFont="1"/>
    <xf numFmtId="0" fontId="0" fillId="6" borderId="26" xfId="0" applyFill="1" applyBorder="1"/>
    <xf numFmtId="0" fontId="8" fillId="0" borderId="0" xfId="0" applyFont="1" applyFill="1" applyBorder="1" applyAlignment="1">
      <alignment wrapText="1"/>
    </xf>
    <xf numFmtId="0" fontId="0" fillId="6" borderId="15" xfId="0" applyFill="1" applyBorder="1"/>
    <xf numFmtId="0" fontId="0" fillId="6" borderId="20" xfId="0" applyFill="1" applyBorder="1"/>
    <xf numFmtId="0" fontId="3" fillId="6" borderId="3" xfId="0" applyFont="1" applyFill="1" applyBorder="1" applyAlignment="1">
      <alignment wrapText="1"/>
    </xf>
    <xf numFmtId="0" fontId="0" fillId="6" borderId="16" xfId="0" applyFill="1" applyBorder="1"/>
    <xf numFmtId="0" fontId="3" fillId="6" borderId="15" xfId="0" applyFont="1" applyFill="1" applyBorder="1"/>
    <xf numFmtId="0" fontId="8" fillId="6" borderId="26" xfId="0" applyFont="1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8" fillId="6" borderId="29" xfId="0" applyFont="1" applyFill="1" applyBorder="1"/>
    <xf numFmtId="0" fontId="8" fillId="6" borderId="31" xfId="0" applyFont="1" applyFill="1" applyBorder="1"/>
    <xf numFmtId="0" fontId="8" fillId="6" borderId="35" xfId="0" applyFont="1" applyFill="1" applyBorder="1"/>
    <xf numFmtId="0" fontId="0" fillId="6" borderId="3" xfId="0" applyFill="1" applyBorder="1"/>
    <xf numFmtId="0" fontId="0" fillId="6" borderId="30" xfId="0" applyFill="1" applyBorder="1"/>
    <xf numFmtId="0" fontId="0" fillId="6" borderId="33" xfId="0" applyFill="1" applyBorder="1"/>
    <xf numFmtId="0" fontId="0" fillId="6" borderId="39" xfId="0" applyFill="1" applyBorder="1"/>
    <xf numFmtId="0" fontId="0" fillId="6" borderId="40" xfId="0" applyFill="1" applyBorder="1"/>
    <xf numFmtId="0" fontId="3" fillId="6" borderId="29" xfId="0" applyFont="1" applyFill="1" applyBorder="1"/>
    <xf numFmtId="0" fontId="3" fillId="6" borderId="42" xfId="0" applyFont="1" applyFill="1" applyBorder="1"/>
    <xf numFmtId="0" fontId="0" fillId="6" borderId="43" xfId="0" applyFill="1" applyBorder="1"/>
    <xf numFmtId="0" fontId="8" fillId="6" borderId="39" xfId="0" applyFont="1" applyFill="1" applyBorder="1"/>
    <xf numFmtId="0" fontId="3" fillId="6" borderId="45" xfId="0" applyFont="1" applyFill="1" applyBorder="1"/>
    <xf numFmtId="0" fontId="0" fillId="6" borderId="46" xfId="0" applyFill="1" applyBorder="1"/>
    <xf numFmtId="0" fontId="0" fillId="0" borderId="3" xfId="0" applyBorder="1"/>
    <xf numFmtId="15" fontId="16" fillId="0" borderId="3" xfId="5" applyNumberFormat="1" applyFont="1" applyFill="1" applyBorder="1" applyAlignment="1" applyProtection="1">
      <alignment horizontal="center"/>
      <protection locked="0"/>
    </xf>
    <xf numFmtId="10" fontId="16" fillId="0" borderId="3" xfId="6" applyNumberFormat="1" applyFont="1" applyFill="1" applyBorder="1" applyAlignment="1" applyProtection="1">
      <alignment horizontal="center"/>
      <protection locked="0"/>
    </xf>
    <xf numFmtId="37" fontId="0" fillId="0" borderId="0" xfId="0" applyNumberFormat="1" applyFill="1"/>
    <xf numFmtId="0" fontId="3" fillId="6" borderId="3" xfId="0" applyFont="1" applyFill="1" applyBorder="1" applyAlignment="1">
      <alignment horizontal="center"/>
    </xf>
    <xf numFmtId="168" fontId="0" fillId="8" borderId="3" xfId="1" applyNumberFormat="1" applyFont="1" applyFill="1" applyBorder="1"/>
    <xf numFmtId="168" fontId="3" fillId="7" borderId="17" xfId="1" applyNumberFormat="1" applyFont="1" applyFill="1" applyBorder="1"/>
    <xf numFmtId="168" fontId="8" fillId="0" borderId="39" xfId="1" applyNumberFormat="1" applyFont="1" applyFill="1" applyBorder="1"/>
    <xf numFmtId="0" fontId="21" fillId="0" borderId="3" xfId="0" applyFont="1" applyFill="1" applyBorder="1" applyAlignment="1" applyProtection="1">
      <alignment wrapText="1"/>
      <protection locked="0"/>
    </xf>
    <xf numFmtId="0" fontId="8" fillId="6" borderId="41" xfId="0" applyFont="1" applyFill="1" applyBorder="1"/>
    <xf numFmtId="168" fontId="0" fillId="7" borderId="3" xfId="1" applyNumberFormat="1" applyFont="1" applyFill="1" applyBorder="1"/>
    <xf numFmtId="0" fontId="0" fillId="6" borderId="4" xfId="0" applyFill="1" applyBorder="1"/>
    <xf numFmtId="168" fontId="0" fillId="0" borderId="0" xfId="0" applyNumberFormat="1"/>
    <xf numFmtId="168" fontId="0" fillId="0" borderId="0" xfId="0" applyNumberFormat="1" applyFill="1" applyBorder="1"/>
    <xf numFmtId="168" fontId="8" fillId="6" borderId="28" xfId="1" applyNumberFormat="1" applyFont="1" applyFill="1" applyBorder="1"/>
    <xf numFmtId="168" fontId="8" fillId="6" borderId="9" xfId="1" applyNumberFormat="1" applyFont="1" applyFill="1" applyBorder="1"/>
    <xf numFmtId="168" fontId="8" fillId="6" borderId="40" xfId="1" applyNumberFormat="1" applyFont="1" applyFill="1" applyBorder="1"/>
    <xf numFmtId="168" fontId="8" fillId="6" borderId="37" xfId="1" applyNumberFormat="1" applyFont="1" applyFill="1" applyBorder="1"/>
    <xf numFmtId="168" fontId="8" fillId="6" borderId="25" xfId="1" applyNumberFormat="1" applyFont="1" applyFill="1" applyBorder="1"/>
    <xf numFmtId="168" fontId="3" fillId="6" borderId="25" xfId="1" applyNumberFormat="1" applyFont="1" applyFill="1" applyBorder="1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/>
    <xf numFmtId="38" fontId="0" fillId="0" borderId="0" xfId="0" applyNumberFormat="1"/>
    <xf numFmtId="168" fontId="0" fillId="8" borderId="3" xfId="0" applyNumberFormat="1" applyFill="1" applyBorder="1"/>
    <xf numFmtId="170" fontId="0" fillId="0" borderId="0" xfId="0" applyNumberFormat="1"/>
    <xf numFmtId="166" fontId="0" fillId="7" borderId="0" xfId="0" applyNumberFormat="1" applyFill="1"/>
    <xf numFmtId="0" fontId="8" fillId="6" borderId="1" xfId="0" applyFont="1" applyFill="1" applyBorder="1"/>
    <xf numFmtId="0" fontId="0" fillId="6" borderId="18" xfId="0" applyFill="1" applyBorder="1"/>
    <xf numFmtId="0" fontId="1" fillId="6" borderId="1" xfId="0" applyFont="1" applyFill="1" applyBorder="1"/>
    <xf numFmtId="0" fontId="1" fillId="6" borderId="3" xfId="0" applyFont="1" applyFill="1" applyBorder="1"/>
    <xf numFmtId="168" fontId="3" fillId="6" borderId="3" xfId="1" applyNumberFormat="1" applyFont="1" applyFill="1" applyBorder="1"/>
    <xf numFmtId="168" fontId="3" fillId="6" borderId="3" xfId="0" applyNumberFormat="1" applyFont="1" applyFill="1" applyBorder="1"/>
    <xf numFmtId="38" fontId="0" fillId="9" borderId="3" xfId="0" applyNumberFormat="1" applyFill="1" applyBorder="1" applyProtection="1">
      <protection locked="0"/>
    </xf>
    <xf numFmtId="0" fontId="3" fillId="6" borderId="3" xfId="0" applyFont="1" applyFill="1" applyBorder="1"/>
    <xf numFmtId="0" fontId="1" fillId="0" borderId="0" xfId="0" applyFont="1" applyFill="1" applyBorder="1"/>
    <xf numFmtId="37" fontId="8" fillId="9" borderId="3" xfId="4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168" fontId="0" fillId="6" borderId="3" xfId="1" applyNumberFormat="1" applyFont="1" applyFill="1" applyBorder="1"/>
    <xf numFmtId="0" fontId="0" fillId="6" borderId="9" xfId="0" applyFill="1" applyBorder="1"/>
    <xf numFmtId="0" fontId="0" fillId="6" borderId="3" xfId="0" applyFill="1" applyBorder="1" applyAlignment="1">
      <alignment vertical="top" wrapText="1"/>
    </xf>
    <xf numFmtId="0" fontId="8" fillId="6" borderId="3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29" xfId="0" applyFont="1" applyFill="1" applyBorder="1" applyAlignment="1">
      <alignment wrapText="1"/>
    </xf>
    <xf numFmtId="0" fontId="0" fillId="6" borderId="42" xfId="0" applyFill="1" applyBorder="1"/>
    <xf numFmtId="0" fontId="3" fillId="6" borderId="0" xfId="0" applyFont="1" applyFill="1" applyBorder="1"/>
    <xf numFmtId="0" fontId="8" fillId="6" borderId="26" xfId="0" applyFont="1" applyFill="1" applyBorder="1" applyAlignment="1">
      <alignment wrapText="1"/>
    </xf>
    <xf numFmtId="0" fontId="0" fillId="6" borderId="8" xfId="0" applyFill="1" applyBorder="1"/>
    <xf numFmtId="0" fontId="3" fillId="6" borderId="26" xfId="0" applyFont="1" applyFill="1" applyBorder="1"/>
    <xf numFmtId="0" fontId="8" fillId="6" borderId="27" xfId="0" applyFont="1" applyFill="1" applyBorder="1"/>
    <xf numFmtId="0" fontId="8" fillId="6" borderId="27" xfId="0" applyFont="1" applyFill="1" applyBorder="1" applyAlignment="1">
      <alignment wrapText="1"/>
    </xf>
    <xf numFmtId="0" fontId="8" fillId="6" borderId="42" xfId="0" applyFont="1" applyFill="1" applyBorder="1"/>
    <xf numFmtId="0" fontId="8" fillId="6" borderId="42" xfId="0" applyFont="1" applyFill="1" applyBorder="1" applyAlignment="1">
      <alignment wrapText="1"/>
    </xf>
    <xf numFmtId="0" fontId="1" fillId="6" borderId="34" xfId="0" applyFont="1" applyFill="1" applyBorder="1"/>
    <xf numFmtId="0" fontId="1" fillId="6" borderId="35" xfId="0" applyFont="1" applyFill="1" applyBorder="1"/>
    <xf numFmtId="0" fontId="3" fillId="6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1" fillId="5" borderId="3" xfId="0" applyFont="1" applyFill="1" applyBorder="1" applyProtection="1">
      <protection locked="0"/>
    </xf>
    <xf numFmtId="168" fontId="3" fillId="8" borderId="3" xfId="1" applyNumberFormat="1" applyFont="1" applyFill="1" applyBorder="1"/>
    <xf numFmtId="168" fontId="0" fillId="2" borderId="2" xfId="1" applyNumberFormat="1" applyFont="1" applyFill="1" applyBorder="1"/>
    <xf numFmtId="168" fontId="1" fillId="3" borderId="3" xfId="1" applyNumberFormat="1" applyFont="1" applyFill="1" applyBorder="1"/>
    <xf numFmtId="37" fontId="0" fillId="0" borderId="0" xfId="0" applyNumberFormat="1"/>
    <xf numFmtId="0" fontId="1" fillId="6" borderId="6" xfId="0" applyFont="1" applyFill="1" applyBorder="1"/>
    <xf numFmtId="37" fontId="1" fillId="6" borderId="1" xfId="0" applyNumberFormat="1" applyFont="1" applyFill="1" applyBorder="1"/>
    <xf numFmtId="0" fontId="1" fillId="6" borderId="0" xfId="0" applyFont="1" applyFill="1"/>
    <xf numFmtId="0" fontId="1" fillId="0" borderId="3" xfId="0" applyFont="1" applyFill="1" applyBorder="1" applyProtection="1">
      <protection locked="0"/>
    </xf>
    <xf numFmtId="168" fontId="0" fillId="2" borderId="3" xfId="1" applyNumberFormat="1" applyFont="1" applyFill="1" applyBorder="1"/>
    <xf numFmtId="37" fontId="11" fillId="0" borderId="0" xfId="0" applyNumberFormat="1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37" fontId="11" fillId="5" borderId="2" xfId="0" applyNumberFormat="1" applyFont="1" applyFill="1" applyBorder="1" applyProtection="1">
      <protection locked="0"/>
    </xf>
    <xf numFmtId="0" fontId="1" fillId="6" borderId="0" xfId="0" applyFont="1" applyFill="1" applyBorder="1" applyAlignment="1">
      <alignment wrapText="1"/>
    </xf>
    <xf numFmtId="0" fontId="1" fillId="6" borderId="0" xfId="0" applyFont="1" applyFill="1" applyBorder="1"/>
    <xf numFmtId="0" fontId="10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3" fillId="6" borderId="18" xfId="0" applyFont="1" applyFill="1" applyBorder="1"/>
    <xf numFmtId="0" fontId="1" fillId="0" borderId="3" xfId="0" applyFont="1" applyFill="1" applyBorder="1" applyAlignment="1" applyProtection="1">
      <alignment wrapText="1"/>
      <protection locked="0"/>
    </xf>
    <xf numFmtId="37" fontId="1" fillId="0" borderId="3" xfId="0" applyNumberFormat="1" applyFont="1" applyFill="1" applyBorder="1" applyProtection="1">
      <protection locked="0"/>
    </xf>
    <xf numFmtId="171" fontId="1" fillId="0" borderId="3" xfId="0" applyNumberFormat="1" applyFont="1" applyFill="1" applyBorder="1" applyProtection="1">
      <protection locked="0"/>
    </xf>
    <xf numFmtId="0" fontId="11" fillId="9" borderId="2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 wrapText="1"/>
    </xf>
    <xf numFmtId="168" fontId="1" fillId="6" borderId="3" xfId="1" applyNumberFormat="1" applyFont="1" applyFill="1" applyBorder="1"/>
    <xf numFmtId="168" fontId="23" fillId="7" borderId="3" xfId="1" applyNumberFormat="1" applyFont="1" applyFill="1" applyBorder="1" applyProtection="1">
      <protection locked="0"/>
    </xf>
    <xf numFmtId="168" fontId="23" fillId="7" borderId="3" xfId="1" applyNumberFormat="1" applyFont="1" applyFill="1" applyBorder="1"/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6" borderId="0" xfId="0" applyFill="1" applyBorder="1" applyProtection="1">
      <protection locked="0"/>
    </xf>
    <xf numFmtId="37" fontId="11" fillId="6" borderId="0" xfId="0" applyNumberFormat="1" applyFont="1" applyFill="1" applyBorder="1" applyProtection="1">
      <protection locked="0"/>
    </xf>
    <xf numFmtId="168" fontId="0" fillId="6" borderId="3" xfId="1" applyNumberFormat="1" applyFont="1" applyFill="1" applyBorder="1" applyAlignment="1"/>
    <xf numFmtId="168" fontId="1" fillId="6" borderId="3" xfId="1" applyNumberFormat="1" applyFont="1" applyFill="1" applyBorder="1" applyAlignment="1"/>
    <xf numFmtId="0" fontId="19" fillId="2" borderId="0" xfId="0" applyFont="1" applyFill="1" applyBorder="1"/>
    <xf numFmtId="0" fontId="8" fillId="6" borderId="21" xfId="0" applyFont="1" applyFill="1" applyBorder="1" applyAlignment="1">
      <alignment horizontal="center"/>
    </xf>
    <xf numFmtId="0" fontId="17" fillId="6" borderId="23" xfId="0" applyFont="1" applyFill="1" applyBorder="1"/>
    <xf numFmtId="168" fontId="0" fillId="3" borderId="3" xfId="1" applyNumberFormat="1" applyFont="1" applyFill="1" applyBorder="1"/>
    <xf numFmtId="0" fontId="0" fillId="5" borderId="2" xfId="0" applyFill="1" applyBorder="1" applyAlignment="1" applyProtection="1">
      <alignment vertical="top" wrapText="1"/>
      <protection locked="0"/>
    </xf>
    <xf numFmtId="0" fontId="0" fillId="0" borderId="2" xfId="0" applyFill="1" applyBorder="1" applyProtection="1">
      <protection locked="0"/>
    </xf>
    <xf numFmtId="0" fontId="8" fillId="6" borderId="22" xfId="0" applyFont="1" applyFill="1" applyBorder="1" applyAlignment="1">
      <alignment horizontal="center"/>
    </xf>
    <xf numFmtId="0" fontId="17" fillId="6" borderId="14" xfId="0" applyFont="1" applyFill="1" applyBorder="1"/>
    <xf numFmtId="0" fontId="3" fillId="7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38" fontId="0" fillId="9" borderId="3" xfId="0" applyNumberFormat="1" applyFill="1" applyBorder="1" applyAlignment="1" applyProtection="1">
      <alignment wrapText="1"/>
      <protection locked="0"/>
    </xf>
    <xf numFmtId="0" fontId="3" fillId="9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" fillId="10" borderId="0" xfId="0" applyFont="1" applyFill="1"/>
    <xf numFmtId="0" fontId="0" fillId="10" borderId="0" xfId="0" applyFill="1"/>
    <xf numFmtId="0" fontId="1" fillId="10" borderId="0" xfId="0" applyFont="1" applyFill="1" applyBorder="1"/>
    <xf numFmtId="37" fontId="0" fillId="5" borderId="2" xfId="0" applyNumberFormat="1" applyFill="1" applyBorder="1" applyProtection="1">
      <protection locked="0"/>
    </xf>
    <xf numFmtId="0" fontId="3" fillId="5" borderId="3" xfId="0" applyFont="1" applyFill="1" applyBorder="1" applyAlignment="1">
      <alignment horizontal="center" vertical="center" wrapText="1"/>
    </xf>
    <xf numFmtId="38" fontId="3" fillId="5" borderId="3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68" fontId="0" fillId="0" borderId="3" xfId="0" applyNumberFormat="1" applyBorder="1"/>
    <xf numFmtId="0" fontId="0" fillId="0" borderId="15" xfId="0" applyBorder="1"/>
    <xf numFmtId="3" fontId="1" fillId="10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168" fontId="11" fillId="0" borderId="3" xfId="1" applyNumberFormat="1" applyFont="1" applyFill="1" applyBorder="1" applyProtection="1">
      <protection locked="0"/>
    </xf>
    <xf numFmtId="168" fontId="11" fillId="6" borderId="3" xfId="1" applyNumberFormat="1" applyFont="1" applyFill="1" applyBorder="1" applyProtection="1">
      <protection locked="0"/>
    </xf>
    <xf numFmtId="37" fontId="1" fillId="6" borderId="3" xfId="0" applyNumberFormat="1" applyFont="1" applyFill="1" applyBorder="1" applyProtection="1">
      <protection locked="0"/>
    </xf>
    <xf numFmtId="38" fontId="3" fillId="9" borderId="3" xfId="0" applyNumberFormat="1" applyFont="1" applyFill="1" applyBorder="1" applyAlignment="1">
      <alignment horizontal="center" vertical="center" wrapText="1"/>
    </xf>
    <xf numFmtId="14" fontId="0" fillId="9" borderId="2" xfId="0" applyNumberFormat="1" applyFill="1" applyBorder="1" applyProtection="1">
      <protection locked="0"/>
    </xf>
    <xf numFmtId="168" fontId="0" fillId="6" borderId="3" xfId="0" applyNumberFormat="1" applyFill="1" applyBorder="1"/>
    <xf numFmtId="0" fontId="4" fillId="2" borderId="48" xfId="0" applyFont="1" applyFill="1" applyBorder="1" applyAlignment="1">
      <alignment horizontal="center"/>
    </xf>
    <xf numFmtId="0" fontId="26" fillId="6" borderId="0" xfId="0" applyFont="1" applyFill="1" applyAlignment="1">
      <alignment horizontal="left" vertical="center" readingOrder="1"/>
    </xf>
    <xf numFmtId="0" fontId="0" fillId="2" borderId="20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165" fontId="0" fillId="0" borderId="0" xfId="1" applyFont="1"/>
    <xf numFmtId="0" fontId="3" fillId="9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3" fillId="6" borderId="0" xfId="0" applyFont="1" applyFill="1" applyBorder="1" applyAlignment="1">
      <alignment vertical="center" wrapText="1"/>
    </xf>
    <xf numFmtId="0" fontId="1" fillId="6" borderId="15" xfId="0" applyFont="1" applyFill="1" applyBorder="1"/>
    <xf numFmtId="168" fontId="0" fillId="0" borderId="3" xfId="1" applyNumberFormat="1" applyFont="1" applyFill="1" applyBorder="1" applyProtection="1">
      <protection locked="0"/>
    </xf>
    <xf numFmtId="0" fontId="1" fillId="2" borderId="1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3" fontId="3" fillId="2" borderId="3" xfId="0" applyNumberFormat="1" applyFont="1" applyFill="1" applyBorder="1" applyAlignment="1" applyProtection="1">
      <alignment wrapText="1"/>
      <protection locked="0"/>
    </xf>
    <xf numFmtId="168" fontId="3" fillId="3" borderId="3" xfId="1" applyNumberFormat="1" applyFont="1" applyFill="1" applyBorder="1"/>
    <xf numFmtId="0" fontId="3" fillId="6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1" fillId="5" borderId="2" xfId="0" applyFont="1" applyFill="1" applyBorder="1" applyProtection="1">
      <protection locked="0"/>
    </xf>
    <xf numFmtId="168" fontId="0" fillId="7" borderId="2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top"/>
    </xf>
    <xf numFmtId="168" fontId="3" fillId="6" borderId="10" xfId="1" applyNumberFormat="1" applyFont="1" applyFill="1" applyBorder="1"/>
    <xf numFmtId="168" fontId="8" fillId="0" borderId="3" xfId="1" applyNumberFormat="1" applyFont="1" applyFill="1" applyBorder="1" applyProtection="1">
      <protection locked="0"/>
    </xf>
    <xf numFmtId="168" fontId="21" fillId="0" borderId="3" xfId="1" applyNumberFormat="1" applyFont="1" applyFill="1" applyBorder="1" applyProtection="1">
      <protection locked="0"/>
    </xf>
    <xf numFmtId="0" fontId="0" fillId="6" borderId="26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168" fontId="0" fillId="6" borderId="10" xfId="1" applyNumberFormat="1" applyFont="1" applyFill="1" applyBorder="1"/>
    <xf numFmtId="168" fontId="0" fillId="0" borderId="2" xfId="1" applyNumberFormat="1" applyFont="1" applyFill="1" applyBorder="1" applyProtection="1">
      <protection locked="0"/>
    </xf>
    <xf numFmtId="168" fontId="8" fillId="0" borderId="2" xfId="1" applyNumberFormat="1" applyFont="1" applyFill="1" applyBorder="1" applyProtection="1">
      <protection locked="0"/>
    </xf>
    <xf numFmtId="0" fontId="1" fillId="0" borderId="0" xfId="0" applyFont="1" applyFill="1"/>
    <xf numFmtId="168" fontId="22" fillId="6" borderId="3" xfId="1" applyNumberFormat="1" applyFont="1" applyFill="1" applyBorder="1"/>
    <xf numFmtId="0" fontId="13" fillId="2" borderId="0" xfId="2" applyFont="1" applyFill="1" applyBorder="1" applyAlignment="1" applyProtection="1"/>
    <xf numFmtId="0" fontId="1" fillId="6" borderId="26" xfId="0" applyFont="1" applyFill="1" applyBorder="1"/>
    <xf numFmtId="0" fontId="1" fillId="6" borderId="20" xfId="0" applyFont="1" applyFill="1" applyBorder="1"/>
    <xf numFmtId="168" fontId="1" fillId="0" borderId="0" xfId="1" applyNumberFormat="1" applyFont="1" applyFill="1" applyBorder="1"/>
    <xf numFmtId="37" fontId="1" fillId="0" borderId="0" xfId="0" applyNumberFormat="1" applyFont="1" applyFill="1"/>
    <xf numFmtId="0" fontId="3" fillId="9" borderId="1" xfId="0" applyFont="1" applyFill="1" applyBorder="1" applyAlignment="1">
      <alignment horizontal="center" vertical="center" wrapText="1"/>
    </xf>
    <xf numFmtId="168" fontId="1" fillId="0" borderId="3" xfId="1" applyNumberFormat="1" applyFont="1" applyFill="1" applyBorder="1" applyProtection="1">
      <protection locked="0"/>
    </xf>
    <xf numFmtId="168" fontId="11" fillId="3" borderId="2" xfId="1" applyNumberFormat="1" applyFont="1" applyFill="1" applyBorder="1"/>
    <xf numFmtId="168" fontId="11" fillId="3" borderId="3" xfId="1" applyNumberFormat="1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7" fillId="0" borderId="23" xfId="0" applyFont="1" applyFill="1" applyBorder="1"/>
    <xf numFmtId="0" fontId="17" fillId="0" borderId="14" xfId="0" applyFont="1" applyFill="1" applyBorder="1"/>
    <xf numFmtId="0" fontId="17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 applyAlignment="1">
      <alignment wrapText="1"/>
    </xf>
    <xf numFmtId="0" fontId="3" fillId="0" borderId="0" xfId="0" applyFont="1" applyFill="1"/>
    <xf numFmtId="0" fontId="11" fillId="0" borderId="0" xfId="0" applyFont="1" applyFill="1" applyBorder="1"/>
    <xf numFmtId="0" fontId="10" fillId="6" borderId="0" xfId="0" applyFont="1" applyFill="1" applyBorder="1" applyAlignment="1">
      <alignment vertical="top" wrapText="1"/>
    </xf>
    <xf numFmtId="37" fontId="11" fillId="6" borderId="0" xfId="0" applyNumberFormat="1" applyFont="1" applyFill="1" applyBorder="1"/>
    <xf numFmtId="0" fontId="10" fillId="7" borderId="3" xfId="0" applyFont="1" applyFill="1" applyBorder="1" applyAlignment="1">
      <alignment horizontal="center" vertical="center" wrapText="1"/>
    </xf>
    <xf numFmtId="168" fontId="11" fillId="7" borderId="3" xfId="1" applyNumberFormat="1" applyFont="1" applyFill="1" applyBorder="1"/>
    <xf numFmtId="168" fontId="1" fillId="7" borderId="3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168" fontId="0" fillId="3" borderId="2" xfId="1" applyNumberFormat="1" applyFont="1" applyFill="1" applyBorder="1" applyProtection="1"/>
    <xf numFmtId="168" fontId="0" fillId="0" borderId="0" xfId="1" applyNumberFormat="1" applyFont="1"/>
    <xf numFmtId="168" fontId="3" fillId="7" borderId="3" xfId="1" applyNumberFormat="1" applyFont="1" applyFill="1" applyBorder="1" applyAlignment="1">
      <alignment horizontal="center" vertical="center" wrapText="1"/>
    </xf>
    <xf numFmtId="168" fontId="10" fillId="7" borderId="3" xfId="1" applyNumberFormat="1" applyFont="1" applyFill="1" applyBorder="1" applyAlignment="1">
      <alignment horizontal="center" vertical="center" wrapText="1"/>
    </xf>
    <xf numFmtId="168" fontId="3" fillId="6" borderId="3" xfId="1" applyNumberFormat="1" applyFont="1" applyFill="1" applyBorder="1" applyAlignment="1">
      <alignment horizontal="center" vertical="center" wrapText="1"/>
    </xf>
    <xf numFmtId="168" fontId="10" fillId="6" borderId="3" xfId="1" applyNumberFormat="1" applyFont="1" applyFill="1" applyBorder="1" applyAlignment="1">
      <alignment horizontal="center" vertical="center" wrapText="1"/>
    </xf>
    <xf numFmtId="0" fontId="0" fillId="9" borderId="2" xfId="0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38" fontId="0" fillId="6" borderId="0" xfId="0" applyNumberFormat="1" applyFill="1" applyBorder="1"/>
    <xf numFmtId="168" fontId="0" fillId="7" borderId="3" xfId="1" applyNumberFormat="1" applyFont="1" applyFill="1" applyBorder="1" applyAlignment="1" applyProtection="1">
      <alignment wrapText="1"/>
      <protection locked="0"/>
    </xf>
    <xf numFmtId="38" fontId="1" fillId="9" borderId="3" xfId="0" applyNumberFormat="1" applyFont="1" applyFill="1" applyBorder="1" applyAlignment="1" applyProtection="1">
      <alignment wrapText="1"/>
      <protection locked="0"/>
    </xf>
    <xf numFmtId="168" fontId="0" fillId="6" borderId="3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4" fillId="6" borderId="0" xfId="0" applyFont="1" applyFill="1" applyBorder="1"/>
    <xf numFmtId="3" fontId="3" fillId="2" borderId="3" xfId="0" applyNumberFormat="1" applyFont="1" applyFill="1" applyBorder="1" applyAlignment="1" applyProtection="1">
      <protection locked="0"/>
    </xf>
    <xf numFmtId="0" fontId="10" fillId="6" borderId="3" xfId="0" applyFont="1" applyFill="1" applyBorder="1" applyAlignment="1">
      <alignment horizontal="center" vertical="center"/>
    </xf>
    <xf numFmtId="3" fontId="1" fillId="5" borderId="15" xfId="0" applyNumberFormat="1" applyFon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 horizontal="center"/>
      <protection locked="0"/>
    </xf>
    <xf numFmtId="0" fontId="17" fillId="6" borderId="0" xfId="0" applyFont="1" applyFill="1" applyBorder="1"/>
    <xf numFmtId="0" fontId="11" fillId="6" borderId="0" xfId="0" applyFont="1" applyFill="1"/>
    <xf numFmtId="0" fontId="11" fillId="6" borderId="3" xfId="0" applyFont="1" applyFill="1" applyBorder="1"/>
    <xf numFmtId="3" fontId="0" fillId="6" borderId="3" xfId="0" applyNumberFormat="1" applyFill="1" applyBorder="1" applyProtection="1">
      <protection locked="0"/>
    </xf>
    <xf numFmtId="0" fontId="1" fillId="6" borderId="15" xfId="0" applyFont="1" applyFill="1" applyBorder="1" applyAlignment="1">
      <alignment horizontal="left" indent="1"/>
    </xf>
    <xf numFmtId="168" fontId="0" fillId="6" borderId="0" xfId="1" applyNumberFormat="1" applyFont="1" applyFill="1" applyBorder="1"/>
    <xf numFmtId="38" fontId="1" fillId="0" borderId="3" xfId="0" applyNumberFormat="1" applyFont="1" applyFill="1" applyBorder="1" applyProtection="1">
      <protection locked="0"/>
    </xf>
    <xf numFmtId="168" fontId="22" fillId="0" borderId="3" xfId="1" applyNumberFormat="1" applyFont="1" applyFill="1" applyBorder="1" applyProtection="1">
      <protection locked="0"/>
    </xf>
    <xf numFmtId="168" fontId="22" fillId="0" borderId="2" xfId="1" applyNumberFormat="1" applyFont="1" applyFill="1" applyBorder="1" applyProtection="1">
      <protection locked="0"/>
    </xf>
    <xf numFmtId="168" fontId="22" fillId="6" borderId="9" xfId="1" applyNumberFormat="1" applyFont="1" applyFill="1" applyBorder="1"/>
    <xf numFmtId="168" fontId="22" fillId="6" borderId="40" xfId="1" applyNumberFormat="1" applyFont="1" applyFill="1" applyBorder="1"/>
    <xf numFmtId="168" fontId="22" fillId="6" borderId="10" xfId="1" applyNumberFormat="1" applyFont="1" applyFill="1" applyBorder="1"/>
    <xf numFmtId="168" fontId="19" fillId="8" borderId="3" xfId="1" applyNumberFormat="1" applyFont="1" applyFill="1" applyBorder="1"/>
    <xf numFmtId="168" fontId="22" fillId="6" borderId="28" xfId="1" applyNumberFormat="1" applyFont="1" applyFill="1" applyBorder="1"/>
    <xf numFmtId="168" fontId="22" fillId="8" borderId="3" xfId="1" applyNumberFormat="1" applyFont="1" applyFill="1" applyBorder="1"/>
    <xf numFmtId="0" fontId="22" fillId="6" borderId="37" xfId="0" applyFont="1" applyFill="1" applyBorder="1" applyAlignment="1">
      <alignment wrapText="1"/>
    </xf>
    <xf numFmtId="168" fontId="22" fillId="6" borderId="25" xfId="1" applyNumberFormat="1" applyFont="1" applyFill="1" applyBorder="1"/>
    <xf numFmtId="168" fontId="19" fillId="6" borderId="3" xfId="1" applyNumberFormat="1" applyFont="1" applyFill="1" applyBorder="1"/>
    <xf numFmtId="168" fontId="1" fillId="0" borderId="0" xfId="0" applyNumberFormat="1" applyFont="1" applyFill="1"/>
    <xf numFmtId="0" fontId="1" fillId="0" borderId="15" xfId="0" applyFont="1" applyFill="1" applyBorder="1" applyProtection="1">
      <protection locked="0"/>
    </xf>
    <xf numFmtId="0" fontId="1" fillId="0" borderId="3" xfId="9" applyFont="1" applyFill="1" applyBorder="1" applyAlignment="1" applyProtection="1">
      <alignment wrapText="1"/>
      <protection locked="0"/>
    </xf>
    <xf numFmtId="168" fontId="0" fillId="2" borderId="0" xfId="0" applyNumberFormat="1" applyFill="1"/>
    <xf numFmtId="0" fontId="3" fillId="2" borderId="1" xfId="0" applyFont="1" applyFill="1" applyBorder="1" applyAlignment="1">
      <alignment horizontal="left"/>
    </xf>
    <xf numFmtId="168" fontId="0" fillId="2" borderId="3" xfId="0" applyNumberFormat="1" applyFill="1" applyBorder="1"/>
    <xf numFmtId="168" fontId="3" fillId="7" borderId="3" xfId="0" applyNumberFormat="1" applyFont="1" applyFill="1" applyBorder="1"/>
    <xf numFmtId="168" fontId="0" fillId="7" borderId="3" xfId="0" applyNumberFormat="1" applyFill="1" applyBorder="1"/>
    <xf numFmtId="168" fontId="1" fillId="2" borderId="3" xfId="1" applyNumberFormat="1" applyFont="1" applyFill="1" applyBorder="1"/>
    <xf numFmtId="168" fontId="22" fillId="6" borderId="25" xfId="1" applyNumberFormat="1" applyFont="1" applyFill="1" applyBorder="1" applyAlignment="1">
      <alignment wrapText="1"/>
    </xf>
    <xf numFmtId="0" fontId="3" fillId="0" borderId="0" xfId="0" applyFont="1"/>
    <xf numFmtId="168" fontId="0" fillId="2" borderId="0" xfId="0" applyNumberFormat="1" applyFill="1" applyBorder="1"/>
    <xf numFmtId="0" fontId="1" fillId="0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8" fontId="22" fillId="2" borderId="3" xfId="1" applyNumberFormat="1" applyFont="1" applyFill="1" applyBorder="1"/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68" fontId="1" fillId="8" borderId="3" xfId="1" applyNumberFormat="1" applyFont="1" applyFill="1" applyBorder="1"/>
    <xf numFmtId="168" fontId="1" fillId="6" borderId="1" xfId="1" applyNumberFormat="1" applyFont="1" applyFill="1" applyBorder="1"/>
    <xf numFmtId="168" fontId="1" fillId="6" borderId="37" xfId="1" applyNumberFormat="1" applyFont="1" applyFill="1" applyBorder="1" applyProtection="1"/>
    <xf numFmtId="168" fontId="1" fillId="6" borderId="2" xfId="1" applyNumberFormat="1" applyFont="1" applyFill="1" applyBorder="1" applyProtection="1"/>
    <xf numFmtId="0" fontId="19" fillId="2" borderId="0" xfId="0" applyFont="1" applyFill="1"/>
    <xf numFmtId="10" fontId="1" fillId="0" borderId="3" xfId="3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33" fillId="2" borderId="17" xfId="0" applyFont="1" applyFill="1" applyBorder="1"/>
    <xf numFmtId="168" fontId="0" fillId="8" borderId="17" xfId="1" applyNumberFormat="1" applyFont="1" applyFill="1" applyBorder="1"/>
    <xf numFmtId="0" fontId="3" fillId="2" borderId="73" xfId="0" applyFont="1" applyFill="1" applyBorder="1"/>
    <xf numFmtId="168" fontId="0" fillId="3" borderId="73" xfId="1" applyNumberFormat="1" applyFont="1" applyFill="1" applyBorder="1"/>
    <xf numFmtId="37" fontId="0" fillId="6" borderId="0" xfId="0" applyNumberFormat="1" applyFill="1" applyBorder="1" applyProtection="1"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37" fontId="0" fillId="0" borderId="3" xfId="1" applyNumberFormat="1" applyFont="1" applyFill="1" applyBorder="1" applyProtection="1">
      <protection locked="0"/>
    </xf>
    <xf numFmtId="37" fontId="21" fillId="0" borderId="3" xfId="1" applyNumberFormat="1" applyFont="1" applyFill="1" applyBorder="1" applyProtection="1">
      <protection locked="0"/>
    </xf>
    <xf numFmtId="0" fontId="0" fillId="9" borderId="3" xfId="0" applyFont="1" applyFill="1" applyBorder="1" applyProtection="1">
      <protection locked="0"/>
    </xf>
    <xf numFmtId="4" fontId="0" fillId="0" borderId="3" xfId="0" applyNumberFormat="1" applyFill="1" applyBorder="1" applyProtection="1">
      <protection locked="0"/>
    </xf>
    <xf numFmtId="168" fontId="0" fillId="6" borderId="0" xfId="0" applyNumberFormat="1" applyFill="1"/>
    <xf numFmtId="9" fontId="0" fillId="0" borderId="2" xfId="0" applyNumberFormat="1" applyFill="1" applyBorder="1" applyProtection="1">
      <protection locked="0"/>
    </xf>
    <xf numFmtId="9" fontId="0" fillId="0" borderId="3" xfId="0" applyNumberFormat="1" applyFill="1" applyBorder="1" applyProtection="1">
      <protection locked="0"/>
    </xf>
    <xf numFmtId="0" fontId="1" fillId="0" borderId="3" xfId="4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8" fontId="1" fillId="6" borderId="0" xfId="0" applyNumberFormat="1" applyFont="1" applyFill="1"/>
    <xf numFmtId="174" fontId="1" fillId="0" borderId="3" xfId="0" applyNumberFormat="1" applyFont="1" applyFill="1" applyBorder="1" applyProtection="1">
      <protection locked="0"/>
    </xf>
    <xf numFmtId="0" fontId="3" fillId="7" borderId="3" xfId="0" applyFont="1" applyFill="1" applyBorder="1"/>
    <xf numFmtId="40" fontId="0" fillId="2" borderId="0" xfId="0" applyNumberFormat="1" applyFill="1" applyBorder="1"/>
    <xf numFmtId="168" fontId="3" fillId="7" borderId="3" xfId="1" applyNumberFormat="1" applyFont="1" applyFill="1" applyBorder="1"/>
    <xf numFmtId="168" fontId="19" fillId="7" borderId="3" xfId="1" applyNumberFormat="1" applyFont="1" applyFill="1" applyBorder="1"/>
    <xf numFmtId="168" fontId="3" fillId="7" borderId="46" xfId="0" applyNumberFormat="1" applyFont="1" applyFill="1" applyBorder="1"/>
    <xf numFmtId="168" fontId="0" fillId="7" borderId="3" xfId="1" applyNumberFormat="1" applyFont="1" applyFill="1" applyBorder="1" applyProtection="1"/>
    <xf numFmtId="164" fontId="1" fillId="6" borderId="28" xfId="1" applyNumberFormat="1" applyFont="1" applyFill="1" applyBorder="1"/>
    <xf numFmtId="164" fontId="0" fillId="7" borderId="3" xfId="1" applyNumberFormat="1" applyFont="1" applyFill="1" applyBorder="1"/>
    <xf numFmtId="164" fontId="0" fillId="3" borderId="3" xfId="0" applyNumberFormat="1" applyFill="1" applyBorder="1" applyProtection="1"/>
    <xf numFmtId="166" fontId="1" fillId="0" borderId="3" xfId="0" applyNumberFormat="1" applyFont="1" applyFill="1" applyBorder="1" applyProtection="1"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6" fontId="1" fillId="0" borderId="3" xfId="5" applyNumberFormat="1" applyFont="1" applyFill="1" applyBorder="1" applyAlignment="1" applyProtection="1">
      <alignment horizontal="center"/>
      <protection locked="0"/>
    </xf>
    <xf numFmtId="166" fontId="1" fillId="0" borderId="3" xfId="5" applyNumberFormat="1" applyFont="1" applyFill="1" applyBorder="1" applyProtection="1">
      <protection locked="0"/>
    </xf>
    <xf numFmtId="168" fontId="1" fillId="7" borderId="3" xfId="1" applyNumberFormat="1" applyFont="1" applyFill="1" applyBorder="1" applyProtection="1"/>
    <xf numFmtId="173" fontId="1" fillId="2" borderId="0" xfId="1" applyNumberFormat="1" applyFont="1" applyFill="1"/>
    <xf numFmtId="0" fontId="1" fillId="6" borderId="26" xfId="0" applyFont="1" applyFill="1" applyBorder="1" applyAlignment="1">
      <alignment horizontal="left"/>
    </xf>
    <xf numFmtId="0" fontId="1" fillId="9" borderId="3" xfId="0" applyFont="1" applyFill="1" applyBorder="1" applyProtection="1">
      <protection locked="0"/>
    </xf>
    <xf numFmtId="168" fontId="1" fillId="2" borderId="0" xfId="0" applyNumberFormat="1" applyFont="1" applyFill="1"/>
    <xf numFmtId="0" fontId="1" fillId="6" borderId="6" xfId="0" applyFont="1" applyFill="1" applyBorder="1" applyProtection="1"/>
    <xf numFmtId="0" fontId="1" fillId="6" borderId="0" xfId="0" applyFont="1" applyFill="1" applyBorder="1" applyProtection="1"/>
    <xf numFmtId="168" fontId="1" fillId="6" borderId="25" xfId="1" applyNumberFormat="1" applyFont="1" applyFill="1" applyBorder="1" applyProtection="1"/>
    <xf numFmtId="168" fontId="22" fillId="6" borderId="25" xfId="1" applyNumberFormat="1" applyFont="1" applyFill="1" applyBorder="1" applyProtection="1"/>
    <xf numFmtId="0" fontId="3" fillId="6" borderId="44" xfId="0" applyFont="1" applyFill="1" applyBorder="1" applyProtection="1"/>
    <xf numFmtId="0" fontId="1" fillId="6" borderId="45" xfId="0" applyFont="1" applyFill="1" applyBorder="1" applyProtection="1"/>
    <xf numFmtId="0" fontId="1" fillId="6" borderId="44" xfId="0" applyFont="1" applyFill="1" applyBorder="1" applyProtection="1"/>
    <xf numFmtId="0" fontId="3" fillId="6" borderId="6" xfId="0" applyFont="1" applyFill="1" applyBorder="1" applyProtection="1"/>
    <xf numFmtId="168" fontId="1" fillId="6" borderId="4" xfId="1" applyNumberFormat="1" applyFont="1" applyFill="1" applyBorder="1" applyProtection="1"/>
    <xf numFmtId="168" fontId="22" fillId="6" borderId="4" xfId="1" applyNumberFormat="1" applyFont="1" applyFill="1" applyBorder="1" applyProtection="1"/>
    <xf numFmtId="0" fontId="1" fillId="6" borderId="39" xfId="0" applyFont="1" applyFill="1" applyBorder="1" applyProtection="1"/>
    <xf numFmtId="0" fontId="1" fillId="6" borderId="40" xfId="0" applyFont="1" applyFill="1" applyBorder="1" applyProtection="1"/>
    <xf numFmtId="168" fontId="22" fillId="6" borderId="37" xfId="1" applyNumberFormat="1" applyFont="1" applyFill="1" applyBorder="1" applyProtection="1"/>
    <xf numFmtId="0" fontId="1" fillId="6" borderId="35" xfId="0" quotePrefix="1" applyFont="1" applyFill="1" applyBorder="1" applyProtection="1"/>
    <xf numFmtId="0" fontId="1" fillId="6" borderId="29" xfId="0" applyFont="1" applyFill="1" applyBorder="1" applyProtection="1"/>
    <xf numFmtId="0" fontId="1" fillId="6" borderId="30" xfId="0" applyFont="1" applyFill="1" applyBorder="1" applyProtection="1"/>
    <xf numFmtId="168" fontId="1" fillId="6" borderId="32" xfId="1" applyNumberFormat="1" applyFont="1" applyFill="1" applyBorder="1" applyProtection="1"/>
    <xf numFmtId="168" fontId="22" fillId="6" borderId="32" xfId="1" applyNumberFormat="1" applyFont="1" applyFill="1" applyBorder="1" applyProtection="1"/>
    <xf numFmtId="0" fontId="1" fillId="6" borderId="41" xfId="0" quotePrefix="1" applyFont="1" applyFill="1" applyBorder="1" applyProtection="1"/>
    <xf numFmtId="0" fontId="1" fillId="6" borderId="42" xfId="0" applyFont="1" applyFill="1" applyBorder="1" applyProtection="1"/>
    <xf numFmtId="0" fontId="1" fillId="6" borderId="43" xfId="0" applyFont="1" applyFill="1" applyBorder="1" applyProtection="1"/>
    <xf numFmtId="168" fontId="22" fillId="6" borderId="2" xfId="1" applyNumberFormat="1" applyFont="1" applyFill="1" applyBorder="1" applyProtection="1"/>
    <xf numFmtId="0" fontId="33" fillId="6" borderId="3" xfId="0" applyFont="1" applyFill="1" applyBorder="1" applyProtection="1"/>
    <xf numFmtId="168" fontId="1" fillId="8" borderId="3" xfId="1" applyNumberFormat="1" applyFont="1" applyFill="1" applyBorder="1" applyProtection="1"/>
    <xf numFmtId="168" fontId="22" fillId="8" borderId="3" xfId="1" applyNumberFormat="1" applyFont="1" applyFill="1" applyBorder="1" applyProtection="1"/>
    <xf numFmtId="0" fontId="1" fillId="6" borderId="27" xfId="0" applyFont="1" applyFill="1" applyBorder="1" applyProtection="1"/>
    <xf numFmtId="0" fontId="1" fillId="6" borderId="28" xfId="0" applyFont="1" applyFill="1" applyBorder="1" applyProtection="1"/>
    <xf numFmtId="168" fontId="1" fillId="6" borderId="9" xfId="1" applyNumberFormat="1" applyFont="1" applyFill="1" applyBorder="1" applyProtection="1"/>
    <xf numFmtId="168" fontId="22" fillId="6" borderId="9" xfId="1" applyNumberFormat="1" applyFont="1" applyFill="1" applyBorder="1" applyProtection="1"/>
    <xf numFmtId="168" fontId="22" fillId="6" borderId="10" xfId="1" applyNumberFormat="1" applyFont="1" applyFill="1" applyBorder="1" applyProtection="1"/>
    <xf numFmtId="168" fontId="1" fillId="6" borderId="10" xfId="1" applyNumberFormat="1" applyFont="1" applyFill="1" applyBorder="1" applyProtection="1"/>
    <xf numFmtId="0" fontId="1" fillId="6" borderId="3" xfId="0" applyFont="1" applyFill="1" applyBorder="1" applyProtection="1"/>
    <xf numFmtId="0" fontId="1" fillId="6" borderId="26" xfId="0" applyFont="1" applyFill="1" applyBorder="1" applyProtection="1"/>
    <xf numFmtId="0" fontId="3" fillId="6" borderId="17" xfId="0" applyFont="1" applyFill="1" applyBorder="1" applyProtection="1"/>
    <xf numFmtId="0" fontId="1" fillId="6" borderId="17" xfId="0" applyFont="1" applyFill="1" applyBorder="1" applyProtection="1"/>
    <xf numFmtId="168" fontId="1" fillId="7" borderId="17" xfId="1" applyNumberFormat="1" applyFont="1" applyFill="1" applyBorder="1" applyProtection="1"/>
    <xf numFmtId="0" fontId="3" fillId="6" borderId="7" xfId="0" applyFont="1" applyFill="1" applyBorder="1" applyProtection="1"/>
    <xf numFmtId="0" fontId="1" fillId="6" borderId="8" xfId="0" applyFont="1" applyFill="1" applyBorder="1" applyProtection="1"/>
    <xf numFmtId="0" fontId="1" fillId="6" borderId="19" xfId="0" applyFont="1" applyFill="1" applyBorder="1" applyProtection="1"/>
    <xf numFmtId="0" fontId="1" fillId="6" borderId="46" xfId="0" applyFont="1" applyFill="1" applyBorder="1" applyProtection="1"/>
    <xf numFmtId="168" fontId="1" fillId="6" borderId="17" xfId="1" applyNumberFormat="1" applyFont="1" applyFill="1" applyBorder="1" applyProtection="1"/>
    <xf numFmtId="0" fontId="1" fillId="6" borderId="6" xfId="0" quotePrefix="1" applyFont="1" applyFill="1" applyBorder="1" applyProtection="1"/>
    <xf numFmtId="0" fontId="3" fillId="6" borderId="5" xfId="0" applyFont="1" applyFill="1" applyBorder="1" applyProtection="1"/>
    <xf numFmtId="0" fontId="1" fillId="6" borderId="15" xfId="0" applyFont="1" applyFill="1" applyBorder="1" applyProtection="1"/>
    <xf numFmtId="0" fontId="1" fillId="6" borderId="20" xfId="0" applyFont="1" applyFill="1" applyBorder="1" applyProtection="1"/>
    <xf numFmtId="168" fontId="1" fillId="6" borderId="3" xfId="1" applyNumberFormat="1" applyFont="1" applyFill="1" applyBorder="1" applyProtection="1"/>
    <xf numFmtId="168" fontId="22" fillId="6" borderId="3" xfId="1" applyNumberFormat="1" applyFont="1" applyFill="1" applyBorder="1" applyProtection="1"/>
    <xf numFmtId="168" fontId="1" fillId="7" borderId="3" xfId="0" applyNumberFormat="1" applyFont="1" applyFill="1" applyBorder="1" applyProtection="1"/>
    <xf numFmtId="0" fontId="3" fillId="6" borderId="45" xfId="0" applyFont="1" applyFill="1" applyBorder="1" applyProtection="1"/>
    <xf numFmtId="0" fontId="3" fillId="6" borderId="46" xfId="0" applyFont="1" applyFill="1" applyBorder="1" applyProtection="1"/>
    <xf numFmtId="168" fontId="3" fillId="6" borderId="17" xfId="1" applyNumberFormat="1" applyFont="1" applyFill="1" applyBorder="1" applyProtection="1"/>
    <xf numFmtId="0" fontId="1" fillId="6" borderId="1" xfId="0" applyFont="1" applyFill="1" applyBorder="1" applyProtection="1"/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22" fillId="6" borderId="3" xfId="0" applyFont="1" applyFill="1" applyBorder="1" applyProtection="1"/>
    <xf numFmtId="168" fontId="8" fillId="6" borderId="9" xfId="1" applyNumberFormat="1" applyFont="1" applyFill="1" applyBorder="1" applyProtection="1"/>
    <xf numFmtId="168" fontId="21" fillId="6" borderId="3" xfId="1" applyNumberFormat="1" applyFont="1" applyFill="1" applyBorder="1" applyProtection="1"/>
    <xf numFmtId="168" fontId="8" fillId="6" borderId="1" xfId="1" applyNumberFormat="1" applyFont="1" applyFill="1" applyBorder="1" applyProtection="1"/>
    <xf numFmtId="168" fontId="1" fillId="6" borderId="1" xfId="1" applyNumberFormat="1" applyFont="1" applyFill="1" applyBorder="1" applyProtection="1"/>
    <xf numFmtId="168" fontId="22" fillId="6" borderId="1" xfId="1" applyNumberFormat="1" applyFont="1" applyFill="1" applyBorder="1" applyProtection="1"/>
    <xf numFmtId="168" fontId="21" fillId="6" borderId="1" xfId="1" applyNumberFormat="1" applyFont="1" applyFill="1" applyBorder="1" applyProtection="1"/>
    <xf numFmtId="168" fontId="1" fillId="0" borderId="0" xfId="0" applyNumberFormat="1" applyFont="1" applyFill="1" applyProtection="1"/>
    <xf numFmtId="0" fontId="3" fillId="6" borderId="3" xfId="0" applyFont="1" applyFill="1" applyBorder="1" applyProtection="1"/>
    <xf numFmtId="168" fontId="3" fillId="7" borderId="3" xfId="1" applyNumberFormat="1" applyFont="1" applyFill="1" applyBorder="1" applyProtection="1"/>
    <xf numFmtId="168" fontId="19" fillId="7" borderId="3" xfId="1" applyNumberFormat="1" applyFont="1" applyFill="1" applyBorder="1" applyProtection="1"/>
    <xf numFmtId="168" fontId="23" fillId="7" borderId="3" xfId="1" applyNumberFormat="1" applyFont="1" applyFill="1" applyBorder="1" applyProtection="1"/>
    <xf numFmtId="0" fontId="3" fillId="0" borderId="0" xfId="0" applyFont="1" applyFill="1" applyBorder="1" applyProtection="1"/>
    <xf numFmtId="0" fontId="1" fillId="10" borderId="3" xfId="0" applyFont="1" applyFill="1" applyBorder="1" applyProtection="1"/>
    <xf numFmtId="0" fontId="3" fillId="6" borderId="3" xfId="0" applyFont="1" applyFill="1" applyBorder="1" applyAlignment="1" applyProtection="1">
      <alignment horizontal="center" vertical="center"/>
    </xf>
    <xf numFmtId="168" fontId="1" fillId="8" borderId="17" xfId="0" applyNumberFormat="1" applyFont="1" applyFill="1" applyBorder="1" applyProtection="1"/>
    <xf numFmtId="0" fontId="1" fillId="6" borderId="2" xfId="0" applyFont="1" applyFill="1" applyBorder="1" applyProtection="1"/>
    <xf numFmtId="0" fontId="22" fillId="6" borderId="2" xfId="0" applyFont="1" applyFill="1" applyBorder="1" applyProtection="1"/>
    <xf numFmtId="168" fontId="22" fillId="8" borderId="17" xfId="0" applyNumberFormat="1" applyFont="1" applyFill="1" applyBorder="1" applyProtection="1"/>
    <xf numFmtId="0" fontId="27" fillId="6" borderId="3" xfId="0" applyFont="1" applyFill="1" applyBorder="1" applyAlignment="1" applyProtection="1">
      <alignment horizontal="right"/>
    </xf>
    <xf numFmtId="168" fontId="1" fillId="8" borderId="3" xfId="0" applyNumberFormat="1" applyFont="1" applyFill="1" applyBorder="1" applyProtection="1"/>
    <xf numFmtId="168" fontId="1" fillId="0" borderId="0" xfId="1" applyNumberFormat="1" applyFont="1" applyFill="1" applyProtection="1"/>
    <xf numFmtId="0" fontId="1" fillId="0" borderId="0" xfId="0" applyFont="1" applyFill="1" applyBorder="1" applyProtection="1"/>
    <xf numFmtId="168" fontId="8" fillId="6" borderId="9" xfId="1" applyNumberFormat="1" applyFont="1" applyFill="1" applyBorder="1" applyAlignment="1">
      <alignment horizontal="left"/>
    </xf>
    <xf numFmtId="168" fontId="8" fillId="6" borderId="37" xfId="1" applyNumberFormat="1" applyFont="1" applyFill="1" applyBorder="1" applyAlignment="1">
      <alignment horizontal="left"/>
    </xf>
    <xf numFmtId="168" fontId="0" fillId="6" borderId="10" xfId="1" applyNumberFormat="1" applyFont="1" applyFill="1" applyBorder="1" applyAlignment="1">
      <alignment horizontal="left"/>
    </xf>
    <xf numFmtId="168" fontId="0" fillId="8" borderId="3" xfId="1" applyNumberFormat="1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19" fillId="6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left"/>
    </xf>
    <xf numFmtId="168" fontId="11" fillId="3" borderId="2" xfId="1" applyNumberFormat="1" applyFont="1" applyFill="1" applyBorder="1" applyProtection="1"/>
    <xf numFmtId="0" fontId="22" fillId="6" borderId="3" xfId="0" applyFont="1" applyFill="1" applyBorder="1"/>
    <xf numFmtId="0" fontId="1" fillId="10" borderId="0" xfId="0" applyFont="1" applyFill="1"/>
    <xf numFmtId="168" fontId="19" fillId="8" borderId="3" xfId="0" applyNumberFormat="1" applyFont="1" applyFill="1" applyBorder="1"/>
    <xf numFmtId="0" fontId="1" fillId="6" borderId="3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168" fontId="3" fillId="6" borderId="3" xfId="1" applyNumberFormat="1" applyFont="1" applyFill="1" applyBorder="1" applyAlignment="1"/>
    <xf numFmtId="0" fontId="3" fillId="6" borderId="74" xfId="0" applyFont="1" applyFill="1" applyBorder="1" applyAlignment="1">
      <alignment horizontal="left"/>
    </xf>
    <xf numFmtId="0" fontId="1" fillId="6" borderId="71" xfId="0" applyFont="1" applyFill="1" applyBorder="1" applyAlignment="1">
      <alignment horizontal="left"/>
    </xf>
    <xf numFmtId="168" fontId="1" fillId="8" borderId="66" xfId="1" applyNumberFormat="1" applyFont="1" applyFill="1" applyBorder="1" applyAlignment="1"/>
    <xf numFmtId="0" fontId="3" fillId="6" borderId="5" xfId="0" applyFont="1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0" fontId="3" fillId="6" borderId="7" xfId="0" applyFont="1" applyFill="1" applyBorder="1"/>
    <xf numFmtId="0" fontId="0" fillId="6" borderId="19" xfId="0" applyFill="1" applyBorder="1"/>
    <xf numFmtId="0" fontId="0" fillId="6" borderId="2" xfId="0" applyFill="1" applyBorder="1"/>
    <xf numFmtId="0" fontId="3" fillId="6" borderId="7" xfId="0" applyFont="1" applyFill="1" applyBorder="1" applyAlignment="1">
      <alignment horizontal="left"/>
    </xf>
    <xf numFmtId="168" fontId="1" fillId="6" borderId="2" xfId="1" applyNumberFormat="1" applyFont="1" applyFill="1" applyBorder="1" applyAlignment="1"/>
    <xf numFmtId="168" fontId="3" fillId="8" borderId="66" xfId="1" applyNumberFormat="1" applyFont="1" applyFill="1" applyBorder="1" applyAlignment="1"/>
    <xf numFmtId="168" fontId="1" fillId="3" borderId="75" xfId="1" applyNumberFormat="1" applyFont="1" applyFill="1" applyBorder="1"/>
    <xf numFmtId="168" fontId="3" fillId="8" borderId="1" xfId="1" applyNumberFormat="1" applyFont="1" applyFill="1" applyBorder="1" applyAlignment="1"/>
    <xf numFmtId="168" fontId="3" fillId="8" borderId="67" xfId="1" applyNumberFormat="1" applyFont="1" applyFill="1" applyBorder="1" applyAlignment="1"/>
    <xf numFmtId="0" fontId="3" fillId="6" borderId="44" xfId="0" applyFont="1" applyFill="1" applyBorder="1" applyAlignment="1"/>
    <xf numFmtId="0" fontId="0" fillId="2" borderId="46" xfId="0" applyFill="1" applyBorder="1"/>
    <xf numFmtId="0" fontId="1" fillId="0" borderId="3" xfId="0" applyFont="1" applyFill="1" applyBorder="1"/>
    <xf numFmtId="37" fontId="1" fillId="0" borderId="0" xfId="0" applyNumberFormat="1" applyFont="1" applyFill="1" applyBorder="1" applyProtection="1">
      <protection locked="0"/>
    </xf>
    <xf numFmtId="168" fontId="1" fillId="6" borderId="3" xfId="0" applyNumberFormat="1" applyFont="1" applyFill="1" applyBorder="1"/>
    <xf numFmtId="166" fontId="0" fillId="0" borderId="2" xfId="0" applyNumberFormat="1" applyFill="1" applyBorder="1" applyProtection="1">
      <protection locked="0"/>
    </xf>
    <xf numFmtId="168" fontId="0" fillId="7" borderId="2" xfId="1" applyNumberFormat="1" applyFont="1" applyFill="1" applyBorder="1" applyProtection="1"/>
    <xf numFmtId="168" fontId="0" fillId="0" borderId="3" xfId="1" applyNumberFormat="1" applyFont="1" applyBorder="1" applyProtection="1">
      <protection locked="0"/>
    </xf>
    <xf numFmtId="38" fontId="0" fillId="2" borderId="6" xfId="0" applyNumberFormat="1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left" vertical="center"/>
    </xf>
    <xf numFmtId="38" fontId="0" fillId="6" borderId="28" xfId="0" applyNumberFormat="1" applyFill="1" applyBorder="1" applyAlignment="1">
      <alignment horizontal="left"/>
    </xf>
    <xf numFmtId="175" fontId="0" fillId="0" borderId="2" xfId="0" applyNumberFormat="1" applyFill="1" applyBorder="1" applyProtection="1">
      <protection locked="0"/>
    </xf>
    <xf numFmtId="175" fontId="0" fillId="0" borderId="3" xfId="0" applyNumberFormat="1" applyFill="1" applyBorder="1" applyProtection="1">
      <protection locked="0"/>
    </xf>
    <xf numFmtId="168" fontId="0" fillId="6" borderId="1" xfId="1" applyNumberFormat="1" applyFont="1" applyFill="1" applyBorder="1"/>
    <xf numFmtId="166" fontId="0" fillId="0" borderId="2" xfId="0" applyNumberFormat="1" applyFill="1" applyBorder="1" applyAlignment="1" applyProtection="1">
      <alignment horizontal="right"/>
      <protection locked="0"/>
    </xf>
    <xf numFmtId="166" fontId="0" fillId="0" borderId="3" xfId="0" applyNumberFormat="1" applyFill="1" applyBorder="1" applyAlignment="1" applyProtection="1">
      <alignment horizontal="right"/>
      <protection locked="0"/>
    </xf>
    <xf numFmtId="168" fontId="29" fillId="6" borderId="37" xfId="1" applyNumberFormat="1" applyFont="1" applyFill="1" applyBorder="1" applyAlignment="1"/>
    <xf numFmtId="168" fontId="29" fillId="6" borderId="4" xfId="1" applyNumberFormat="1" applyFont="1" applyFill="1" applyBorder="1" applyAlignment="1"/>
    <xf numFmtId="168" fontId="3" fillId="8" borderId="3" xfId="0" applyNumberFormat="1" applyFont="1" applyFill="1" applyBorder="1"/>
    <xf numFmtId="168" fontId="22" fillId="8" borderId="3" xfId="0" applyNumberFormat="1" applyFont="1" applyFill="1" applyBorder="1"/>
    <xf numFmtId="168" fontId="3" fillId="3" borderId="17" xfId="1" applyNumberFormat="1" applyFont="1" applyFill="1" applyBorder="1"/>
    <xf numFmtId="0" fontId="3" fillId="6" borderId="1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wrapText="1"/>
      <protection locked="0"/>
    </xf>
    <xf numFmtId="0" fontId="0" fillId="9" borderId="3" xfId="0" applyFill="1" applyBorder="1" applyAlignment="1" applyProtection="1">
      <protection locked="0"/>
    </xf>
    <xf numFmtId="0" fontId="0" fillId="9" borderId="2" xfId="0" applyFill="1" applyBorder="1" applyAlignment="1" applyProtection="1">
      <protection locked="0"/>
    </xf>
    <xf numFmtId="168" fontId="0" fillId="0" borderId="3" xfId="1" applyNumberFormat="1" applyFont="1" applyFill="1" applyBorder="1" applyAlignment="1" applyProtection="1">
      <protection locked="0"/>
    </xf>
    <xf numFmtId="168" fontId="22" fillId="0" borderId="3" xfId="1" applyNumberFormat="1" applyFont="1" applyFill="1" applyBorder="1" applyAlignment="1" applyProtection="1">
      <protection locked="0"/>
    </xf>
    <xf numFmtId="168" fontId="0" fillId="7" borderId="2" xfId="1" applyNumberFormat="1" applyFont="1" applyFill="1" applyBorder="1" applyAlignment="1" applyProtection="1"/>
    <xf numFmtId="0" fontId="0" fillId="2" borderId="0" xfId="0" applyFill="1" applyAlignment="1"/>
    <xf numFmtId="0" fontId="3" fillId="6" borderId="0" xfId="0" applyFont="1" applyFill="1" applyAlignment="1"/>
    <xf numFmtId="0" fontId="1" fillId="5" borderId="3" xfId="0" applyFont="1" applyFill="1" applyBorder="1" applyAlignment="1" applyProtection="1">
      <alignment wrapText="1"/>
      <protection locked="0"/>
    </xf>
    <xf numFmtId="0" fontId="3" fillId="4" borderId="82" xfId="0" applyFont="1" applyFill="1" applyBorder="1"/>
    <xf numFmtId="0" fontId="3" fillId="4" borderId="83" xfId="0" applyFont="1" applyFill="1" applyBorder="1"/>
    <xf numFmtId="0" fontId="14" fillId="4" borderId="83" xfId="2" applyFont="1" applyFill="1" applyBorder="1" applyAlignment="1" applyProtection="1"/>
    <xf numFmtId="0" fontId="13" fillId="13" borderId="83" xfId="2" applyFill="1" applyBorder="1" applyAlignment="1" applyProtection="1"/>
    <xf numFmtId="0" fontId="3" fillId="4" borderId="23" xfId="0" applyFont="1" applyFill="1" applyBorder="1"/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166" fontId="7" fillId="2" borderId="0" xfId="0" applyNumberFormat="1" applyFont="1" applyFill="1" applyBorder="1" applyAlignment="1" applyProtection="1">
      <alignment horizontal="left"/>
    </xf>
    <xf numFmtId="167" fontId="12" fillId="2" borderId="0" xfId="0" applyNumberFormat="1" applyFont="1" applyFill="1" applyBorder="1" applyProtection="1"/>
    <xf numFmtId="0" fontId="0" fillId="6" borderId="0" xfId="0" applyFill="1" applyProtection="1"/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 wrapText="1"/>
    </xf>
    <xf numFmtId="176" fontId="1" fillId="6" borderId="3" xfId="0" applyNumberFormat="1" applyFont="1" applyFill="1" applyBorder="1" applyAlignment="1" applyProtection="1">
      <alignment horizontal="center" wrapText="1"/>
    </xf>
    <xf numFmtId="0" fontId="32" fillId="6" borderId="3" xfId="0" applyFont="1" applyFill="1" applyBorder="1" applyProtection="1"/>
    <xf numFmtId="177" fontId="1" fillId="0" borderId="3" xfId="0" applyNumberFormat="1" applyFont="1" applyFill="1" applyBorder="1" applyAlignment="1" applyProtection="1">
      <alignment horizontal="center" vertical="center"/>
      <protection locked="0"/>
    </xf>
    <xf numFmtId="177" fontId="1" fillId="6" borderId="3" xfId="0" applyNumberFormat="1" applyFont="1" applyFill="1" applyBorder="1" applyAlignment="1" applyProtection="1">
      <alignment horizontal="center" vertical="center"/>
    </xf>
    <xf numFmtId="175" fontId="0" fillId="6" borderId="3" xfId="0" applyNumberFormat="1" applyFill="1" applyBorder="1" applyAlignment="1" applyProtection="1">
      <alignment wrapText="1"/>
      <protection locked="0"/>
    </xf>
    <xf numFmtId="38" fontId="33" fillId="2" borderId="7" xfId="0" applyNumberFormat="1" applyFont="1" applyFill="1" applyBorder="1" applyAlignment="1">
      <alignment horizontal="left" indent="1"/>
    </xf>
    <xf numFmtId="38" fontId="33" fillId="2" borderId="19" xfId="0" applyNumberFormat="1" applyFont="1" applyFill="1" applyBorder="1" applyAlignment="1">
      <alignment horizontal="left" indent="1"/>
    </xf>
    <xf numFmtId="38" fontId="33" fillId="2" borderId="20" xfId="0" applyNumberFormat="1" applyFont="1" applyFill="1" applyBorder="1" applyAlignment="1">
      <alignment horizontal="left" indent="1"/>
    </xf>
    <xf numFmtId="168" fontId="0" fillId="7" borderId="3" xfId="1" applyNumberFormat="1" applyFont="1" applyFill="1" applyBorder="1" applyAlignment="1">
      <alignment horizontal="center" vertical="center"/>
    </xf>
    <xf numFmtId="168" fontId="19" fillId="7" borderId="17" xfId="1" applyNumberFormat="1" applyFont="1" applyFill="1" applyBorder="1"/>
    <xf numFmtId="168" fontId="22" fillId="6" borderId="32" xfId="1" applyNumberFormat="1" applyFont="1" applyFill="1" applyBorder="1" applyAlignment="1">
      <alignment wrapText="1"/>
    </xf>
    <xf numFmtId="168" fontId="19" fillId="6" borderId="25" xfId="1" applyNumberFormat="1" applyFont="1" applyFill="1" applyBorder="1"/>
    <xf numFmtId="9" fontId="1" fillId="0" borderId="2" xfId="0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168" fontId="1" fillId="7" borderId="2" xfId="1" applyNumberFormat="1" applyFont="1" applyFill="1" applyBorder="1"/>
    <xf numFmtId="9" fontId="1" fillId="0" borderId="3" xfId="0" applyNumberFormat="1" applyFont="1" applyFill="1" applyBorder="1" applyProtection="1">
      <protection locked="0"/>
    </xf>
    <xf numFmtId="14" fontId="1" fillId="0" borderId="3" xfId="0" applyNumberFormat="1" applyFont="1" applyFill="1" applyBorder="1" applyProtection="1">
      <protection locked="0"/>
    </xf>
    <xf numFmtId="10" fontId="1" fillId="0" borderId="3" xfId="6" applyNumberFormat="1" applyFont="1" applyFill="1" applyBorder="1" applyAlignment="1" applyProtection="1">
      <alignment horizontal="center"/>
      <protection locked="0"/>
    </xf>
    <xf numFmtId="15" fontId="1" fillId="14" borderId="3" xfId="5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" fillId="6" borderId="3" xfId="0" applyFont="1" applyFill="1" applyBorder="1" applyAlignment="1" applyProtection="1">
      <alignment horizontal="left" indent="3"/>
    </xf>
    <xf numFmtId="0" fontId="3" fillId="8" borderId="1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 indent="2"/>
    </xf>
    <xf numFmtId="37" fontId="3" fillId="6" borderId="3" xfId="0" applyNumberFormat="1" applyFont="1" applyFill="1" applyBorder="1" applyProtection="1">
      <protection locked="0"/>
    </xf>
    <xf numFmtId="0" fontId="1" fillId="6" borderId="3" xfId="0" applyFont="1" applyFill="1" applyBorder="1" applyAlignment="1" applyProtection="1">
      <alignment horizontal="left"/>
    </xf>
    <xf numFmtId="168" fontId="1" fillId="7" borderId="3" xfId="0" applyNumberFormat="1" applyFont="1" applyFill="1" applyBorder="1"/>
    <xf numFmtId="168" fontId="1" fillId="8" borderId="3" xfId="0" applyNumberFormat="1" applyFont="1" applyFill="1" applyBorder="1"/>
    <xf numFmtId="0" fontId="12" fillId="6" borderId="3" xfId="0" applyFont="1" applyFill="1" applyBorder="1" applyProtection="1"/>
    <xf numFmtId="0" fontId="1" fillId="6" borderId="38" xfId="0" quotePrefix="1" applyFont="1" applyFill="1" applyBorder="1" applyAlignment="1" applyProtection="1">
      <alignment horizontal="left" indent="2"/>
    </xf>
    <xf numFmtId="0" fontId="1" fillId="6" borderId="35" xfId="0" quotePrefix="1" applyFont="1" applyFill="1" applyBorder="1" applyAlignment="1" applyProtection="1">
      <alignment horizontal="left" indent="2"/>
    </xf>
    <xf numFmtId="0" fontId="1" fillId="6" borderId="41" xfId="0" quotePrefix="1" applyFont="1" applyFill="1" applyBorder="1" applyAlignment="1" applyProtection="1">
      <alignment horizontal="left" indent="2"/>
    </xf>
    <xf numFmtId="0" fontId="33" fillId="6" borderId="3" xfId="0" quotePrefix="1" applyFont="1" applyFill="1" applyBorder="1" applyAlignment="1" applyProtection="1">
      <alignment horizontal="left" indent="2"/>
    </xf>
    <xf numFmtId="0" fontId="1" fillId="6" borderId="34" xfId="0" quotePrefix="1" applyFont="1" applyFill="1" applyBorder="1" applyAlignment="1" applyProtection="1">
      <alignment horizontal="left" indent="2"/>
    </xf>
    <xf numFmtId="0" fontId="3" fillId="6" borderId="15" xfId="0" applyFont="1" applyFill="1" applyBorder="1" applyProtection="1"/>
    <xf numFmtId="0" fontId="3" fillId="6" borderId="15" xfId="0" quotePrefix="1" applyFont="1" applyFill="1" applyBorder="1" applyAlignment="1" applyProtection="1">
      <alignment horizontal="left"/>
    </xf>
    <xf numFmtId="0" fontId="0" fillId="6" borderId="1" xfId="0" applyFill="1" applyBorder="1"/>
    <xf numFmtId="0" fontId="1" fillId="2" borderId="15" xfId="0" applyFont="1" applyFill="1" applyBorder="1"/>
    <xf numFmtId="0" fontId="29" fillId="6" borderId="0" xfId="0" applyFont="1" applyFill="1"/>
    <xf numFmtId="0" fontId="29" fillId="6" borderId="4" xfId="0" applyFont="1" applyFill="1" applyBorder="1"/>
    <xf numFmtId="0" fontId="18" fillId="6" borderId="2" xfId="0" applyFont="1" applyFill="1" applyBorder="1" applyAlignment="1">
      <alignment vertical="center" wrapText="1"/>
    </xf>
    <xf numFmtId="168" fontId="18" fillId="6" borderId="2" xfId="1" applyNumberFormat="1" applyFont="1" applyFill="1" applyBorder="1" applyAlignment="1">
      <alignment vertical="center" wrapText="1"/>
    </xf>
    <xf numFmtId="168" fontId="18" fillId="6" borderId="4" xfId="1" applyNumberFormat="1" applyFont="1" applyFill="1" applyBorder="1" applyAlignment="1">
      <alignment wrapText="1"/>
    </xf>
    <xf numFmtId="168" fontId="18" fillId="8" borderId="3" xfId="1" applyNumberFormat="1" applyFont="1" applyFill="1" applyBorder="1" applyAlignment="1">
      <alignment wrapText="1"/>
    </xf>
    <xf numFmtId="0" fontId="29" fillId="6" borderId="0" xfId="0" applyFont="1" applyFill="1" applyBorder="1"/>
    <xf numFmtId="0" fontId="29" fillId="6" borderId="0" xfId="0" applyFont="1" applyFill="1" applyBorder="1" applyProtection="1"/>
    <xf numFmtId="0" fontId="29" fillId="6" borderId="29" xfId="0" applyFont="1" applyFill="1" applyBorder="1"/>
    <xf numFmtId="0" fontId="18" fillId="6" borderId="0" xfId="0" applyFont="1" applyFill="1" applyBorder="1"/>
    <xf numFmtId="0" fontId="40" fillId="6" borderId="0" xfId="0" applyFont="1" applyFill="1" applyBorder="1" applyAlignment="1">
      <alignment horizontal="left"/>
    </xf>
    <xf numFmtId="0" fontId="31" fillId="6" borderId="0" xfId="0" applyFont="1" applyFill="1" applyBorder="1"/>
    <xf numFmtId="166" fontId="40" fillId="6" borderId="0" xfId="0" applyNumberFormat="1" applyFont="1" applyFill="1" applyBorder="1" applyAlignment="1">
      <alignment horizontal="left"/>
    </xf>
    <xf numFmtId="167" fontId="18" fillId="6" borderId="0" xfId="0" applyNumberFormat="1" applyFont="1" applyFill="1" applyBorder="1"/>
    <xf numFmtId="0" fontId="29" fillId="2" borderId="96" xfId="0" applyFont="1" applyFill="1" applyBorder="1"/>
    <xf numFmtId="0" fontId="29" fillId="2" borderId="97" xfId="0" applyFont="1" applyFill="1" applyBorder="1" applyProtection="1"/>
    <xf numFmtId="0" fontId="29" fillId="2" borderId="96" xfId="0" quotePrefix="1" applyFont="1" applyFill="1" applyBorder="1" applyProtection="1"/>
    <xf numFmtId="0" fontId="29" fillId="2" borderId="102" xfId="0" applyFont="1" applyFill="1" applyBorder="1" applyProtection="1"/>
    <xf numFmtId="0" fontId="18" fillId="2" borderId="105" xfId="0" applyFont="1" applyFill="1" applyBorder="1"/>
    <xf numFmtId="0" fontId="29" fillId="2" borderId="106" xfId="0" applyFont="1" applyFill="1" applyBorder="1"/>
    <xf numFmtId="0" fontId="29" fillId="2" borderId="107" xfId="0" applyFont="1" applyFill="1" applyBorder="1"/>
    <xf numFmtId="0" fontId="29" fillId="6" borderId="97" xfId="0" applyFont="1" applyFill="1" applyBorder="1"/>
    <xf numFmtId="0" fontId="18" fillId="2" borderId="112" xfId="0" applyFont="1" applyFill="1" applyBorder="1" applyProtection="1"/>
    <xf numFmtId="0" fontId="18" fillId="2" borderId="116" xfId="0" applyFont="1" applyFill="1" applyBorder="1" applyProtection="1"/>
    <xf numFmtId="0" fontId="29" fillId="2" borderId="96" xfId="0" applyFont="1" applyFill="1" applyBorder="1" applyAlignment="1"/>
    <xf numFmtId="0" fontId="29" fillId="2" borderId="113" xfId="0" applyFont="1" applyFill="1" applyBorder="1"/>
    <xf numFmtId="168" fontId="18" fillId="7" borderId="100" xfId="1" applyNumberFormat="1" applyFont="1" applyFill="1" applyBorder="1" applyAlignment="1">
      <alignment vertical="center" wrapText="1"/>
    </xf>
    <xf numFmtId="168" fontId="18" fillId="7" borderId="101" xfId="1" applyNumberFormat="1" applyFont="1" applyFill="1" applyBorder="1" applyAlignment="1">
      <alignment vertical="center" wrapText="1"/>
    </xf>
    <xf numFmtId="168" fontId="18" fillId="7" borderId="108" xfId="1" applyNumberFormat="1" applyFont="1" applyFill="1" applyBorder="1" applyAlignment="1">
      <alignment vertical="center" wrapText="1"/>
    </xf>
    <xf numFmtId="168" fontId="18" fillId="7" borderId="98" xfId="1" applyNumberFormat="1" applyFont="1" applyFill="1" applyBorder="1" applyAlignment="1">
      <alignment wrapText="1"/>
    </xf>
    <xf numFmtId="168" fontId="18" fillId="7" borderId="110" xfId="1" applyNumberFormat="1" applyFont="1" applyFill="1" applyBorder="1" applyAlignment="1">
      <alignment wrapText="1"/>
    </xf>
    <xf numFmtId="168" fontId="18" fillId="7" borderId="99" xfId="1" applyNumberFormat="1" applyFont="1" applyFill="1" applyBorder="1" applyAlignment="1">
      <alignment wrapText="1"/>
    </xf>
    <xf numFmtId="168" fontId="29" fillId="6" borderId="108" xfId="1" applyNumberFormat="1" applyFont="1" applyFill="1" applyBorder="1" applyAlignment="1"/>
    <xf numFmtId="168" fontId="18" fillId="6" borderId="100" xfId="1" applyNumberFormat="1" applyFont="1" applyFill="1" applyBorder="1" applyAlignment="1">
      <alignment wrapText="1"/>
    </xf>
    <xf numFmtId="168" fontId="29" fillId="7" borderId="117" xfId="1" applyNumberFormat="1" applyFont="1" applyFill="1" applyBorder="1" applyAlignment="1"/>
    <xf numFmtId="168" fontId="18" fillId="7" borderId="115" xfId="1" applyNumberFormat="1" applyFont="1" applyFill="1" applyBorder="1" applyAlignment="1">
      <alignment wrapText="1"/>
    </xf>
    <xf numFmtId="0" fontId="29" fillId="6" borderId="110" xfId="0" applyFont="1" applyFill="1" applyBorder="1"/>
    <xf numFmtId="168" fontId="18" fillId="6" borderId="4" xfId="1" applyNumberFormat="1" applyFont="1" applyFill="1" applyBorder="1" applyAlignment="1">
      <alignment vertical="center" wrapText="1"/>
    </xf>
    <xf numFmtId="0" fontId="41" fillId="2" borderId="95" xfId="0" applyFont="1" applyFill="1" applyBorder="1"/>
    <xf numFmtId="168" fontId="18" fillId="7" borderId="100" xfId="1" applyNumberFormat="1" applyFont="1" applyFill="1" applyBorder="1" applyAlignment="1">
      <alignment wrapText="1"/>
    </xf>
    <xf numFmtId="168" fontId="18" fillId="8" borderId="66" xfId="1" applyNumberFormat="1" applyFont="1" applyFill="1" applyBorder="1" applyAlignment="1"/>
    <xf numFmtId="168" fontId="29" fillId="6" borderId="25" xfId="1" applyNumberFormat="1" applyFont="1" applyFill="1" applyBorder="1" applyAlignment="1">
      <alignment vertical="center" wrapText="1"/>
    </xf>
    <xf numFmtId="168" fontId="29" fillId="6" borderId="32" xfId="1" applyNumberFormat="1" applyFont="1" applyFill="1" applyBorder="1" applyAlignment="1">
      <alignment vertical="center" wrapText="1"/>
    </xf>
    <xf numFmtId="168" fontId="29" fillId="6" borderId="25" xfId="1" applyNumberFormat="1" applyFont="1" applyFill="1" applyBorder="1" applyAlignment="1">
      <alignment wrapText="1"/>
    </xf>
    <xf numFmtId="168" fontId="29" fillId="6" borderId="10" xfId="1" applyNumberFormat="1" applyFont="1" applyFill="1" applyBorder="1" applyAlignment="1">
      <alignment wrapText="1"/>
    </xf>
    <xf numFmtId="168" fontId="29" fillId="2" borderId="25" xfId="1" applyNumberFormat="1" applyFont="1" applyFill="1" applyBorder="1" applyAlignment="1">
      <alignment wrapText="1"/>
    </xf>
    <xf numFmtId="168" fontId="29" fillId="2" borderId="32" xfId="1" applyNumberFormat="1" applyFont="1" applyFill="1" applyBorder="1" applyAlignment="1">
      <alignment wrapText="1"/>
    </xf>
    <xf numFmtId="168" fontId="29" fillId="2" borderId="4" xfId="1" applyNumberFormat="1" applyFont="1" applyFill="1" applyBorder="1" applyAlignment="1">
      <alignment wrapText="1"/>
    </xf>
    <xf numFmtId="0" fontId="18" fillId="8" borderId="118" xfId="0" applyFont="1" applyFill="1" applyBorder="1"/>
    <xf numFmtId="168" fontId="18" fillId="8" borderId="66" xfId="1" applyNumberFormat="1" applyFont="1" applyFill="1" applyBorder="1" applyAlignment="1">
      <alignment wrapText="1"/>
    </xf>
    <xf numFmtId="168" fontId="18" fillId="8" borderId="115" xfId="1" applyNumberFormat="1" applyFont="1" applyFill="1" applyBorder="1" applyAlignment="1">
      <alignment wrapText="1"/>
    </xf>
    <xf numFmtId="0" fontId="18" fillId="6" borderId="93" xfId="0" applyFont="1" applyFill="1" applyBorder="1"/>
    <xf numFmtId="0" fontId="41" fillId="6" borderId="124" xfId="0" applyFont="1" applyFill="1" applyBorder="1"/>
    <xf numFmtId="168" fontId="18" fillId="6" borderId="1" xfId="1" applyNumberFormat="1" applyFont="1" applyFill="1" applyBorder="1" applyAlignment="1">
      <alignment vertical="center" wrapText="1"/>
    </xf>
    <xf numFmtId="168" fontId="18" fillId="6" borderId="103" xfId="1" applyNumberFormat="1" applyFont="1" applyFill="1" applyBorder="1" applyAlignment="1">
      <alignment vertical="center" wrapText="1"/>
    </xf>
    <xf numFmtId="0" fontId="18" fillId="6" borderId="105" xfId="0" applyFont="1" applyFill="1" applyBorder="1"/>
    <xf numFmtId="0" fontId="18" fillId="8" borderId="116" xfId="0" applyFont="1" applyFill="1" applyBorder="1" applyProtection="1"/>
    <xf numFmtId="0" fontId="29" fillId="2" borderId="105" xfId="0" applyFont="1" applyFill="1" applyBorder="1" applyProtection="1"/>
    <xf numFmtId="168" fontId="29" fillId="6" borderId="2" xfId="1" applyNumberFormat="1" applyFont="1" applyFill="1" applyBorder="1" applyAlignment="1">
      <alignment vertical="center" wrapText="1"/>
    </xf>
    <xf numFmtId="0" fontId="18" fillId="8" borderId="122" xfId="0" applyFont="1" applyFill="1" applyBorder="1"/>
    <xf numFmtId="0" fontId="28" fillId="6" borderId="104" xfId="0" applyFont="1" applyFill="1" applyBorder="1" applyAlignment="1" applyProtection="1">
      <alignment horizontal="left"/>
    </xf>
    <xf numFmtId="168" fontId="1" fillId="6" borderId="40" xfId="1" applyNumberFormat="1" applyFont="1" applyFill="1" applyBorder="1"/>
    <xf numFmtId="0" fontId="1" fillId="2" borderId="5" xfId="0" applyFont="1" applyFill="1" applyBorder="1"/>
    <xf numFmtId="0" fontId="3" fillId="6" borderId="5" xfId="0" applyFont="1" applyFill="1" applyBorder="1"/>
    <xf numFmtId="0" fontId="3" fillId="6" borderId="47" xfId="0" applyFont="1" applyFill="1" applyBorder="1"/>
    <xf numFmtId="168" fontId="8" fillId="6" borderId="16" xfId="1" applyNumberFormat="1" applyFont="1" applyFill="1" applyBorder="1"/>
    <xf numFmtId="168" fontId="22" fillId="6" borderId="16" xfId="1" applyNumberFormat="1" applyFont="1" applyFill="1" applyBorder="1"/>
    <xf numFmtId="168" fontId="1" fillId="6" borderId="16" xfId="1" applyNumberFormat="1" applyFont="1" applyFill="1" applyBorder="1"/>
    <xf numFmtId="168" fontId="8" fillId="7" borderId="3" xfId="1" applyNumberFormat="1" applyFont="1" applyFill="1" applyBorder="1" applyAlignment="1">
      <alignment horizontal="left"/>
    </xf>
    <xf numFmtId="168" fontId="3" fillId="3" borderId="3" xfId="1" applyNumberFormat="1" applyFont="1" applyFill="1" applyBorder="1" applyAlignment="1">
      <alignment horizontal="left"/>
    </xf>
    <xf numFmtId="168" fontId="19" fillId="3" borderId="3" xfId="1" applyNumberFormat="1" applyFont="1" applyFill="1" applyBorder="1"/>
    <xf numFmtId="168" fontId="18" fillId="6" borderId="120" xfId="1" applyNumberFormat="1" applyFont="1" applyFill="1" applyBorder="1" applyAlignment="1">
      <alignment vertical="center" wrapText="1"/>
    </xf>
    <xf numFmtId="168" fontId="18" fillId="7" borderId="117" xfId="1" applyNumberFormat="1" applyFont="1" applyFill="1" applyBorder="1" applyAlignment="1">
      <alignment vertical="center" wrapText="1"/>
    </xf>
    <xf numFmtId="168" fontId="18" fillId="6" borderId="110" xfId="1" applyNumberFormat="1" applyFont="1" applyFill="1" applyBorder="1" applyAlignment="1">
      <alignment vertical="center" wrapText="1"/>
    </xf>
    <xf numFmtId="168" fontId="29" fillId="8" borderId="101" xfId="0" applyNumberFormat="1" applyFont="1" applyFill="1" applyBorder="1"/>
    <xf numFmtId="168" fontId="18" fillId="8" borderId="101" xfId="1" applyNumberFormat="1" applyFont="1" applyFill="1" applyBorder="1" applyAlignment="1">
      <alignment wrapText="1"/>
    </xf>
    <xf numFmtId="168" fontId="18" fillId="8" borderId="115" xfId="1" applyNumberFormat="1" applyFont="1" applyFill="1" applyBorder="1" applyAlignment="1"/>
    <xf numFmtId="0" fontId="29" fillId="6" borderId="94" xfId="0" applyFont="1" applyFill="1" applyBorder="1"/>
    <xf numFmtId="164" fontId="18" fillId="6" borderId="99" xfId="0" applyNumberFormat="1" applyFont="1" applyFill="1" applyBorder="1" applyAlignment="1">
      <alignment vertical="center" wrapText="1"/>
    </xf>
    <xf numFmtId="0" fontId="18" fillId="6" borderId="99" xfId="0" applyFont="1" applyFill="1" applyBorder="1" applyAlignment="1">
      <alignment vertical="center" wrapText="1"/>
    </xf>
    <xf numFmtId="168" fontId="18" fillId="6" borderId="110" xfId="1" applyNumberFormat="1" applyFont="1" applyFill="1" applyBorder="1" applyAlignment="1">
      <alignment wrapText="1"/>
    </xf>
    <xf numFmtId="168" fontId="18" fillId="6" borderId="4" xfId="1" applyNumberFormat="1" applyFont="1" applyFill="1" applyBorder="1" applyAlignment="1" applyProtection="1">
      <alignment wrapText="1"/>
      <protection locked="0"/>
    </xf>
    <xf numFmtId="0" fontId="18" fillId="6" borderId="98" xfId="0" applyFont="1" applyFill="1" applyBorder="1" applyAlignment="1">
      <alignment vertical="center" wrapText="1"/>
    </xf>
    <xf numFmtId="168" fontId="18" fillId="8" borderId="3" xfId="0" applyNumberFormat="1" applyFont="1" applyFill="1" applyBorder="1"/>
    <xf numFmtId="168" fontId="29" fillId="7" borderId="98" xfId="1" applyNumberFormat="1" applyFont="1" applyFill="1" applyBorder="1" applyAlignment="1"/>
    <xf numFmtId="168" fontId="18" fillId="8" borderId="104" xfId="1" applyNumberFormat="1" applyFont="1" applyFill="1" applyBorder="1" applyAlignment="1">
      <alignment wrapText="1"/>
    </xf>
    <xf numFmtId="0" fontId="18" fillId="6" borderId="130" xfId="0" applyFont="1" applyFill="1" applyBorder="1" applyAlignment="1">
      <alignment vertical="center" wrapText="1"/>
    </xf>
    <xf numFmtId="0" fontId="18" fillId="6" borderId="108" xfId="0" applyFont="1" applyFill="1" applyBorder="1" applyAlignment="1">
      <alignment vertical="center" wrapText="1"/>
    </xf>
    <xf numFmtId="168" fontId="18" fillId="6" borderId="130" xfId="1" applyNumberFormat="1" applyFont="1" applyFill="1" applyBorder="1" applyAlignment="1">
      <alignment vertical="center" wrapText="1"/>
    </xf>
    <xf numFmtId="168" fontId="18" fillId="6" borderId="108" xfId="1" applyNumberFormat="1" applyFont="1" applyFill="1" applyBorder="1" applyAlignment="1">
      <alignment vertical="center" wrapText="1"/>
    </xf>
    <xf numFmtId="168" fontId="18" fillId="8" borderId="118" xfId="1" applyNumberFormat="1" applyFont="1" applyFill="1" applyBorder="1" applyAlignment="1">
      <alignment wrapText="1"/>
    </xf>
    <xf numFmtId="0" fontId="18" fillId="6" borderId="130" xfId="0" applyFont="1" applyFill="1" applyBorder="1"/>
    <xf numFmtId="168" fontId="18" fillId="6" borderId="130" xfId="1" applyNumberFormat="1" applyFont="1" applyFill="1" applyBorder="1"/>
    <xf numFmtId="168" fontId="18" fillId="8" borderId="118" xfId="1" applyNumberFormat="1" applyFont="1" applyFill="1" applyBorder="1" applyAlignment="1"/>
    <xf numFmtId="168" fontId="18" fillId="8" borderId="118" xfId="1" applyNumberFormat="1" applyFont="1" applyFill="1" applyBorder="1" applyAlignment="1" applyProtection="1">
      <alignment wrapText="1"/>
      <protection locked="0"/>
    </xf>
    <xf numFmtId="168" fontId="18" fillId="6" borderId="121" xfId="1" applyNumberFormat="1" applyFont="1" applyFill="1" applyBorder="1" applyAlignment="1" applyProtection="1">
      <alignment wrapText="1"/>
      <protection locked="0"/>
    </xf>
    <xf numFmtId="0" fontId="18" fillId="6" borderId="125" xfId="0" applyFont="1" applyFill="1" applyBorder="1"/>
    <xf numFmtId="0" fontId="18" fillId="6" borderId="112" xfId="0" applyFont="1" applyFill="1" applyBorder="1"/>
    <xf numFmtId="0" fontId="18" fillId="6" borderId="96" xfId="0" applyFont="1" applyFill="1" applyBorder="1"/>
    <xf numFmtId="168" fontId="18" fillId="7" borderId="115" xfId="1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0" borderId="0" xfId="0" applyProtection="1"/>
    <xf numFmtId="0" fontId="38" fillId="2" borderId="0" xfId="0" applyFont="1" applyFill="1" applyBorder="1" applyProtection="1"/>
    <xf numFmtId="0" fontId="22" fillId="2" borderId="0" xfId="0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168" fontId="3" fillId="6" borderId="54" xfId="1" applyNumberFormat="1" applyFont="1" applyFill="1" applyBorder="1" applyAlignment="1" applyProtection="1">
      <alignment horizontal="center" vertical="center" wrapText="1"/>
    </xf>
    <xf numFmtId="168" fontId="3" fillId="6" borderId="56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8" fontId="0" fillId="6" borderId="55" xfId="1" applyNumberFormat="1" applyFont="1" applyFill="1" applyBorder="1" applyProtection="1"/>
    <xf numFmtId="168" fontId="0" fillId="6" borderId="57" xfId="1" applyNumberFormat="1" applyFont="1" applyFill="1" applyBorder="1" applyProtection="1"/>
    <xf numFmtId="168" fontId="0" fillId="6" borderId="81" xfId="1" applyNumberFormat="1" applyFont="1" applyFill="1" applyBorder="1" applyProtection="1"/>
    <xf numFmtId="168" fontId="0" fillId="6" borderId="78" xfId="1" applyNumberFormat="1" applyFont="1" applyFill="1" applyBorder="1" applyProtection="1"/>
    <xf numFmtId="0" fontId="1" fillId="6" borderId="41" xfId="0" applyFont="1" applyFill="1" applyBorder="1" applyAlignment="1" applyProtection="1"/>
    <xf numFmtId="0" fontId="0" fillId="6" borderId="0" xfId="0" applyFill="1" applyBorder="1" applyAlignment="1" applyProtection="1"/>
    <xf numFmtId="168" fontId="0" fillId="6" borderId="6" xfId="1" applyNumberFormat="1" applyFont="1" applyFill="1" applyBorder="1" applyProtection="1"/>
    <xf numFmtId="168" fontId="0" fillId="6" borderId="4" xfId="1" applyNumberFormat="1" applyFont="1" applyFill="1" applyBorder="1" applyProtection="1"/>
    <xf numFmtId="168" fontId="0" fillId="7" borderId="15" xfId="1" applyNumberFormat="1" applyFont="1" applyFill="1" applyBorder="1" applyProtection="1"/>
    <xf numFmtId="168" fontId="0" fillId="6" borderId="54" xfId="1" applyNumberFormat="1" applyFont="1" applyFill="1" applyBorder="1" applyProtection="1"/>
    <xf numFmtId="168" fontId="0" fillId="6" borderId="56" xfId="1" applyNumberFormat="1" applyFont="1" applyFill="1" applyBorder="1" applyProtection="1"/>
    <xf numFmtId="168" fontId="1" fillId="6" borderId="55" xfId="1" applyNumberFormat="1" applyFont="1" applyFill="1" applyBorder="1" applyProtection="1"/>
    <xf numFmtId="168" fontId="1" fillId="6" borderId="57" xfId="1" applyNumberFormat="1" applyFont="1" applyFill="1" applyBorder="1" applyProtection="1"/>
    <xf numFmtId="168" fontId="0" fillId="6" borderId="62" xfId="1" applyNumberFormat="1" applyFont="1" applyFill="1" applyBorder="1" applyProtection="1"/>
    <xf numFmtId="168" fontId="0" fillId="6" borderId="63" xfId="1" applyNumberFormat="1" applyFont="1" applyFill="1" applyBorder="1" applyProtection="1"/>
    <xf numFmtId="168" fontId="27" fillId="8" borderId="55" xfId="1" applyNumberFormat="1" applyFont="1" applyFill="1" applyBorder="1" applyProtection="1"/>
    <xf numFmtId="168" fontId="27" fillId="8" borderId="57" xfId="1" applyNumberFormat="1" applyFont="1" applyFill="1" applyBorder="1" applyProtection="1"/>
    <xf numFmtId="168" fontId="27" fillId="6" borderId="55" xfId="1" applyNumberFormat="1" applyFont="1" applyFill="1" applyBorder="1" applyProtection="1"/>
    <xf numFmtId="168" fontId="27" fillId="6" borderId="57" xfId="1" applyNumberFormat="1" applyFont="1" applyFill="1" applyBorder="1" applyProtection="1"/>
    <xf numFmtId="0" fontId="27" fillId="6" borderId="55" xfId="0" applyFont="1" applyFill="1" applyBorder="1" applyAlignment="1" applyProtection="1">
      <alignment horizontal="left"/>
    </xf>
    <xf numFmtId="0" fontId="27" fillId="6" borderId="85" xfId="0" applyFont="1" applyFill="1" applyBorder="1" applyAlignment="1" applyProtection="1">
      <alignment horizontal="left"/>
    </xf>
    <xf numFmtId="168" fontId="27" fillId="8" borderId="62" xfId="1" applyNumberFormat="1" applyFont="1" applyFill="1" applyBorder="1" applyProtection="1"/>
    <xf numFmtId="168" fontId="27" fillId="8" borderId="63" xfId="1" applyNumberFormat="1" applyFont="1" applyFill="1" applyBorder="1" applyProtection="1"/>
    <xf numFmtId="168" fontId="27" fillId="8" borderId="86" xfId="1" applyNumberFormat="1" applyFont="1" applyFill="1" applyBorder="1" applyProtection="1"/>
    <xf numFmtId="168" fontId="3" fillId="7" borderId="7" xfId="1" applyNumberFormat="1" applyFont="1" applyFill="1" applyBorder="1" applyProtection="1"/>
    <xf numFmtId="168" fontId="3" fillId="7" borderId="2" xfId="1" applyNumberFormat="1" applyFont="1" applyFill="1" applyBorder="1" applyProtection="1"/>
    <xf numFmtId="168" fontId="3" fillId="7" borderId="19" xfId="1" applyNumberFormat="1" applyFont="1" applyFill="1" applyBorder="1" applyProtection="1"/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top" wrapText="1"/>
    </xf>
    <xf numFmtId="168" fontId="1" fillId="7" borderId="2" xfId="1" applyNumberFormat="1" applyFont="1" applyFill="1" applyBorder="1" applyProtection="1"/>
    <xf numFmtId="0" fontId="13" fillId="2" borderId="0" xfId="2" applyFont="1" applyFill="1" applyBorder="1" applyAlignment="1" applyProtection="1">
      <protection locked="0"/>
    </xf>
    <xf numFmtId="0" fontId="13" fillId="2" borderId="0" xfId="2" applyFill="1" applyBorder="1" applyAlignment="1" applyProtection="1">
      <protection locked="0"/>
    </xf>
    <xf numFmtId="168" fontId="22" fillId="0" borderId="3" xfId="1" applyNumberFormat="1" applyFont="1" applyBorder="1" applyProtection="1">
      <protection locked="0"/>
    </xf>
    <xf numFmtId="0" fontId="22" fillId="0" borderId="3" xfId="0" applyFont="1" applyBorder="1" applyProtection="1">
      <protection locked="0"/>
    </xf>
    <xf numFmtId="0" fontId="13" fillId="6" borderId="0" xfId="2" applyFill="1" applyAlignment="1" applyProtection="1">
      <protection locked="0"/>
    </xf>
    <xf numFmtId="0" fontId="1" fillId="8" borderId="26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33" fillId="8" borderId="15" xfId="0" applyFont="1" applyFill="1" applyBorder="1" applyAlignment="1">
      <alignment horizontal="left"/>
    </xf>
    <xf numFmtId="0" fontId="0" fillId="10" borderId="0" xfId="0" applyFill="1" applyBorder="1"/>
    <xf numFmtId="0" fontId="0" fillId="0" borderId="3" xfId="0" applyBorder="1" applyAlignment="1" applyProtection="1">
      <alignment wrapText="1"/>
      <protection locked="0"/>
    </xf>
    <xf numFmtId="0" fontId="16" fillId="0" borderId="3" xfId="0" applyFont="1" applyFill="1" applyBorder="1" applyAlignment="1" applyProtection="1">
      <alignment wrapText="1"/>
      <protection locked="0"/>
    </xf>
    <xf numFmtId="0" fontId="11" fillId="9" borderId="3" xfId="0" applyFont="1" applyFill="1" applyBorder="1" applyProtection="1">
      <protection locked="0"/>
    </xf>
    <xf numFmtId="0" fontId="16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6" fillId="0" borderId="15" xfId="0" applyFont="1" applyFill="1" applyBorder="1" applyProtection="1">
      <protection locked="0"/>
    </xf>
    <xf numFmtId="166" fontId="1" fillId="0" borderId="3" xfId="1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Protection="1">
      <protection locked="0"/>
    </xf>
    <xf numFmtId="168" fontId="1" fillId="0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0" fontId="1" fillId="0" borderId="2" xfId="6" applyNumberFormat="1" applyFont="1" applyFill="1" applyBorder="1" applyAlignment="1" applyProtection="1">
      <alignment horizontal="center"/>
      <protection locked="0"/>
    </xf>
    <xf numFmtId="15" fontId="1" fillId="14" borderId="2" xfId="5" applyNumberFormat="1" applyFont="1" applyFill="1" applyBorder="1" applyAlignment="1" applyProtection="1">
      <alignment horizontal="center"/>
      <protection locked="0"/>
    </xf>
    <xf numFmtId="169" fontId="1" fillId="14" borderId="3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8" fillId="2" borderId="35" xfId="0" applyFont="1" applyFill="1" applyBorder="1"/>
    <xf numFmtId="0" fontId="3" fillId="2" borderId="35" xfId="0" applyFont="1" applyFill="1" applyBorder="1"/>
    <xf numFmtId="0" fontId="8" fillId="2" borderId="41" xfId="0" applyFont="1" applyFill="1" applyBorder="1"/>
    <xf numFmtId="178" fontId="0" fillId="0" borderId="3" xfId="1" applyNumberFormat="1" applyFont="1" applyFill="1" applyBorder="1" applyProtection="1">
      <protection locked="0"/>
    </xf>
    <xf numFmtId="178" fontId="8" fillId="0" borderId="3" xfId="1" applyNumberFormat="1" applyFont="1" applyFill="1" applyBorder="1" applyProtection="1">
      <protection locked="0"/>
    </xf>
    <xf numFmtId="0" fontId="3" fillId="6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wrapText="1"/>
      <protection locked="0"/>
    </xf>
    <xf numFmtId="0" fontId="1" fillId="6" borderId="1" xfId="0" applyFont="1" applyFill="1" applyBorder="1" applyAlignment="1">
      <alignment horizontal="center"/>
    </xf>
    <xf numFmtId="168" fontId="1" fillId="6" borderId="28" xfId="1" applyNumberFormat="1" applyFont="1" applyFill="1" applyBorder="1"/>
    <xf numFmtId="168" fontId="0" fillId="8" borderId="2" xfId="1" applyNumberFormat="1" applyFont="1" applyFill="1" applyBorder="1" applyAlignment="1">
      <alignment horizontal="center"/>
    </xf>
    <xf numFmtId="168" fontId="0" fillId="6" borderId="25" xfId="1" applyNumberFormat="1" applyFont="1" applyFill="1" applyBorder="1" applyAlignment="1">
      <alignment horizontal="center"/>
    </xf>
    <xf numFmtId="0" fontId="1" fillId="7" borderId="3" xfId="0" applyFont="1" applyFill="1" applyBorder="1"/>
    <xf numFmtId="168" fontId="0" fillId="6" borderId="25" xfId="1" applyNumberFormat="1" applyFont="1" applyFill="1" applyBorder="1" applyAlignment="1">
      <alignment horizontal="right"/>
    </xf>
    <xf numFmtId="168" fontId="0" fillId="8" borderId="2" xfId="1" applyNumberFormat="1" applyFont="1" applyFill="1" applyBorder="1" applyAlignment="1">
      <alignment horizontal="right"/>
    </xf>
    <xf numFmtId="168" fontId="1" fillId="6" borderId="9" xfId="1" applyNumberFormat="1" applyFont="1" applyFill="1" applyBorder="1" applyAlignment="1">
      <alignment horizontal="right"/>
    </xf>
    <xf numFmtId="3" fontId="0" fillId="6" borderId="0" xfId="0" applyNumberFormat="1" applyFill="1"/>
    <xf numFmtId="0" fontId="21" fillId="0" borderId="3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21" fillId="0" borderId="20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39" fillId="0" borderId="3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1" fillId="0" borderId="0" xfId="0" applyNumberFormat="1" applyFont="1" applyFill="1"/>
    <xf numFmtId="0" fontId="1" fillId="6" borderId="97" xfId="0" applyFont="1" applyFill="1" applyBorder="1"/>
    <xf numFmtId="0" fontId="1" fillId="6" borderId="111" xfId="0" applyFont="1" applyFill="1" applyBorder="1"/>
    <xf numFmtId="0" fontId="3" fillId="6" borderId="95" xfId="0" applyFont="1" applyFill="1" applyBorder="1"/>
    <xf numFmtId="0" fontId="22" fillId="6" borderId="0" xfId="0" applyFont="1" applyFill="1"/>
    <xf numFmtId="0" fontId="3" fillId="6" borderId="93" xfId="0" applyFont="1" applyFill="1" applyBorder="1"/>
    <xf numFmtId="0" fontId="3" fillId="6" borderId="134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/>
    </xf>
    <xf numFmtId="0" fontId="3" fillId="2" borderId="135" xfId="0" applyFont="1" applyFill="1" applyBorder="1" applyAlignment="1">
      <alignment horizontal="center" vertical="center" wrapText="1"/>
    </xf>
    <xf numFmtId="0" fontId="3" fillId="2" borderId="136" xfId="0" applyFont="1" applyFill="1" applyBorder="1" applyAlignment="1">
      <alignment horizontal="center" vertical="center" wrapText="1"/>
    </xf>
    <xf numFmtId="0" fontId="3" fillId="6" borderId="101" xfId="0" applyFont="1" applyFill="1" applyBorder="1" applyAlignment="1">
      <alignment horizontal="center"/>
    </xf>
    <xf numFmtId="168" fontId="3" fillId="7" borderId="142" xfId="1" applyNumberFormat="1" applyFont="1" applyFill="1" applyBorder="1"/>
    <xf numFmtId="0" fontId="1" fillId="6" borderId="105" xfId="0" applyFont="1" applyFill="1" applyBorder="1"/>
    <xf numFmtId="0" fontId="3" fillId="6" borderId="144" xfId="0" applyFont="1" applyFill="1" applyBorder="1"/>
    <xf numFmtId="0" fontId="1" fillId="6" borderId="15" xfId="0" applyFont="1" applyFill="1" applyBorder="1" applyAlignment="1">
      <alignment horizontal="left"/>
    </xf>
    <xf numFmtId="0" fontId="8" fillId="6" borderId="0" xfId="0" applyFont="1" applyFill="1" applyBorder="1"/>
    <xf numFmtId="175" fontId="0" fillId="6" borderId="3" xfId="0" applyNumberFormat="1" applyFill="1" applyBorder="1" applyAlignment="1" applyProtection="1">
      <alignment wrapText="1"/>
    </xf>
    <xf numFmtId="0" fontId="3" fillId="6" borderId="6" xfId="0" applyFont="1" applyFill="1" applyBorder="1"/>
    <xf numFmtId="0" fontId="33" fillId="6" borderId="3" xfId="0" applyFont="1" applyFill="1" applyBorder="1"/>
    <xf numFmtId="0" fontId="1" fillId="6" borderId="7" xfId="0" applyFont="1" applyFill="1" applyBorder="1"/>
    <xf numFmtId="0" fontId="1" fillId="2" borderId="44" xfId="0" applyFont="1" applyFill="1" applyBorder="1"/>
    <xf numFmtId="168" fontId="0" fillId="2" borderId="17" xfId="1" applyNumberFormat="1" applyFont="1" applyFill="1" applyBorder="1"/>
    <xf numFmtId="165" fontId="22" fillId="6" borderId="0" xfId="0" applyNumberFormat="1" applyFont="1" applyFill="1"/>
    <xf numFmtId="168" fontId="19" fillId="7" borderId="3" xfId="1" applyNumberFormat="1" applyFont="1" applyFill="1" applyBorder="1" applyProtection="1">
      <protection locked="0"/>
    </xf>
    <xf numFmtId="168" fontId="19" fillId="6" borderId="3" xfId="0" applyNumberFormat="1" applyFont="1" applyFill="1" applyBorder="1"/>
    <xf numFmtId="168" fontId="22" fillId="6" borderId="3" xfId="0" applyNumberFormat="1" applyFont="1" applyFill="1" applyBorder="1"/>
    <xf numFmtId="0" fontId="32" fillId="6" borderId="3" xfId="0" applyFont="1" applyFill="1" applyBorder="1" applyProtection="1">
      <protection locked="0"/>
    </xf>
    <xf numFmtId="168" fontId="22" fillId="6" borderId="1" xfId="1" applyNumberFormat="1" applyFont="1" applyFill="1" applyBorder="1"/>
    <xf numFmtId="0" fontId="3" fillId="8" borderId="8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168" fontId="22" fillId="7" borderId="17" xfId="1" applyNumberFormat="1" applyFont="1" applyFill="1" applyBorder="1" applyProtection="1"/>
    <xf numFmtId="168" fontId="22" fillId="6" borderId="17" xfId="1" applyNumberFormat="1" applyFont="1" applyFill="1" applyBorder="1" applyProtection="1"/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168" fontId="0" fillId="7" borderId="28" xfId="1" applyNumberFormat="1" applyFont="1" applyFill="1" applyBorder="1"/>
    <xf numFmtId="168" fontId="0" fillId="7" borderId="9" xfId="1" applyNumberFormat="1" applyFont="1" applyFill="1" applyBorder="1"/>
    <xf numFmtId="0" fontId="0" fillId="2" borderId="26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8" fillId="2" borderId="29" xfId="0" applyFont="1" applyFill="1" applyBorder="1"/>
    <xf numFmtId="0" fontId="3" fillId="2" borderId="29" xfId="0" applyFont="1" applyFill="1" applyBorder="1"/>
    <xf numFmtId="0" fontId="8" fillId="2" borderId="42" xfId="0" applyFont="1" applyFill="1" applyBorder="1"/>
    <xf numFmtId="0" fontId="8" fillId="6" borderId="8" xfId="0" applyFont="1" applyFill="1" applyBorder="1"/>
    <xf numFmtId="0" fontId="3" fillId="6" borderId="26" xfId="0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168" fontId="0" fillId="6" borderId="16" xfId="1" applyNumberFormat="1" applyFont="1" applyFill="1" applyBorder="1"/>
    <xf numFmtId="0" fontId="42" fillId="6" borderId="145" xfId="27" applyFont="1" applyFill="1" applyBorder="1"/>
    <xf numFmtId="0" fontId="42" fillId="6" borderId="93" xfId="27" applyFont="1" applyFill="1" applyBorder="1"/>
    <xf numFmtId="0" fontId="1" fillId="6" borderId="105" xfId="0" applyFont="1" applyFill="1" applyBorder="1" applyAlignment="1">
      <alignment horizontal="left"/>
    </xf>
    <xf numFmtId="0" fontId="3" fillId="6" borderId="105" xfId="0" applyFont="1" applyFill="1" applyBorder="1" applyAlignment="1">
      <alignment horizontal="left"/>
    </xf>
    <xf numFmtId="168" fontId="3" fillId="16" borderId="114" xfId="1" quotePrefix="1" applyNumberFormat="1" applyFont="1" applyFill="1" applyBorder="1" applyAlignment="1">
      <alignment vertical="top" wrapText="1"/>
    </xf>
    <xf numFmtId="0" fontId="27" fillId="6" borderId="0" xfId="0" applyFont="1" applyFill="1" applyBorder="1"/>
    <xf numFmtId="0" fontId="3" fillId="6" borderId="105" xfId="0" quotePrefix="1" applyFont="1" applyFill="1" applyBorder="1" applyAlignment="1">
      <alignment horizontal="left"/>
    </xf>
    <xf numFmtId="0" fontId="42" fillId="6" borderId="48" xfId="27" applyFont="1" applyFill="1" applyBorder="1"/>
    <xf numFmtId="0" fontId="1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68" fontId="3" fillId="16" borderId="87" xfId="1" quotePrefix="1" applyNumberFormat="1" applyFont="1" applyFill="1" applyBorder="1" applyAlignment="1">
      <alignment vertical="top" wrapText="1"/>
    </xf>
    <xf numFmtId="0" fontId="3" fillId="6" borderId="0" xfId="0" quotePrefix="1" applyFont="1" applyFill="1" applyBorder="1" applyAlignment="1">
      <alignment horizontal="left"/>
    </xf>
    <xf numFmtId="0" fontId="3" fillId="6" borderId="13" xfId="0" quotePrefix="1" applyFont="1" applyFill="1" applyBorder="1" applyAlignment="1">
      <alignment horizontal="left"/>
    </xf>
    <xf numFmtId="0" fontId="3" fillId="7" borderId="114" xfId="27" applyFont="1" applyFill="1" applyBorder="1"/>
    <xf numFmtId="0" fontId="3" fillId="7" borderId="87" xfId="27" applyFont="1" applyFill="1" applyBorder="1"/>
    <xf numFmtId="168" fontId="3" fillId="6" borderId="110" xfId="1" applyNumberFormat="1" applyFont="1" applyFill="1" applyBorder="1" applyAlignment="1">
      <alignment wrapText="1"/>
    </xf>
    <xf numFmtId="0" fontId="3" fillId="6" borderId="97" xfId="0" quotePrefix="1" applyFont="1" applyFill="1" applyBorder="1" applyAlignment="1">
      <alignment horizontal="left"/>
    </xf>
    <xf numFmtId="0" fontId="1" fillId="6" borderId="97" xfId="0" quotePrefix="1" applyFont="1" applyFill="1" applyBorder="1" applyAlignment="1">
      <alignment horizontal="left"/>
    </xf>
    <xf numFmtId="0" fontId="3" fillId="6" borderId="111" xfId="0" applyFont="1" applyFill="1" applyBorder="1" applyAlignment="1">
      <alignment horizontal="left"/>
    </xf>
    <xf numFmtId="0" fontId="1" fillId="6" borderId="111" xfId="0" quotePrefix="1" applyFont="1" applyFill="1" applyBorder="1" applyAlignment="1">
      <alignment horizontal="left" vertical="top"/>
    </xf>
    <xf numFmtId="0" fontId="42" fillId="6" borderId="26" xfId="27" applyFont="1" applyFill="1" applyBorder="1"/>
    <xf numFmtId="0" fontId="44" fillId="6" borderId="0" xfId="0" applyFont="1" applyFill="1"/>
    <xf numFmtId="0" fontId="3" fillId="7" borderId="114" xfId="0" applyFont="1" applyFill="1" applyBorder="1" applyAlignment="1">
      <alignment horizontal="left"/>
    </xf>
    <xf numFmtId="168" fontId="1" fillId="6" borderId="110" xfId="1" applyNumberFormat="1" applyFont="1" applyFill="1" applyBorder="1" applyAlignment="1"/>
    <xf numFmtId="0" fontId="3" fillId="7" borderId="114" xfId="0" quotePrefix="1" applyFon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/>
    </xf>
    <xf numFmtId="0" fontId="3" fillId="2" borderId="7" xfId="0" applyFont="1" applyFill="1" applyBorder="1"/>
    <xf numFmtId="0" fontId="8" fillId="6" borderId="0" xfId="0" applyFont="1" applyFill="1" applyBorder="1" applyAlignment="1">
      <alignment wrapText="1"/>
    </xf>
    <xf numFmtId="0" fontId="0" fillId="6" borderId="6" xfId="0" applyFill="1" applyBorder="1"/>
    <xf numFmtId="38" fontId="3" fillId="6" borderId="34" xfId="0" applyNumberFormat="1" applyFont="1" applyFill="1" applyBorder="1" applyAlignment="1">
      <alignment horizontal="left"/>
    </xf>
    <xf numFmtId="168" fontId="18" fillId="7" borderId="117" xfId="0" applyNumberFormat="1" applyFont="1" applyFill="1" applyBorder="1"/>
    <xf numFmtId="0" fontId="41" fillId="6" borderId="95" xfId="0" applyFont="1" applyFill="1" applyBorder="1" applyAlignment="1" applyProtection="1">
      <alignment horizontal="left" vertical="center"/>
    </xf>
    <xf numFmtId="0" fontId="29" fillId="2" borderId="111" xfId="0" applyFont="1" applyFill="1" applyBorder="1"/>
    <xf numFmtId="168" fontId="18" fillId="7" borderId="103" xfId="1" applyNumberFormat="1" applyFont="1" applyFill="1" applyBorder="1" applyAlignment="1">
      <alignment vertical="center" wrapText="1"/>
    </xf>
    <xf numFmtId="168" fontId="18" fillId="7" borderId="70" xfId="1" applyNumberFormat="1" applyFont="1" applyFill="1" applyBorder="1" applyAlignment="1"/>
    <xf numFmtId="168" fontId="18" fillId="7" borderId="115" xfId="1" applyNumberFormat="1" applyFont="1" applyFill="1" applyBorder="1" applyAlignment="1"/>
    <xf numFmtId="0" fontId="13" fillId="4" borderId="83" xfId="2" applyFill="1" applyBorder="1" applyAlignment="1" applyProtection="1"/>
    <xf numFmtId="0" fontId="45" fillId="6" borderId="0" xfId="2" applyFont="1" applyFill="1" applyAlignment="1" applyProtection="1"/>
    <xf numFmtId="0" fontId="0" fillId="9" borderId="2" xfId="0" applyFill="1" applyBorder="1"/>
    <xf numFmtId="0" fontId="0" fillId="15" borderId="3" xfId="0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horizontal="center" vertical="top" wrapText="1"/>
    </xf>
    <xf numFmtId="171" fontId="0" fillId="6" borderId="4" xfId="0" applyNumberFormat="1" applyFill="1" applyBorder="1" applyAlignment="1">
      <alignment horizontal="center" vertical="top"/>
    </xf>
    <xf numFmtId="171" fontId="0" fillId="6" borderId="2" xfId="0" applyNumberFormat="1" applyFill="1" applyBorder="1" applyAlignment="1">
      <alignment horizontal="center" vertical="top"/>
    </xf>
    <xf numFmtId="0" fontId="13" fillId="6" borderId="0" xfId="2" applyFill="1" applyAlignment="1" applyProtection="1"/>
    <xf numFmtId="0" fontId="1" fillId="6" borderId="2" xfId="0" applyFont="1" applyFill="1" applyBorder="1"/>
    <xf numFmtId="0" fontId="3" fillId="6" borderId="20" xfId="0" applyFont="1" applyFill="1" applyBorder="1"/>
    <xf numFmtId="0" fontId="1" fillId="6" borderId="2" xfId="0" applyFont="1" applyFill="1" applyBorder="1" applyAlignment="1">
      <alignment vertical="top"/>
    </xf>
    <xf numFmtId="0" fontId="0" fillId="6" borderId="7" xfId="0" applyFill="1" applyBorder="1"/>
    <xf numFmtId="2" fontId="0" fillId="6" borderId="0" xfId="0" applyNumberFormat="1" applyFill="1" applyBorder="1"/>
    <xf numFmtId="0" fontId="1" fillId="6" borderId="3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0" fontId="0" fillId="6" borderId="26" xfId="0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1" fillId="0" borderId="15" xfId="0" applyFont="1" applyBorder="1"/>
    <xf numFmtId="0" fontId="0" fillId="9" borderId="3" xfId="0" applyFill="1" applyBorder="1" applyAlignment="1" applyProtection="1">
      <alignment wrapText="1"/>
      <protection locked="0"/>
    </xf>
    <xf numFmtId="0" fontId="3" fillId="9" borderId="3" xfId="0" applyFont="1" applyFill="1" applyBorder="1" applyAlignment="1">
      <alignment vertical="center"/>
    </xf>
    <xf numFmtId="168" fontId="3" fillId="7" borderId="115" xfId="1" applyNumberFormat="1" applyFont="1" applyFill="1" applyBorder="1" applyAlignment="1"/>
    <xf numFmtId="0" fontId="3" fillId="6" borderId="136" xfId="27" applyFont="1" applyFill="1" applyBorder="1" applyAlignment="1">
      <alignment vertical="top" wrapText="1"/>
    </xf>
    <xf numFmtId="0" fontId="3" fillId="6" borderId="101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left"/>
    </xf>
    <xf numFmtId="0" fontId="3" fillId="7" borderId="87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87" xfId="0" quotePrefix="1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3" fillId="6" borderId="29" xfId="0" quotePrefix="1" applyFont="1" applyFill="1" applyBorder="1" applyAlignment="1">
      <alignment horizontal="left"/>
    </xf>
    <xf numFmtId="0" fontId="1" fillId="6" borderId="31" xfId="0" quotePrefix="1" applyFont="1" applyFill="1" applyBorder="1" applyAlignment="1">
      <alignment horizontal="left" vertical="top"/>
    </xf>
    <xf numFmtId="0" fontId="1" fillId="6" borderId="100" xfId="0" quotePrefix="1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left"/>
    </xf>
    <xf numFmtId="0" fontId="27" fillId="6" borderId="147" xfId="0" applyFont="1" applyFill="1" applyBorder="1"/>
    <xf numFmtId="168" fontId="3" fillId="16" borderId="115" xfId="1" applyNumberFormat="1" applyFont="1" applyFill="1" applyBorder="1"/>
    <xf numFmtId="168" fontId="3" fillId="16" borderId="115" xfId="27" applyNumberFormat="1" applyFont="1" applyFill="1" applyBorder="1"/>
    <xf numFmtId="0" fontId="1" fillId="6" borderId="49" xfId="0" applyFont="1" applyFill="1" applyBorder="1"/>
    <xf numFmtId="0" fontId="1" fillId="6" borderId="109" xfId="0" applyFont="1" applyFill="1" applyBorder="1"/>
    <xf numFmtId="0" fontId="1" fillId="6" borderId="8" xfId="0" applyFont="1" applyFill="1" applyBorder="1"/>
    <xf numFmtId="173" fontId="1" fillId="6" borderId="98" xfId="1" applyNumberFormat="1" applyFont="1" applyFill="1" applyBorder="1"/>
    <xf numFmtId="0" fontId="1" fillId="6" borderId="103" xfId="0" applyFont="1" applyFill="1" applyBorder="1"/>
    <xf numFmtId="0" fontId="1" fillId="6" borderId="108" xfId="0" applyFont="1" applyFill="1" applyBorder="1"/>
    <xf numFmtId="168" fontId="1" fillId="6" borderId="100" xfId="1" applyNumberFormat="1" applyFont="1" applyFill="1" applyBorder="1"/>
    <xf numFmtId="168" fontId="3" fillId="6" borderId="13" xfId="1" applyNumberFormat="1" applyFont="1" applyFill="1" applyBorder="1"/>
    <xf numFmtId="168" fontId="1" fillId="0" borderId="99" xfId="1" applyNumberFormat="1" applyFont="1" applyFill="1" applyBorder="1" applyProtection="1">
      <protection locked="0"/>
    </xf>
    <xf numFmtId="168" fontId="1" fillId="16" borderId="115" xfId="1" applyNumberFormat="1" applyFont="1" applyFill="1" applyBorder="1"/>
    <xf numFmtId="0" fontId="18" fillId="6" borderId="147" xfId="27" applyFont="1" applyFill="1" applyBorder="1"/>
    <xf numFmtId="0" fontId="18" fillId="6" borderId="0" xfId="27" applyFont="1" applyFill="1" applyBorder="1"/>
    <xf numFmtId="0" fontId="29" fillId="6" borderId="94" xfId="0" applyFont="1" applyFill="1" applyBorder="1" applyAlignment="1">
      <alignment vertical="top" wrapText="1"/>
    </xf>
    <xf numFmtId="0" fontId="29" fillId="6" borderId="105" xfId="27" applyFont="1" applyFill="1" applyBorder="1"/>
    <xf numFmtId="0" fontId="29" fillId="6" borderId="0" xfId="27" applyFont="1" applyFill="1" applyBorder="1"/>
    <xf numFmtId="0" fontId="18" fillId="6" borderId="105" xfId="27" applyFont="1" applyFill="1" applyBorder="1"/>
    <xf numFmtId="0" fontId="18" fillId="7" borderId="114" xfId="0" applyFont="1" applyFill="1" applyBorder="1" applyAlignment="1">
      <alignment horizontal="left"/>
    </xf>
    <xf numFmtId="0" fontId="18" fillId="7" borderId="87" xfId="0" applyFont="1" applyFill="1" applyBorder="1" applyAlignment="1">
      <alignment horizontal="left"/>
    </xf>
    <xf numFmtId="0" fontId="29" fillId="6" borderId="105" xfId="0" applyFont="1" applyFill="1" applyBorder="1" applyAlignment="1">
      <alignment horizontal="left"/>
    </xf>
    <xf numFmtId="0" fontId="29" fillId="6" borderId="0" xfId="0" applyFont="1" applyFill="1" applyBorder="1" applyAlignment="1">
      <alignment horizontal="left"/>
    </xf>
    <xf numFmtId="0" fontId="18" fillId="6" borderId="148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29" fillId="6" borderId="49" xfId="0" applyFont="1" applyFill="1" applyBorder="1"/>
    <xf numFmtId="0" fontId="29" fillId="6" borderId="145" xfId="27" applyFont="1" applyFill="1" applyBorder="1"/>
    <xf numFmtId="0" fontId="29" fillId="6" borderId="48" xfId="27" applyFont="1" applyFill="1" applyBorder="1"/>
    <xf numFmtId="0" fontId="29" fillId="6" borderId="109" xfId="0" applyFont="1" applyFill="1" applyBorder="1"/>
    <xf numFmtId="0" fontId="29" fillId="6" borderId="8" xfId="0" applyFont="1" applyFill="1" applyBorder="1"/>
    <xf numFmtId="0" fontId="18" fillId="6" borderId="105" xfId="0" applyFont="1" applyFill="1" applyBorder="1" applyAlignment="1">
      <alignment horizontal="left"/>
    </xf>
    <xf numFmtId="0" fontId="29" fillId="6" borderId="13" xfId="0" applyFont="1" applyFill="1" applyBorder="1" applyAlignment="1">
      <alignment horizontal="left"/>
    </xf>
    <xf numFmtId="0" fontId="29" fillId="6" borderId="49" xfId="0" applyFont="1" applyFill="1" applyBorder="1" applyAlignment="1">
      <alignment horizontal="left"/>
    </xf>
    <xf numFmtId="168" fontId="1" fillId="0" borderId="115" xfId="1" applyNumberFormat="1" applyFont="1" applyFill="1" applyBorder="1" applyAlignment="1" applyProtection="1">
      <alignment wrapText="1"/>
      <protection locked="0"/>
    </xf>
    <xf numFmtId="168" fontId="1" fillId="6" borderId="110" xfId="1" applyNumberFormat="1" applyFont="1" applyFill="1" applyBorder="1" applyAlignment="1">
      <alignment wrapText="1"/>
    </xf>
    <xf numFmtId="0" fontId="1" fillId="6" borderId="145" xfId="27" applyFont="1" applyFill="1" applyBorder="1"/>
    <xf numFmtId="0" fontId="1" fillId="6" borderId="48" xfId="27" applyFont="1" applyFill="1" applyBorder="1"/>
    <xf numFmtId="0" fontId="1" fillId="6" borderId="114" xfId="0" applyFont="1" applyFill="1" applyBorder="1" applyAlignment="1">
      <alignment horizontal="left"/>
    </xf>
    <xf numFmtId="0" fontId="1" fillId="6" borderId="87" xfId="0" applyFont="1" applyFill="1" applyBorder="1" applyAlignment="1">
      <alignment horizontal="left"/>
    </xf>
    <xf numFmtId="0" fontId="3" fillId="8" borderId="114" xfId="0" applyFont="1" applyFill="1" applyBorder="1" applyAlignment="1">
      <alignment horizontal="left"/>
    </xf>
    <xf numFmtId="0" fontId="18" fillId="8" borderId="87" xfId="0" applyFont="1" applyFill="1" applyBorder="1" applyAlignment="1">
      <alignment horizontal="left"/>
    </xf>
    <xf numFmtId="168" fontId="3" fillId="8" borderId="115" xfId="1" applyNumberFormat="1" applyFont="1" applyFill="1" applyBorder="1" applyAlignment="1">
      <alignment wrapText="1"/>
    </xf>
    <xf numFmtId="0" fontId="3" fillId="8" borderId="87" xfId="0" applyFont="1" applyFill="1" applyBorder="1" applyAlignment="1">
      <alignment horizontal="left"/>
    </xf>
    <xf numFmtId="168" fontId="1" fillId="8" borderId="115" xfId="27" applyNumberFormat="1" applyFont="1" applyFill="1" applyBorder="1"/>
    <xf numFmtId="0" fontId="1" fillId="6" borderId="124" xfId="27" applyFont="1" applyFill="1" applyBorder="1"/>
    <xf numFmtId="0" fontId="1" fillId="6" borderId="27" xfId="27" applyFont="1" applyFill="1" applyBorder="1"/>
    <xf numFmtId="168" fontId="1" fillId="0" borderId="94" xfId="1" applyNumberFormat="1" applyFont="1" applyFill="1" applyBorder="1" applyAlignment="1" applyProtection="1">
      <alignment vertical="center" wrapText="1"/>
      <protection locked="0"/>
    </xf>
    <xf numFmtId="0" fontId="1" fillId="6" borderId="97" xfId="27" applyFont="1" applyFill="1" applyBorder="1"/>
    <xf numFmtId="0" fontId="1" fillId="6" borderId="29" xfId="27" applyFont="1" applyFill="1" applyBorder="1"/>
    <xf numFmtId="168" fontId="1" fillId="0" borderId="99" xfId="1" applyNumberFormat="1" applyFont="1" applyFill="1" applyBorder="1" applyAlignment="1" applyProtection="1">
      <alignment vertical="center" wrapText="1"/>
      <protection locked="0"/>
    </xf>
    <xf numFmtId="0" fontId="1" fillId="6" borderId="97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left"/>
    </xf>
    <xf numFmtId="0" fontId="18" fillId="6" borderId="122" xfId="0" applyFont="1" applyFill="1" applyBorder="1" applyAlignment="1">
      <alignment horizontal="left"/>
    </xf>
    <xf numFmtId="0" fontId="18" fillId="6" borderId="88" xfId="0" applyFont="1" applyFill="1" applyBorder="1" applyAlignment="1">
      <alignment horizontal="left"/>
    </xf>
    <xf numFmtId="168" fontId="3" fillId="6" borderId="117" xfId="1" applyNumberFormat="1" applyFont="1" applyFill="1" applyBorder="1" applyAlignment="1" applyProtection="1">
      <alignment vertical="center" wrapText="1"/>
      <protection locked="0"/>
    </xf>
    <xf numFmtId="168" fontId="19" fillId="0" borderId="99" xfId="1" applyNumberFormat="1" applyFont="1" applyFill="1" applyBorder="1" applyAlignment="1" applyProtection="1">
      <alignment vertical="center" wrapText="1"/>
      <protection locked="0"/>
    </xf>
    <xf numFmtId="0" fontId="3" fillId="6" borderId="27" xfId="0" applyFont="1" applyFill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3" fillId="6" borderId="113" xfId="0" applyFont="1" applyFill="1" applyBorder="1" applyAlignment="1">
      <alignment horizontal="left"/>
    </xf>
    <xf numFmtId="0" fontId="3" fillId="6" borderId="42" xfId="0" applyFont="1" applyFill="1" applyBorder="1" applyAlignment="1">
      <alignment horizontal="left"/>
    </xf>
    <xf numFmtId="168" fontId="3" fillId="6" borderId="143" xfId="0" applyNumberFormat="1" applyFont="1" applyFill="1" applyBorder="1" applyAlignment="1">
      <alignment horizontal="left"/>
    </xf>
    <xf numFmtId="168" fontId="1" fillId="6" borderId="110" xfId="27" applyNumberFormat="1" applyFont="1" applyFill="1" applyBorder="1"/>
    <xf numFmtId="0" fontId="1" fillId="6" borderId="42" xfId="0" applyFont="1" applyFill="1" applyBorder="1" applyAlignment="1">
      <alignment horizontal="left"/>
    </xf>
    <xf numFmtId="168" fontId="22" fillId="0" borderId="143" xfId="27" applyNumberFormat="1" applyFont="1" applyFill="1" applyBorder="1" applyProtection="1">
      <protection locked="0"/>
    </xf>
    <xf numFmtId="0" fontId="1" fillId="6" borderId="94" xfId="0" applyFont="1" applyFill="1" applyBorder="1" applyAlignment="1">
      <alignment horizontal="left"/>
    </xf>
    <xf numFmtId="168" fontId="1" fillId="6" borderId="29" xfId="1" applyNumberFormat="1" applyFont="1" applyFill="1" applyBorder="1" applyAlignment="1" applyProtection="1">
      <alignment horizontal="left"/>
    </xf>
    <xf numFmtId="168" fontId="1" fillId="6" borderId="122" xfId="1" applyNumberFormat="1" applyFont="1" applyFill="1" applyBorder="1" applyAlignment="1" applyProtection="1">
      <alignment horizontal="left"/>
    </xf>
    <xf numFmtId="168" fontId="1" fillId="6" borderId="88" xfId="1" applyNumberFormat="1" applyFont="1" applyFill="1" applyBorder="1" applyAlignment="1" applyProtection="1">
      <alignment horizontal="left"/>
    </xf>
    <xf numFmtId="168" fontId="1" fillId="6" borderId="117" xfId="1" applyNumberFormat="1" applyFont="1" applyFill="1" applyBorder="1" applyProtection="1"/>
    <xf numFmtId="0" fontId="1" fillId="6" borderId="95" xfId="0" quotePrefix="1" applyFont="1" applyFill="1" applyBorder="1" applyAlignment="1">
      <alignment horizontal="left"/>
    </xf>
    <xf numFmtId="0" fontId="1" fillId="6" borderId="39" xfId="0" quotePrefix="1" applyFont="1" applyFill="1" applyBorder="1" applyAlignment="1">
      <alignment horizontal="left"/>
    </xf>
    <xf numFmtId="0" fontId="1" fillId="6" borderId="98" xfId="0" quotePrefix="1" applyFont="1" applyFill="1" applyBorder="1" applyAlignment="1">
      <alignment horizontal="left"/>
    </xf>
    <xf numFmtId="0" fontId="1" fillId="6" borderId="124" xfId="0" applyFont="1" applyFill="1" applyBorder="1" applyAlignment="1">
      <alignment horizontal="left"/>
    </xf>
    <xf numFmtId="0" fontId="1" fillId="6" borderId="113" xfId="0" applyFont="1" applyFill="1" applyBorder="1" applyAlignment="1">
      <alignment horizontal="left"/>
    </xf>
    <xf numFmtId="168" fontId="1" fillId="6" borderId="97" xfId="1" applyNumberFormat="1" applyFont="1" applyFill="1" applyBorder="1" applyAlignment="1" applyProtection="1">
      <alignment horizontal="left"/>
    </xf>
    <xf numFmtId="0" fontId="1" fillId="6" borderId="124" xfId="0" quotePrefix="1" applyFont="1" applyFill="1" applyBorder="1" applyAlignment="1">
      <alignment horizontal="left"/>
    </xf>
    <xf numFmtId="0" fontId="1" fillId="6" borderId="29" xfId="0" applyFont="1" applyFill="1" applyBorder="1"/>
    <xf numFmtId="0" fontId="1" fillId="6" borderId="31" xfId="0" applyFont="1" applyFill="1" applyBorder="1"/>
    <xf numFmtId="168" fontId="1" fillId="0" borderId="98" xfId="1" applyNumberFormat="1" applyFont="1" applyFill="1" applyBorder="1" applyProtection="1">
      <protection locked="0"/>
    </xf>
    <xf numFmtId="0" fontId="1" fillId="8" borderId="24" xfId="0" applyFont="1" applyFill="1" applyBorder="1"/>
    <xf numFmtId="0" fontId="1" fillId="6" borderId="27" xfId="0" quotePrefix="1" applyFont="1" applyFill="1" applyBorder="1" applyAlignment="1">
      <alignment horizontal="left"/>
    </xf>
    <xf numFmtId="0" fontId="1" fillId="6" borderId="110" xfId="0" applyFont="1" applyFill="1" applyBorder="1"/>
    <xf numFmtId="168" fontId="1" fillId="8" borderId="126" xfId="1" applyNumberFormat="1" applyFont="1" applyFill="1" applyBorder="1" applyProtection="1">
      <protection locked="0"/>
    </xf>
    <xf numFmtId="168" fontId="22" fillId="0" borderId="115" xfId="1" applyNumberFormat="1" applyFont="1" applyFill="1" applyBorder="1" applyProtection="1">
      <protection locked="0"/>
    </xf>
    <xf numFmtId="0" fontId="3" fillId="6" borderId="31" xfId="0" quotePrefix="1" applyFont="1" applyFill="1" applyBorder="1" applyAlignment="1">
      <alignment horizontal="left"/>
    </xf>
    <xf numFmtId="168" fontId="1" fillId="0" borderId="100" xfId="1" applyNumberFormat="1" applyFont="1" applyFill="1" applyBorder="1" applyProtection="1">
      <protection locked="0"/>
    </xf>
    <xf numFmtId="168" fontId="1" fillId="6" borderId="99" xfId="1" applyNumberFormat="1" applyFont="1" applyFill="1" applyBorder="1" applyProtection="1"/>
    <xf numFmtId="0" fontId="3" fillId="6" borderId="110" xfId="0" applyFont="1" applyFill="1" applyBorder="1" applyAlignment="1">
      <alignment horizontal="left"/>
    </xf>
    <xf numFmtId="0" fontId="3" fillId="8" borderId="24" xfId="0" quotePrefix="1" applyFont="1" applyFill="1" applyBorder="1" applyAlignment="1">
      <alignment horizontal="left"/>
    </xf>
    <xf numFmtId="0" fontId="1" fillId="6" borderId="29" xfId="0" applyFont="1" applyFill="1" applyBorder="1" applyAlignment="1" applyProtection="1">
      <protection locked="0"/>
    </xf>
    <xf numFmtId="0" fontId="3" fillId="6" borderId="39" xfId="0" quotePrefix="1" applyFont="1" applyFill="1" applyBorder="1" applyAlignment="1">
      <alignment horizontal="left"/>
    </xf>
    <xf numFmtId="0" fontId="3" fillId="6" borderId="8" xfId="0" quotePrefix="1" applyFont="1" applyFill="1" applyBorder="1" applyAlignment="1">
      <alignment horizontal="left"/>
    </xf>
    <xf numFmtId="0" fontId="3" fillId="6" borderId="49" xfId="0" quotePrefix="1" applyFont="1" applyFill="1" applyBorder="1" applyAlignment="1">
      <alignment horizontal="left"/>
    </xf>
    <xf numFmtId="168" fontId="1" fillId="6" borderId="150" xfId="1" applyNumberFormat="1" applyFont="1" applyFill="1" applyBorder="1"/>
    <xf numFmtId="168" fontId="1" fillId="6" borderId="151" xfId="1" applyNumberFormat="1" applyFont="1" applyFill="1" applyBorder="1"/>
    <xf numFmtId="168" fontId="0" fillId="6" borderId="99" xfId="1" applyNumberFormat="1" applyFont="1" applyFill="1" applyBorder="1"/>
    <xf numFmtId="0" fontId="0" fillId="0" borderId="110" xfId="0" applyBorder="1"/>
    <xf numFmtId="0" fontId="3" fillId="6" borderId="48" xfId="0" quotePrefix="1" applyFont="1" applyFill="1" applyBorder="1" applyAlignment="1">
      <alignment horizontal="left"/>
    </xf>
    <xf numFmtId="0" fontId="1" fillId="6" borderId="108" xfId="0" applyFont="1" applyFill="1" applyBorder="1" applyAlignment="1">
      <alignment vertical="top" wrapText="1"/>
    </xf>
    <xf numFmtId="168" fontId="1" fillId="0" borderId="99" xfId="1" quotePrefix="1" applyNumberFormat="1" applyFont="1" applyFill="1" applyBorder="1" applyAlignment="1" applyProtection="1">
      <alignment horizontal="center"/>
      <protection locked="0"/>
    </xf>
    <xf numFmtId="0" fontId="18" fillId="6" borderId="13" xfId="0" applyFont="1" applyFill="1" applyBorder="1" applyAlignment="1">
      <alignment horizontal="left"/>
    </xf>
    <xf numFmtId="168" fontId="3" fillId="6" borderId="13" xfId="1" quotePrefix="1" applyNumberFormat="1" applyFont="1" applyFill="1" applyBorder="1" applyAlignment="1">
      <alignment vertical="top" wrapText="1"/>
    </xf>
    <xf numFmtId="0" fontId="3" fillId="7" borderId="76" xfId="0" applyFont="1" applyFill="1" applyBorder="1" applyAlignment="1">
      <alignment horizontal="left"/>
    </xf>
    <xf numFmtId="168" fontId="3" fillId="16" borderId="123" xfId="1" applyNumberFormat="1" applyFont="1" applyFill="1" applyBorder="1"/>
    <xf numFmtId="168" fontId="3" fillId="8" borderId="146" xfId="1" quotePrefix="1" applyNumberFormat="1" applyFont="1" applyFill="1" applyBorder="1" applyAlignment="1">
      <alignment vertical="top" wrapText="1"/>
    </xf>
    <xf numFmtId="0" fontId="1" fillId="6" borderId="127" xfId="0" quotePrefix="1" applyFont="1" applyFill="1" applyBorder="1" applyAlignment="1">
      <alignment horizontal="left"/>
    </xf>
    <xf numFmtId="0" fontId="1" fillId="6" borderId="12" xfId="0" quotePrefix="1" applyFont="1" applyFill="1" applyBorder="1" applyAlignment="1">
      <alignment horizontal="left"/>
    </xf>
    <xf numFmtId="168" fontId="1" fillId="6" borderId="123" xfId="1" applyNumberFormat="1" applyFont="1" applyFill="1" applyBorder="1"/>
    <xf numFmtId="0" fontId="1" fillId="6" borderId="93" xfId="0" quotePrefix="1" applyFont="1" applyFill="1" applyBorder="1" applyAlignment="1">
      <alignment horizontal="left"/>
    </xf>
    <xf numFmtId="0" fontId="1" fillId="6" borderId="26" xfId="0" quotePrefix="1" applyFont="1" applyFill="1" applyBorder="1" applyAlignment="1">
      <alignment horizontal="left"/>
    </xf>
    <xf numFmtId="168" fontId="19" fillId="0" borderId="101" xfId="1" applyNumberFormat="1" applyFont="1" applyFill="1" applyBorder="1" applyProtection="1">
      <protection locked="0"/>
    </xf>
    <xf numFmtId="0" fontId="3" fillId="6" borderId="145" xfId="0" quotePrefix="1" applyFont="1" applyFill="1" applyBorder="1" applyAlignment="1">
      <alignment horizontal="left"/>
    </xf>
    <xf numFmtId="0" fontId="3" fillId="6" borderId="109" xfId="0" quotePrefix="1" applyFont="1" applyFill="1" applyBorder="1" applyAlignment="1">
      <alignment horizontal="left"/>
    </xf>
    <xf numFmtId="0" fontId="43" fillId="6" borderId="109" xfId="0" quotePrefix="1" applyFont="1" applyFill="1" applyBorder="1" applyAlignment="1">
      <alignment horizontal="left"/>
    </xf>
    <xf numFmtId="179" fontId="1" fillId="6" borderId="95" xfId="0" applyNumberFormat="1" applyFont="1" applyFill="1" applyBorder="1" applyAlignment="1" applyProtection="1">
      <alignment horizontal="left"/>
    </xf>
    <xf numFmtId="0" fontId="1" fillId="6" borderId="97" xfId="0" applyFont="1" applyFill="1" applyBorder="1" applyAlignment="1" applyProtection="1">
      <protection locked="0"/>
    </xf>
    <xf numFmtId="0" fontId="0" fillId="0" borderId="105" xfId="0" applyBorder="1"/>
    <xf numFmtId="0" fontId="13" fillId="6" borderId="0" xfId="2" applyFill="1" applyAlignment="1" applyProtection="1">
      <alignment horizontal="center"/>
    </xf>
    <xf numFmtId="0" fontId="13" fillId="6" borderId="0" xfId="2" applyFill="1" applyBorder="1" applyAlignment="1" applyProtection="1"/>
    <xf numFmtId="168" fontId="0" fillId="0" borderId="3" xfId="0" applyNumberFormat="1" applyFill="1" applyBorder="1"/>
    <xf numFmtId="0" fontId="29" fillId="2" borderId="3" xfId="0" applyFont="1" applyFill="1" applyBorder="1"/>
    <xf numFmtId="0" fontId="1" fillId="2" borderId="1" xfId="0" applyFont="1" applyFill="1" applyBorder="1" applyAlignment="1">
      <alignment horizontal="left"/>
    </xf>
    <xf numFmtId="0" fontId="0" fillId="6" borderId="152" xfId="0" applyFill="1" applyBorder="1"/>
    <xf numFmtId="0" fontId="0" fillId="6" borderId="22" xfId="0" applyFill="1" applyBorder="1"/>
    <xf numFmtId="0" fontId="3" fillId="2" borderId="17" xfId="0" applyFont="1" applyFill="1" applyBorder="1"/>
    <xf numFmtId="0" fontId="29" fillId="2" borderId="17" xfId="0" applyFont="1" applyFill="1" applyBorder="1" applyAlignment="1"/>
    <xf numFmtId="168" fontId="3" fillId="8" borderId="17" xfId="1" applyNumberFormat="1" applyFont="1" applyFill="1" applyBorder="1"/>
    <xf numFmtId="168" fontId="0" fillId="8" borderId="17" xfId="0" applyNumberFormat="1" applyFill="1" applyBorder="1"/>
    <xf numFmtId="0" fontId="0" fillId="2" borderId="2" xfId="0" applyFill="1" applyBorder="1"/>
    <xf numFmtId="0" fontId="3" fillId="2" borderId="66" xfId="0" applyFont="1" applyFill="1" applyBorder="1"/>
    <xf numFmtId="168" fontId="0" fillId="7" borderId="66" xfId="0" applyNumberFormat="1" applyFill="1" applyBorder="1"/>
    <xf numFmtId="0" fontId="0" fillId="6" borderId="17" xfId="0" applyFill="1" applyBorder="1"/>
    <xf numFmtId="168" fontId="0" fillId="6" borderId="17" xfId="0" applyNumberFormat="1" applyFill="1" applyBorder="1"/>
    <xf numFmtId="168" fontId="10" fillId="6" borderId="3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/>
    <xf numFmtId="168" fontId="0" fillId="8" borderId="1" xfId="1" applyNumberFormat="1" applyFont="1" applyFill="1" applyBorder="1"/>
    <xf numFmtId="168" fontId="18" fillId="7" borderId="110" xfId="1" applyNumberFormat="1" applyFont="1" applyFill="1" applyBorder="1" applyAlignment="1">
      <alignment vertical="center" wrapText="1"/>
    </xf>
    <xf numFmtId="168" fontId="18" fillId="8" borderId="1" xfId="1" applyNumberFormat="1" applyFont="1" applyFill="1" applyBorder="1" applyAlignment="1">
      <alignment wrapText="1"/>
    </xf>
    <xf numFmtId="168" fontId="18" fillId="8" borderId="103" xfId="1" applyNumberFormat="1" applyFont="1" applyFill="1" applyBorder="1" applyAlignment="1">
      <alignment wrapText="1"/>
    </xf>
    <xf numFmtId="168" fontId="18" fillId="8" borderId="128" xfId="1" applyNumberFormat="1" applyFont="1" applyFill="1" applyBorder="1" applyAlignment="1">
      <alignment wrapText="1"/>
    </xf>
    <xf numFmtId="168" fontId="1" fillId="7" borderId="1" xfId="1" applyNumberFormat="1" applyFont="1" applyFill="1" applyBorder="1" applyProtection="1"/>
    <xf numFmtId="168" fontId="22" fillId="7" borderId="1" xfId="1" applyNumberFormat="1" applyFont="1" applyFill="1" applyBorder="1" applyProtection="1"/>
    <xf numFmtId="168" fontId="18" fillId="7" borderId="116" xfId="1" applyNumberFormat="1" applyFont="1" applyFill="1" applyBorder="1"/>
    <xf numFmtId="168" fontId="18" fillId="7" borderId="117" xfId="1" applyNumberFormat="1" applyFont="1" applyFill="1" applyBorder="1"/>
    <xf numFmtId="164" fontId="18" fillId="6" borderId="98" xfId="0" applyNumberFormat="1" applyFont="1" applyFill="1" applyBorder="1" applyAlignment="1">
      <alignment vertical="center" wrapText="1"/>
    </xf>
    <xf numFmtId="15" fontId="1" fillId="9" borderId="2" xfId="5" applyNumberFormat="1" applyFon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2" fontId="1" fillId="6" borderId="4" xfId="0" applyNumberFormat="1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" fillId="6" borderId="3" xfId="0" applyFont="1" applyFill="1" applyBorder="1" applyAlignment="1">
      <alignment vertical="top" wrapText="1"/>
    </xf>
    <xf numFmtId="2" fontId="0" fillId="6" borderId="3" xfId="0" applyNumberFormat="1" applyFill="1" applyBorder="1" applyAlignment="1">
      <alignment horizontal="center" vertical="top"/>
    </xf>
    <xf numFmtId="37" fontId="1" fillId="5" borderId="2" xfId="0" applyNumberFormat="1" applyFont="1" applyFill="1" applyBorder="1" applyProtection="1">
      <protection locked="0"/>
    </xf>
    <xf numFmtId="37" fontId="1" fillId="5" borderId="3" xfId="0" applyNumberFormat="1" applyFont="1" applyFill="1" applyBorder="1" applyProtection="1">
      <protection locked="0"/>
    </xf>
    <xf numFmtId="168" fontId="1" fillId="0" borderId="94" xfId="1" applyNumberFormat="1" applyFont="1" applyFill="1" applyBorder="1" applyProtection="1">
      <protection locked="0"/>
    </xf>
    <xf numFmtId="0" fontId="0" fillId="6" borderId="5" xfId="0" applyFill="1" applyBorder="1"/>
    <xf numFmtId="0" fontId="0" fillId="6" borderId="47" xfId="0" applyFill="1" applyBorder="1"/>
    <xf numFmtId="168" fontId="8" fillId="6" borderId="3" xfId="1" applyNumberFormat="1" applyFont="1" applyFill="1" applyBorder="1" applyAlignment="1">
      <alignment horizontal="left"/>
    </xf>
    <xf numFmtId="49" fontId="0" fillId="0" borderId="0" xfId="0" applyNumberFormat="1" applyFill="1" applyBorder="1"/>
    <xf numFmtId="0" fontId="3" fillId="6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wrapText="1"/>
    </xf>
    <xf numFmtId="165" fontId="1" fillId="17" borderId="3" xfId="12" applyNumberFormat="1" applyFont="1" applyFill="1" applyBorder="1" applyAlignment="1" applyProtection="1">
      <protection locked="0"/>
    </xf>
    <xf numFmtId="168" fontId="1" fillId="0" borderId="3" xfId="12" applyNumberFormat="1" applyFont="1" applyFill="1" applyBorder="1" applyProtection="1">
      <protection locked="0"/>
    </xf>
    <xf numFmtId="39" fontId="1" fillId="0" borderId="3" xfId="0" applyNumberFormat="1" applyFont="1" applyFill="1" applyBorder="1" applyProtection="1">
      <protection locked="0"/>
    </xf>
    <xf numFmtId="168" fontId="0" fillId="0" borderId="3" xfId="12" applyNumberFormat="1" applyFont="1" applyFill="1" applyBorder="1" applyProtection="1">
      <protection locked="0"/>
    </xf>
    <xf numFmtId="168" fontId="0" fillId="0" borderId="2" xfId="12" applyNumberFormat="1" applyFont="1" applyFill="1" applyBorder="1" applyProtection="1">
      <protection locked="0"/>
    </xf>
    <xf numFmtId="165" fontId="0" fillId="0" borderId="3" xfId="0" applyNumberFormat="1" applyFill="1" applyBorder="1" applyProtection="1">
      <protection locked="0"/>
    </xf>
    <xf numFmtId="168" fontId="22" fillId="0" borderId="2" xfId="12" applyNumberFormat="1" applyFont="1" applyFill="1" applyBorder="1" applyProtection="1">
      <protection locked="0"/>
    </xf>
    <xf numFmtId="168" fontId="0" fillId="0" borderId="3" xfId="12" applyNumberFormat="1" applyFont="1" applyFill="1" applyBorder="1" applyAlignment="1" applyProtection="1">
      <alignment wrapText="1"/>
      <protection locked="0"/>
    </xf>
    <xf numFmtId="38" fontId="1" fillId="0" borderId="3" xfId="0" applyNumberFormat="1" applyFont="1" applyFill="1" applyBorder="1" applyAlignment="1" applyProtection="1">
      <alignment wrapText="1"/>
      <protection locked="0"/>
    </xf>
    <xf numFmtId="38" fontId="1" fillId="5" borderId="3" xfId="0" applyNumberFormat="1" applyFont="1" applyFill="1" applyBorder="1" applyAlignment="1" applyProtection="1">
      <alignment wrapText="1"/>
      <protection locked="0"/>
    </xf>
    <xf numFmtId="0" fontId="1" fillId="6" borderId="15" xfId="0" applyFont="1" applyFill="1" applyBorder="1" applyAlignment="1"/>
    <xf numFmtId="168" fontId="22" fillId="6" borderId="37" xfId="1" applyNumberFormat="1" applyFont="1" applyFill="1" applyBorder="1"/>
    <xf numFmtId="0" fontId="3" fillId="6" borderId="34" xfId="0" applyFont="1" applyFill="1" applyBorder="1"/>
    <xf numFmtId="168" fontId="8" fillId="6" borderId="4" xfId="1" applyNumberFormat="1" applyFont="1" applyFill="1" applyBorder="1"/>
    <xf numFmtId="168" fontId="22" fillId="6" borderId="4" xfId="1" applyNumberFormat="1" applyFont="1" applyFill="1" applyBorder="1"/>
    <xf numFmtId="0" fontId="8" fillId="6" borderId="31" xfId="0" applyFont="1" applyFill="1" applyBorder="1" applyAlignment="1">
      <alignment wrapText="1"/>
    </xf>
    <xf numFmtId="168" fontId="8" fillId="8" borderId="3" xfId="1" applyNumberFormat="1" applyFont="1" applyFill="1" applyBorder="1"/>
    <xf numFmtId="0" fontId="22" fillId="6" borderId="1" xfId="0" applyFont="1" applyFill="1" applyBorder="1"/>
    <xf numFmtId="0" fontId="1" fillId="6" borderId="154" xfId="0" applyFont="1" applyFill="1" applyBorder="1"/>
    <xf numFmtId="0" fontId="8" fillId="6" borderId="88" xfId="0" applyFont="1" applyFill="1" applyBorder="1"/>
    <xf numFmtId="0" fontId="8" fillId="6" borderId="88" xfId="0" applyFont="1" applyFill="1" applyBorder="1" applyAlignment="1">
      <alignment wrapText="1"/>
    </xf>
    <xf numFmtId="0" fontId="0" fillId="6" borderId="69" xfId="0" applyFill="1" applyBorder="1"/>
    <xf numFmtId="168" fontId="8" fillId="6" borderId="70" xfId="1" applyNumberFormat="1" applyFont="1" applyFill="1" applyBorder="1"/>
    <xf numFmtId="168" fontId="22" fillId="6" borderId="70" xfId="1" applyNumberFormat="1" applyFont="1" applyFill="1" applyBorder="1"/>
    <xf numFmtId="168" fontId="0" fillId="8" borderId="3" xfId="0" applyNumberFormat="1" applyFill="1" applyBorder="1" applyAlignment="1"/>
    <xf numFmtId="0" fontId="1" fillId="6" borderId="38" xfId="0" applyFont="1" applyFill="1" applyBorder="1"/>
    <xf numFmtId="0" fontId="8" fillId="6" borderId="39" xfId="0" applyFont="1" applyFill="1" applyBorder="1" applyAlignment="1">
      <alignment wrapText="1"/>
    </xf>
    <xf numFmtId="0" fontId="0" fillId="6" borderId="36" xfId="0" applyFill="1" applyBorder="1"/>
    <xf numFmtId="168" fontId="8" fillId="6" borderId="32" xfId="1" applyNumberFormat="1" applyFont="1" applyFill="1" applyBorder="1"/>
    <xf numFmtId="168" fontId="22" fillId="6" borderId="32" xfId="1" applyNumberFormat="1" applyFont="1" applyFill="1" applyBorder="1"/>
    <xf numFmtId="0" fontId="3" fillId="6" borderId="38" xfId="0" applyFont="1" applyFill="1" applyBorder="1"/>
    <xf numFmtId="0" fontId="18" fillId="6" borderId="153" xfId="0" applyFont="1" applyFill="1" applyBorder="1"/>
    <xf numFmtId="0" fontId="29" fillId="6" borderId="120" xfId="0" applyFont="1" applyFill="1" applyBorder="1"/>
    <xf numFmtId="0" fontId="18" fillId="7" borderId="114" xfId="0" applyFont="1" applyFill="1" applyBorder="1"/>
    <xf numFmtId="168" fontId="18" fillId="6" borderId="121" xfId="1" applyNumberFormat="1" applyFont="1" applyFill="1" applyBorder="1" applyAlignment="1" applyProtection="1">
      <alignment vertical="center" wrapText="1"/>
    </xf>
    <xf numFmtId="0" fontId="26" fillId="6" borderId="0" xfId="0" applyFont="1" applyFill="1" applyAlignment="1">
      <alignment horizontal="center" vertical="center" readingOrder="1"/>
    </xf>
    <xf numFmtId="0" fontId="34" fillId="6" borderId="0" xfId="0" applyFont="1" applyFill="1"/>
    <xf numFmtId="0" fontId="26" fillId="6" borderId="0" xfId="0" applyFont="1" applyFill="1"/>
    <xf numFmtId="0" fontId="47" fillId="6" borderId="0" xfId="0" applyFont="1" applyFill="1" applyAlignment="1">
      <alignment horizontal="left" vertical="center" readingOrder="1"/>
    </xf>
    <xf numFmtId="0" fontId="48" fillId="0" borderId="0" xfId="0" applyFont="1" applyFill="1"/>
    <xf numFmtId="0" fontId="48" fillId="0" borderId="0" xfId="0" applyFont="1"/>
    <xf numFmtId="0" fontId="29" fillId="6" borderId="141" xfId="0" applyFont="1" applyFill="1" applyBorder="1"/>
    <xf numFmtId="0" fontId="29" fillId="6" borderId="138" xfId="0" applyFont="1" applyFill="1" applyBorder="1"/>
    <xf numFmtId="0" fontId="29" fillId="6" borderId="141" xfId="0" applyFont="1" applyFill="1" applyBorder="1" applyProtection="1"/>
    <xf numFmtId="168" fontId="29" fillId="6" borderId="141" xfId="1" applyNumberFormat="1" applyFont="1" applyFill="1" applyBorder="1" applyAlignment="1" applyProtection="1"/>
    <xf numFmtId="0" fontId="18" fillId="6" borderId="0" xfId="0" applyFont="1" applyFill="1" applyBorder="1" applyAlignment="1" applyProtection="1">
      <alignment vertical="center" wrapText="1"/>
    </xf>
    <xf numFmtId="0" fontId="30" fillId="6" borderId="0" xfId="0" applyFont="1" applyFill="1" applyBorder="1" applyProtection="1"/>
    <xf numFmtId="168" fontId="18" fillId="6" borderId="0" xfId="1" applyNumberFormat="1" applyFont="1" applyFill="1" applyBorder="1" applyAlignment="1" applyProtection="1">
      <alignment wrapText="1"/>
    </xf>
    <xf numFmtId="168" fontId="29" fillId="6" borderId="0" xfId="1" applyNumberFormat="1" applyFont="1" applyFill="1" applyBorder="1" applyAlignment="1" applyProtection="1"/>
    <xf numFmtId="0" fontId="30" fillId="6" borderId="141" xfId="0" applyFont="1" applyFill="1" applyBorder="1" applyProtection="1"/>
    <xf numFmtId="168" fontId="18" fillId="6" borderId="128" xfId="1" applyNumberFormat="1" applyFont="1" applyFill="1" applyBorder="1" applyAlignment="1">
      <alignment vertical="center" wrapText="1"/>
    </xf>
    <xf numFmtId="168" fontId="18" fillId="7" borderId="116" xfId="1" applyNumberFormat="1" applyFont="1" applyFill="1" applyBorder="1" applyAlignment="1"/>
    <xf numFmtId="168" fontId="29" fillId="6" borderId="121" xfId="1" applyNumberFormat="1" applyFont="1" applyFill="1" applyBorder="1" applyAlignment="1"/>
    <xf numFmtId="168" fontId="29" fillId="6" borderId="130" xfId="1" applyNumberFormat="1" applyFont="1" applyFill="1" applyBorder="1" applyAlignment="1">
      <alignment vertical="center" wrapText="1"/>
    </xf>
    <xf numFmtId="168" fontId="18" fillId="8" borderId="104" xfId="0" applyNumberFormat="1" applyFont="1" applyFill="1" applyBorder="1"/>
    <xf numFmtId="168" fontId="18" fillId="6" borderId="121" xfId="1" applyNumberFormat="1" applyFont="1" applyFill="1" applyBorder="1" applyAlignment="1">
      <alignment vertical="center" wrapText="1"/>
    </xf>
    <xf numFmtId="168" fontId="29" fillId="6" borderId="96" xfId="1" applyNumberFormat="1" applyFont="1" applyFill="1" applyBorder="1" applyAlignment="1">
      <alignment vertical="center" wrapText="1"/>
    </xf>
    <xf numFmtId="168" fontId="29" fillId="6" borderId="102" xfId="1" applyNumberFormat="1" applyFont="1" applyFill="1" applyBorder="1" applyAlignment="1">
      <alignment vertical="center" wrapText="1"/>
    </xf>
    <xf numFmtId="168" fontId="29" fillId="6" borderId="96" xfId="1" applyNumberFormat="1" applyFont="1" applyFill="1" applyBorder="1" applyAlignment="1">
      <alignment wrapText="1"/>
    </xf>
    <xf numFmtId="168" fontId="29" fillId="6" borderId="149" xfId="1" applyNumberFormat="1" applyFont="1" applyFill="1" applyBorder="1" applyAlignment="1">
      <alignment wrapText="1"/>
    </xf>
    <xf numFmtId="168" fontId="18" fillId="2" borderId="121" xfId="1" applyNumberFormat="1" applyFont="1" applyFill="1" applyBorder="1" applyAlignment="1">
      <alignment wrapText="1"/>
    </xf>
    <xf numFmtId="168" fontId="29" fillId="2" borderId="96" xfId="1" applyNumberFormat="1" applyFont="1" applyFill="1" applyBorder="1" applyAlignment="1">
      <alignment wrapText="1"/>
    </xf>
    <xf numFmtId="168" fontId="29" fillId="2" borderId="102" xfId="1" applyNumberFormat="1" applyFont="1" applyFill="1" applyBorder="1" applyAlignment="1">
      <alignment wrapText="1"/>
    </xf>
    <xf numFmtId="168" fontId="29" fillId="2" borderId="121" xfId="1" applyNumberFormat="1" applyFont="1" applyFill="1" applyBorder="1" applyAlignment="1">
      <alignment wrapText="1"/>
    </xf>
    <xf numFmtId="168" fontId="29" fillId="6" borderId="112" xfId="1" applyNumberFormat="1" applyFont="1" applyFill="1" applyBorder="1" applyAlignment="1"/>
    <xf numFmtId="0" fontId="29" fillId="6" borderId="121" xfId="0" applyFont="1" applyFill="1" applyBorder="1"/>
    <xf numFmtId="0" fontId="29" fillId="6" borderId="137" xfId="0" applyFont="1" applyFill="1" applyBorder="1"/>
    <xf numFmtId="0" fontId="29" fillId="8" borderId="157" xfId="0" applyFont="1" applyFill="1" applyBorder="1"/>
    <xf numFmtId="0" fontId="29" fillId="2" borderId="141" xfId="0" applyFont="1" applyFill="1" applyBorder="1"/>
    <xf numFmtId="0" fontId="29" fillId="2" borderId="139" xfId="0" applyFont="1" applyFill="1" applyBorder="1"/>
    <xf numFmtId="0" fontId="29" fillId="2" borderId="155" xfId="0" applyFont="1" applyFill="1" applyBorder="1"/>
    <xf numFmtId="0" fontId="29" fillId="6" borderId="138" xfId="0" applyFont="1" applyFill="1" applyBorder="1" applyAlignment="1">
      <alignment horizontal="left" wrapText="1"/>
    </xf>
    <xf numFmtId="0" fontId="29" fillId="6" borderId="140" xfId="0" applyFont="1" applyFill="1" applyBorder="1"/>
    <xf numFmtId="0" fontId="29" fillId="2" borderId="159" xfId="0" applyFont="1" applyFill="1" applyBorder="1"/>
    <xf numFmtId="0" fontId="29" fillId="2" borderId="160" xfId="0" applyFont="1" applyFill="1" applyBorder="1"/>
    <xf numFmtId="0" fontId="29" fillId="2" borderId="138" xfId="0" applyFont="1" applyFill="1" applyBorder="1"/>
    <xf numFmtId="0" fontId="29" fillId="2" borderId="138" xfId="0" applyFont="1" applyFill="1" applyBorder="1" applyAlignment="1">
      <alignment horizontal="left" wrapText="1"/>
    </xf>
    <xf numFmtId="0" fontId="29" fillId="6" borderId="140" xfId="0" applyFont="1" applyFill="1" applyBorder="1" applyAlignment="1">
      <alignment horizontal="left" wrapText="1"/>
    </xf>
    <xf numFmtId="0" fontId="29" fillId="2" borderId="141" xfId="0" applyFont="1" applyFill="1" applyBorder="1" applyAlignment="1">
      <alignment horizontal="left" wrapText="1"/>
    </xf>
    <xf numFmtId="0" fontId="29" fillId="6" borderId="139" xfId="0" applyFont="1" applyFill="1" applyBorder="1"/>
    <xf numFmtId="0" fontId="29" fillId="6" borderId="162" xfId="0" applyFont="1" applyFill="1" applyBorder="1" applyAlignment="1">
      <alignment wrapText="1"/>
    </xf>
    <xf numFmtId="0" fontId="29" fillId="7" borderId="158" xfId="0" applyFont="1" applyFill="1" applyBorder="1" applyAlignment="1">
      <alignment wrapText="1"/>
    </xf>
    <xf numFmtId="0" fontId="29" fillId="6" borderId="157" xfId="0" applyFont="1" applyFill="1" applyBorder="1"/>
    <xf numFmtId="0" fontId="29" fillId="2" borderId="164" xfId="0" applyFont="1" applyFill="1" applyBorder="1"/>
    <xf numFmtId="0" fontId="29" fillId="8" borderId="115" xfId="0" applyFont="1" applyFill="1" applyBorder="1"/>
    <xf numFmtId="1" fontId="18" fillId="6" borderId="0" xfId="0" applyNumberFormat="1" applyFont="1" applyFill="1" applyBorder="1"/>
    <xf numFmtId="0" fontId="18" fillId="6" borderId="0" xfId="0" applyNumberFormat="1" applyFont="1" applyFill="1" applyBorder="1"/>
    <xf numFmtId="166" fontId="1" fillId="0" borderId="3" xfId="0" applyNumberFormat="1" applyFont="1" applyFill="1" applyBorder="1" applyAlignment="1" applyProtection="1">
      <alignment horizontal="center" vertical="center"/>
      <protection locked="0"/>
    </xf>
    <xf numFmtId="166" fontId="1" fillId="17" borderId="3" xfId="0" applyNumberFormat="1" applyFont="1" applyFill="1" applyBorder="1" applyAlignment="1" applyProtection="1">
      <alignment horizontal="center" vertical="center"/>
      <protection locked="0"/>
    </xf>
    <xf numFmtId="166" fontId="11" fillId="0" borderId="3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>
      <alignment horizontal="center" vertical="center"/>
    </xf>
    <xf numFmtId="37" fontId="1" fillId="0" borderId="3" xfId="12" applyNumberFormat="1" applyFont="1" applyFill="1" applyBorder="1" applyProtection="1">
      <protection locked="0"/>
    </xf>
    <xf numFmtId="37" fontId="11" fillId="0" borderId="3" xfId="1" applyNumberFormat="1" applyFont="1" applyFill="1" applyBorder="1" applyProtection="1">
      <protection locked="0"/>
    </xf>
    <xf numFmtId="37" fontId="0" fillId="0" borderId="3" xfId="1" applyNumberFormat="1" applyFont="1" applyBorder="1" applyProtection="1">
      <protection locked="0"/>
    </xf>
    <xf numFmtId="37" fontId="1" fillId="0" borderId="3" xfId="1" applyNumberFormat="1" applyFont="1" applyFill="1" applyBorder="1" applyProtection="1">
      <protection locked="0"/>
    </xf>
    <xf numFmtId="37" fontId="16" fillId="0" borderId="3" xfId="0" applyNumberFormat="1" applyFont="1" applyFill="1" applyBorder="1" applyProtection="1">
      <protection locked="0"/>
    </xf>
    <xf numFmtId="37" fontId="1" fillId="0" borderId="3" xfId="9" applyNumberFormat="1" applyFont="1" applyFill="1" applyBorder="1" applyProtection="1">
      <protection locked="0"/>
    </xf>
    <xf numFmtId="0" fontId="0" fillId="10" borderId="0" xfId="0" applyFill="1" applyAlignment="1"/>
    <xf numFmtId="0" fontId="1" fillId="0" borderId="3" xfId="4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8" fillId="0" borderId="3" xfId="4" applyFill="1" applyBorder="1" applyAlignment="1" applyProtection="1">
      <alignment wrapText="1"/>
      <protection locked="0"/>
    </xf>
    <xf numFmtId="0" fontId="20" fillId="0" borderId="3" xfId="4" applyFont="1" applyFill="1" applyBorder="1" applyAlignment="1" applyProtection="1">
      <alignment wrapText="1"/>
      <protection locked="0"/>
    </xf>
    <xf numFmtId="0" fontId="8" fillId="0" borderId="3" xfId="4" applyFont="1" applyFill="1" applyBorder="1" applyAlignment="1" applyProtection="1">
      <alignment wrapText="1"/>
      <protection locked="0"/>
    </xf>
    <xf numFmtId="0" fontId="21" fillId="0" borderId="3" xfId="0" applyFont="1" applyFill="1" applyBorder="1" applyAlignment="1" applyProtection="1">
      <alignment vertical="top" wrapText="1"/>
      <protection locked="0"/>
    </xf>
    <xf numFmtId="170" fontId="0" fillId="0" borderId="3" xfId="0" applyNumberFormat="1" applyFill="1" applyBorder="1" applyProtection="1">
      <protection locked="0"/>
    </xf>
    <xf numFmtId="170" fontId="16" fillId="0" borderId="3" xfId="5" applyNumberFormat="1" applyFont="1" applyFill="1" applyBorder="1" applyProtection="1">
      <protection locked="0"/>
    </xf>
    <xf numFmtId="0" fontId="29" fillId="5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38" fontId="21" fillId="0" borderId="3" xfId="9" applyNumberFormat="1" applyFont="1" applyFill="1" applyBorder="1" applyAlignment="1" applyProtection="1">
      <alignment wrapText="1"/>
      <protection locked="0"/>
    </xf>
    <xf numFmtId="0" fontId="21" fillId="0" borderId="3" xfId="9" applyFont="1" applyFill="1" applyBorder="1" applyAlignment="1" applyProtection="1">
      <alignment wrapText="1"/>
      <protection locked="0"/>
    </xf>
    <xf numFmtId="38" fontId="1" fillId="0" borderId="3" xfId="9" applyNumberFormat="1" applyFont="1" applyFill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27" fillId="6" borderId="15" xfId="0" applyFont="1" applyFill="1" applyBorder="1" applyAlignment="1">
      <alignment horizontal="left" indent="1"/>
    </xf>
    <xf numFmtId="0" fontId="1" fillId="6" borderId="15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168" fontId="29" fillId="7" borderId="101" xfId="1" applyNumberFormat="1" applyFont="1" applyFill="1" applyBorder="1" applyAlignment="1">
      <alignment wrapText="1"/>
    </xf>
    <xf numFmtId="0" fontId="29" fillId="6" borderId="141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wrapText="1"/>
    </xf>
    <xf numFmtId="168" fontId="29" fillId="6" borderId="130" xfId="1" applyNumberFormat="1" applyFont="1" applyFill="1" applyBorder="1" applyAlignment="1">
      <alignment wrapText="1"/>
    </xf>
    <xf numFmtId="168" fontId="29" fillId="6" borderId="2" xfId="1" applyNumberFormat="1" applyFont="1" applyFill="1" applyBorder="1" applyAlignment="1">
      <alignment wrapText="1"/>
    </xf>
    <xf numFmtId="0" fontId="29" fillId="6" borderId="0" xfId="0" applyFont="1" applyFill="1" applyBorder="1" applyAlignment="1" applyProtection="1">
      <alignment wrapText="1"/>
    </xf>
    <xf numFmtId="168" fontId="18" fillId="6" borderId="98" xfId="1" applyNumberFormat="1" applyFont="1" applyFill="1" applyBorder="1" applyAlignment="1">
      <alignment vertical="center" wrapText="1"/>
    </xf>
    <xf numFmtId="168" fontId="18" fillId="8" borderId="104" xfId="1" applyNumberFormat="1" applyFont="1" applyFill="1" applyBorder="1" applyAlignment="1">
      <alignment vertical="center" wrapText="1"/>
    </xf>
    <xf numFmtId="168" fontId="18" fillId="8" borderId="3" xfId="1" applyNumberFormat="1" applyFont="1" applyFill="1" applyBorder="1" applyAlignment="1">
      <alignment vertical="center" wrapText="1"/>
    </xf>
    <xf numFmtId="168" fontId="18" fillId="8" borderId="101" xfId="1" applyNumberFormat="1" applyFont="1" applyFill="1" applyBorder="1" applyAlignment="1">
      <alignment vertical="center" wrapText="1"/>
    </xf>
    <xf numFmtId="168" fontId="18" fillId="8" borderId="104" xfId="1" applyNumberFormat="1" applyFont="1" applyFill="1" applyBorder="1"/>
    <xf numFmtId="168" fontId="18" fillId="8" borderId="101" xfId="1" applyNumberFormat="1" applyFont="1" applyFill="1" applyBorder="1"/>
    <xf numFmtId="168" fontId="18" fillId="8" borderId="3" xfId="1" applyNumberFormat="1" applyFont="1" applyFill="1" applyBorder="1"/>
    <xf numFmtId="0" fontId="18" fillId="6" borderId="121" xfId="0" applyFont="1" applyFill="1" applyBorder="1"/>
    <xf numFmtId="0" fontId="18" fillId="6" borderId="110" xfId="0" applyFont="1" applyFill="1" applyBorder="1" applyAlignment="1">
      <alignment vertical="center" wrapText="1"/>
    </xf>
    <xf numFmtId="168" fontId="29" fillId="7" borderId="115" xfId="1" applyNumberFormat="1" applyFont="1" applyFill="1" applyBorder="1" applyAlignment="1"/>
    <xf numFmtId="165" fontId="0" fillId="0" borderId="3" xfId="0" applyNumberFormat="1" applyFill="1" applyBorder="1" applyAlignment="1" applyProtection="1">
      <alignment wrapText="1"/>
      <protection locked="0"/>
    </xf>
    <xf numFmtId="40" fontId="1" fillId="0" borderId="3" xfId="0" applyNumberFormat="1" applyFont="1" applyFill="1" applyBorder="1" applyAlignment="1" applyProtection="1">
      <alignment wrapText="1"/>
      <protection locked="0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8" fillId="6" borderId="119" xfId="0" applyFont="1" applyFill="1" applyBorder="1"/>
    <xf numFmtId="171" fontId="0" fillId="6" borderId="3" xfId="0" applyNumberFormat="1" applyFill="1" applyBorder="1" applyAlignment="1">
      <alignment horizontal="center" vertical="top"/>
    </xf>
    <xf numFmtId="0" fontId="48" fillId="18" borderId="0" xfId="0" applyFont="1" applyFill="1"/>
    <xf numFmtId="0" fontId="1" fillId="9" borderId="3" xfId="0" applyFont="1" applyFill="1" applyBorder="1" applyAlignment="1" applyProtection="1">
      <alignment wrapText="1"/>
      <protection locked="0"/>
    </xf>
    <xf numFmtId="165" fontId="1" fillId="0" borderId="3" xfId="1" applyFont="1" applyFill="1" applyBorder="1" applyProtection="1">
      <protection locked="0"/>
    </xf>
    <xf numFmtId="37" fontId="21" fillId="0" borderId="3" xfId="0" applyNumberFormat="1" applyFont="1" applyBorder="1" applyProtection="1">
      <protection locked="0"/>
    </xf>
    <xf numFmtId="168" fontId="1" fillId="0" borderId="3" xfId="1" applyNumberFormat="1" applyFont="1" applyBorder="1" applyProtection="1">
      <protection locked="0"/>
    </xf>
    <xf numFmtId="168" fontId="1" fillId="6" borderId="9" xfId="1" applyNumberFormat="1" applyFont="1" applyFill="1" applyBorder="1"/>
    <xf numFmtId="0" fontId="0" fillId="2" borderId="167" xfId="0" applyFill="1" applyBorder="1"/>
    <xf numFmtId="0" fontId="0" fillId="2" borderId="168" xfId="0" applyFill="1" applyBorder="1"/>
    <xf numFmtId="0" fontId="4" fillId="2" borderId="169" xfId="0" applyFont="1" applyFill="1" applyBorder="1" applyAlignment="1">
      <alignment horizontal="center"/>
    </xf>
    <xf numFmtId="0" fontId="4" fillId="2" borderId="170" xfId="0" applyFont="1" applyFill="1" applyBorder="1" applyAlignment="1">
      <alignment horizontal="center"/>
    </xf>
    <xf numFmtId="0" fontId="0" fillId="2" borderId="165" xfId="0" applyFill="1" applyBorder="1"/>
    <xf numFmtId="0" fontId="0" fillId="2" borderId="166" xfId="0" applyFill="1" applyBorder="1"/>
    <xf numFmtId="0" fontId="0" fillId="2" borderId="171" xfId="0" applyFill="1" applyBorder="1"/>
    <xf numFmtId="0" fontId="0" fillId="2" borderId="172" xfId="0" applyFill="1" applyBorder="1" applyAlignment="1">
      <alignment wrapText="1"/>
    </xf>
    <xf numFmtId="0" fontId="0" fillId="6" borderId="165" xfId="0" applyFill="1" applyBorder="1"/>
    <xf numFmtId="0" fontId="0" fillId="6" borderId="166" xfId="0" applyFill="1" applyBorder="1"/>
    <xf numFmtId="0" fontId="3" fillId="2" borderId="167" xfId="0" applyFont="1" applyFill="1" applyBorder="1" applyAlignment="1">
      <alignment horizontal="centerContinuous"/>
    </xf>
    <xf numFmtId="0" fontId="0" fillId="2" borderId="168" xfId="0" applyFill="1" applyBorder="1" applyAlignment="1">
      <alignment horizontal="centerContinuous"/>
    </xf>
    <xf numFmtId="0" fontId="49" fillId="6" borderId="11" xfId="0" quotePrefix="1" applyFont="1" applyFill="1" applyBorder="1" applyProtection="1"/>
    <xf numFmtId="0" fontId="27" fillId="6" borderId="14" xfId="0" applyFont="1" applyFill="1" applyBorder="1" applyAlignment="1">
      <alignment horizontal="right"/>
    </xf>
    <xf numFmtId="168" fontId="29" fillId="6" borderId="3" xfId="1" applyNumberFormat="1" applyFont="1" applyFill="1" applyBorder="1" applyAlignment="1" applyProtection="1">
      <protection locked="0"/>
    </xf>
    <xf numFmtId="168" fontId="18" fillId="6" borderId="104" xfId="1" applyNumberFormat="1" applyFont="1" applyFill="1" applyBorder="1" applyProtection="1">
      <protection locked="0"/>
    </xf>
    <xf numFmtId="168" fontId="18" fillId="6" borderId="101" xfId="1" applyNumberFormat="1" applyFont="1" applyFill="1" applyBorder="1" applyAlignment="1" applyProtection="1">
      <alignment vertical="center" wrapText="1"/>
      <protection locked="0"/>
    </xf>
    <xf numFmtId="168" fontId="18" fillId="6" borderId="104" xfId="1" applyNumberFormat="1" applyFont="1" applyFill="1" applyBorder="1" applyAlignment="1" applyProtection="1">
      <alignment wrapText="1"/>
      <protection locked="0"/>
    </xf>
    <xf numFmtId="168" fontId="18" fillId="6" borderId="3" xfId="1" applyNumberFormat="1" applyFont="1" applyFill="1" applyBorder="1" applyAlignment="1" applyProtection="1">
      <alignment wrapText="1"/>
      <protection locked="0"/>
    </xf>
    <xf numFmtId="168" fontId="18" fillId="6" borderId="101" xfId="1" applyNumberFormat="1" applyFont="1" applyFill="1" applyBorder="1" applyAlignment="1" applyProtection="1">
      <alignment wrapText="1"/>
      <protection locked="0"/>
    </xf>
    <xf numFmtId="168" fontId="29" fillId="6" borderId="104" xfId="1" applyNumberFormat="1" applyFont="1" applyFill="1" applyBorder="1" applyAlignment="1" applyProtection="1">
      <protection locked="0"/>
    </xf>
    <xf numFmtId="168" fontId="18" fillId="6" borderId="101" xfId="1" applyNumberFormat="1" applyFont="1" applyFill="1" applyBorder="1" applyAlignment="1">
      <alignment wrapText="1"/>
    </xf>
    <xf numFmtId="168" fontId="29" fillId="6" borderId="101" xfId="1" applyNumberFormat="1" applyFont="1" applyFill="1" applyBorder="1" applyAlignment="1"/>
    <xf numFmtId="0" fontId="29" fillId="6" borderId="109" xfId="0" applyFont="1" applyFill="1" applyBorder="1" applyAlignment="1">
      <alignment horizontal="left" wrapText="1"/>
    </xf>
    <xf numFmtId="0" fontId="29" fillId="6" borderId="161" xfId="0" applyFont="1" applyFill="1" applyBorder="1" applyAlignment="1">
      <alignment horizontal="left" wrapText="1"/>
    </xf>
    <xf numFmtId="168" fontId="18" fillId="6" borderId="130" xfId="1" applyNumberFormat="1" applyFont="1" applyFill="1" applyBorder="1" applyProtection="1">
      <protection locked="0"/>
    </xf>
    <xf numFmtId="168" fontId="18" fillId="6" borderId="108" xfId="1" applyNumberFormat="1" applyFont="1" applyFill="1" applyBorder="1" applyAlignment="1" applyProtection="1">
      <alignment vertical="center" wrapText="1"/>
      <protection locked="0"/>
    </xf>
    <xf numFmtId="0" fontId="18" fillId="6" borderId="8" xfId="0" applyFont="1" applyFill="1" applyBorder="1" applyAlignment="1" applyProtection="1">
      <alignment vertical="center" wrapText="1"/>
    </xf>
    <xf numFmtId="168" fontId="18" fillId="6" borderId="130" xfId="1" applyNumberFormat="1" applyFont="1" applyFill="1" applyBorder="1" applyAlignment="1" applyProtection="1">
      <alignment vertical="center" wrapText="1"/>
      <protection locked="0"/>
    </xf>
    <xf numFmtId="168" fontId="18" fillId="6" borderId="2" xfId="1" applyNumberFormat="1" applyFont="1" applyFill="1" applyBorder="1" applyAlignment="1" applyProtection="1">
      <alignment vertical="center" wrapText="1"/>
      <protection locked="0"/>
    </xf>
    <xf numFmtId="0" fontId="29" fillId="6" borderId="8" xfId="0" applyFont="1" applyFill="1" applyBorder="1" applyProtection="1"/>
    <xf numFmtId="0" fontId="18" fillId="6" borderId="174" xfId="0" applyFont="1" applyFill="1" applyBorder="1"/>
    <xf numFmtId="0" fontId="18" fillId="6" borderId="120" xfId="0" applyFont="1" applyFill="1" applyBorder="1"/>
    <xf numFmtId="0" fontId="18" fillId="6" borderId="173" xfId="0" applyFont="1" applyFill="1" applyBorder="1"/>
    <xf numFmtId="0" fontId="29" fillId="2" borderId="95" xfId="0" applyFont="1" applyFill="1" applyBorder="1" applyAlignment="1">
      <alignment horizontal="left"/>
    </xf>
    <xf numFmtId="0" fontId="29" fillId="6" borderId="105" xfId="0" applyFont="1" applyFill="1" applyBorder="1" applyAlignment="1">
      <alignment wrapText="1"/>
    </xf>
    <xf numFmtId="0" fontId="29" fillId="6" borderId="141" xfId="0" applyFont="1" applyFill="1" applyBorder="1" applyAlignment="1">
      <alignment wrapText="1"/>
    </xf>
    <xf numFmtId="168" fontId="18" fillId="8" borderId="114" xfId="1" applyNumberFormat="1" applyFont="1" applyFill="1" applyBorder="1" applyAlignment="1">
      <alignment wrapText="1"/>
    </xf>
    <xf numFmtId="168" fontId="29" fillId="7" borderId="182" xfId="1" applyNumberFormat="1" applyFont="1" applyFill="1" applyBorder="1" applyAlignment="1" applyProtection="1"/>
    <xf numFmtId="168" fontId="29" fillId="7" borderId="183" xfId="1" applyNumberFormat="1" applyFont="1" applyFill="1" applyBorder="1" applyAlignment="1" applyProtection="1"/>
    <xf numFmtId="168" fontId="29" fillId="7" borderId="184" xfId="1" applyNumberFormat="1" applyFont="1" applyFill="1" applyBorder="1" applyAlignment="1" applyProtection="1"/>
    <xf numFmtId="0" fontId="29" fillId="2" borderId="0" xfId="0" applyFont="1" applyFill="1" applyBorder="1"/>
    <xf numFmtId="0" fontId="40" fillId="2" borderId="0" xfId="0" applyFont="1" applyFill="1" applyBorder="1"/>
    <xf numFmtId="0" fontId="50" fillId="2" borderId="0" xfId="2" applyFont="1" applyFill="1" applyBorder="1" applyAlignment="1" applyProtection="1">
      <protection locked="0"/>
    </xf>
    <xf numFmtId="0" fontId="29" fillId="6" borderId="89" xfId="0" applyFont="1" applyFill="1" applyBorder="1"/>
    <xf numFmtId="0" fontId="29" fillId="6" borderId="156" xfId="0" applyFont="1" applyFill="1" applyBorder="1"/>
    <xf numFmtId="0" fontId="18" fillId="6" borderId="129" xfId="0" applyFont="1" applyFill="1" applyBorder="1" applyAlignment="1">
      <alignment horizontal="center" wrapText="1"/>
    </xf>
    <xf numFmtId="0" fontId="18" fillId="6" borderId="91" xfId="0" applyFont="1" applyFill="1" applyBorder="1" applyAlignment="1">
      <alignment horizontal="center" wrapText="1"/>
    </xf>
    <xf numFmtId="0" fontId="18" fillId="6" borderId="92" xfId="0" applyFont="1" applyFill="1" applyBorder="1" applyAlignment="1">
      <alignment horizontal="center" wrapText="1"/>
    </xf>
    <xf numFmtId="0" fontId="29" fillId="6" borderId="141" xfId="0" applyFont="1" applyFill="1" applyBorder="1" applyAlignment="1" applyProtection="1">
      <alignment horizontal="center"/>
    </xf>
    <xf numFmtId="0" fontId="18" fillId="6" borderId="89" xfId="0" applyFont="1" applyFill="1" applyBorder="1" applyAlignment="1">
      <alignment horizontal="center" wrapText="1"/>
    </xf>
    <xf numFmtId="0" fontId="18" fillId="6" borderId="0" xfId="0" applyFont="1" applyFill="1" applyBorder="1" applyAlignment="1" applyProtection="1">
      <alignment horizontal="center" wrapText="1"/>
    </xf>
    <xf numFmtId="0" fontId="29" fillId="6" borderId="0" xfId="0" applyFont="1" applyFill="1" applyBorder="1" applyAlignment="1" applyProtection="1">
      <alignment horizontal="center"/>
    </xf>
    <xf numFmtId="168" fontId="18" fillId="6" borderId="4" xfId="1" applyNumberFormat="1" applyFont="1" applyFill="1" applyBorder="1" applyAlignment="1" applyProtection="1">
      <alignment vertical="center" wrapText="1"/>
    </xf>
    <xf numFmtId="168" fontId="18" fillId="6" borderId="180" xfId="1" applyNumberFormat="1" applyFont="1" applyFill="1" applyBorder="1" applyAlignment="1">
      <alignment vertical="center" wrapText="1"/>
    </xf>
    <xf numFmtId="168" fontId="18" fillId="6" borderId="185" xfId="1" applyNumberFormat="1" applyFont="1" applyFill="1" applyBorder="1" applyAlignment="1">
      <alignment vertical="center" wrapText="1"/>
    </xf>
    <xf numFmtId="168" fontId="18" fillId="6" borderId="175" xfId="1" applyNumberFormat="1" applyFont="1" applyFill="1" applyBorder="1" applyAlignment="1">
      <alignment vertical="center" wrapText="1"/>
    </xf>
    <xf numFmtId="168" fontId="18" fillId="6" borderId="63" xfId="1" applyNumberFormat="1" applyFont="1" applyFill="1" applyBorder="1" applyAlignment="1">
      <alignment vertical="center" wrapText="1"/>
    </xf>
    <xf numFmtId="168" fontId="18" fillId="6" borderId="186" xfId="1" applyNumberFormat="1" applyFont="1" applyFill="1" applyBorder="1" applyAlignment="1">
      <alignment vertical="center" wrapText="1"/>
    </xf>
    <xf numFmtId="168" fontId="29" fillId="2" borderId="86" xfId="1" applyNumberFormat="1" applyFont="1" applyFill="1" applyBorder="1" applyAlignment="1">
      <alignment wrapText="1"/>
    </xf>
    <xf numFmtId="168" fontId="29" fillId="2" borderId="175" xfId="1" applyNumberFormat="1" applyFont="1" applyFill="1" applyBorder="1" applyAlignment="1">
      <alignment wrapText="1"/>
    </xf>
    <xf numFmtId="168" fontId="29" fillId="6" borderId="176" xfId="1" applyNumberFormat="1" applyFont="1" applyFill="1" applyBorder="1" applyAlignment="1">
      <alignment wrapText="1"/>
    </xf>
    <xf numFmtId="168" fontId="29" fillId="6" borderId="175" xfId="1" applyNumberFormat="1" applyFont="1" applyFill="1" applyBorder="1" applyAlignment="1">
      <alignment wrapText="1"/>
    </xf>
    <xf numFmtId="168" fontId="29" fillId="2" borderId="57" xfId="1" applyNumberFormat="1" applyFont="1" applyFill="1" applyBorder="1" applyAlignment="1">
      <alignment wrapText="1"/>
    </xf>
    <xf numFmtId="168" fontId="29" fillId="6" borderId="57" xfId="1" applyNumberFormat="1" applyFont="1" applyFill="1" applyBorder="1" applyAlignment="1">
      <alignment wrapText="1"/>
    </xf>
    <xf numFmtId="168" fontId="29" fillId="2" borderId="63" xfId="1" applyNumberFormat="1" applyFont="1" applyFill="1" applyBorder="1" applyAlignment="1">
      <alignment wrapText="1"/>
    </xf>
    <xf numFmtId="168" fontId="29" fillId="6" borderId="78" xfId="1" applyNumberFormat="1" applyFont="1" applyFill="1" applyBorder="1" applyAlignment="1">
      <alignment wrapText="1"/>
    </xf>
    <xf numFmtId="168" fontId="29" fillId="6" borderId="187" xfId="1" applyNumberFormat="1" applyFont="1" applyFill="1" applyBorder="1" applyAlignment="1">
      <alignment wrapText="1"/>
    </xf>
    <xf numFmtId="168" fontId="29" fillId="6" borderId="188" xfId="1" applyNumberFormat="1" applyFont="1" applyFill="1" applyBorder="1" applyAlignment="1">
      <alignment wrapText="1"/>
    </xf>
    <xf numFmtId="168" fontId="29" fillId="6" borderId="121" xfId="1" applyNumberFormat="1" applyFont="1" applyFill="1" applyBorder="1" applyAlignment="1" applyProtection="1">
      <alignment wrapText="1"/>
    </xf>
    <xf numFmtId="168" fontId="29" fillId="6" borderId="4" xfId="1" applyNumberFormat="1" applyFont="1" applyFill="1" applyBorder="1" applyAlignment="1" applyProtection="1">
      <alignment wrapText="1"/>
    </xf>
    <xf numFmtId="168" fontId="29" fillId="6" borderId="153" xfId="1" applyNumberFormat="1" applyFont="1" applyFill="1" applyBorder="1" applyAlignment="1">
      <alignment vertical="center" wrapText="1"/>
    </xf>
    <xf numFmtId="168" fontId="29" fillId="6" borderId="68" xfId="1" applyNumberFormat="1" applyFont="1" applyFill="1" applyBorder="1" applyAlignment="1">
      <alignment vertical="center" wrapText="1"/>
    </xf>
    <xf numFmtId="168" fontId="29" fillId="6" borderId="96" xfId="1" applyNumberFormat="1" applyFont="1" applyFill="1" applyBorder="1" applyAlignment="1" applyProtection="1">
      <alignment wrapText="1"/>
    </xf>
    <xf numFmtId="168" fontId="29" fillId="6" borderId="25" xfId="1" applyNumberFormat="1" applyFont="1" applyFill="1" applyBorder="1" applyAlignment="1" applyProtection="1">
      <alignment wrapText="1"/>
    </xf>
    <xf numFmtId="168" fontId="29" fillId="2" borderId="96" xfId="1" applyNumberFormat="1" applyFont="1" applyFill="1" applyBorder="1" applyAlignment="1" applyProtection="1">
      <alignment wrapText="1"/>
    </xf>
    <xf numFmtId="168" fontId="29" fillId="2" borderId="25" xfId="1" applyNumberFormat="1" applyFont="1" applyFill="1" applyBorder="1" applyAlignment="1" applyProtection="1">
      <alignment wrapText="1"/>
    </xf>
    <xf numFmtId="168" fontId="18" fillId="6" borderId="189" xfId="1" applyNumberFormat="1" applyFont="1" applyFill="1" applyBorder="1" applyAlignment="1" applyProtection="1">
      <alignment wrapText="1"/>
    </xf>
    <xf numFmtId="168" fontId="29" fillId="7" borderId="115" xfId="12" applyNumberFormat="1" applyFont="1" applyFill="1" applyBorder="1" applyAlignment="1"/>
    <xf numFmtId="0" fontId="18" fillId="6" borderId="163" xfId="0" applyFont="1" applyFill="1" applyBorder="1"/>
    <xf numFmtId="168" fontId="29" fillId="7" borderId="110" xfId="1" applyNumberFormat="1" applyFont="1" applyFill="1" applyBorder="1" applyAlignment="1"/>
    <xf numFmtId="0" fontId="29" fillId="6" borderId="105" xfId="0" quotePrefix="1" applyFont="1" applyFill="1" applyBorder="1"/>
    <xf numFmtId="168" fontId="29" fillId="6" borderId="105" xfId="1" applyNumberFormat="1" applyFont="1" applyFill="1" applyBorder="1" applyAlignment="1" applyProtection="1">
      <protection locked="0"/>
    </xf>
    <xf numFmtId="0" fontId="29" fillId="6" borderId="95" xfId="0" quotePrefix="1" applyFont="1" applyFill="1" applyBorder="1"/>
    <xf numFmtId="168" fontId="18" fillId="8" borderId="118" xfId="0" applyNumberFormat="1" applyFont="1" applyFill="1" applyBorder="1" applyProtection="1"/>
    <xf numFmtId="168" fontId="18" fillId="8" borderId="158" xfId="0" applyNumberFormat="1" applyFont="1" applyFill="1" applyBorder="1" applyProtection="1"/>
    <xf numFmtId="168" fontId="18" fillId="8" borderId="87" xfId="0" applyNumberFormat="1" applyFont="1" applyFill="1" applyBorder="1" applyProtection="1"/>
    <xf numFmtId="168" fontId="18" fillId="8" borderId="114" xfId="0" applyNumberFormat="1" applyFont="1" applyFill="1" applyBorder="1" applyProtection="1"/>
    <xf numFmtId="168" fontId="18" fillId="8" borderId="66" xfId="0" applyNumberFormat="1" applyFont="1" applyFill="1" applyBorder="1" applyProtection="1"/>
    <xf numFmtId="168" fontId="29" fillId="7" borderId="190" xfId="1" applyNumberFormat="1" applyFont="1" applyFill="1" applyBorder="1" applyAlignment="1" applyProtection="1"/>
    <xf numFmtId="168" fontId="29" fillId="6" borderId="124" xfId="1" applyNumberFormat="1" applyFont="1" applyFill="1" applyBorder="1" applyAlignment="1" applyProtection="1">
      <protection locked="0"/>
    </xf>
    <xf numFmtId="168" fontId="29" fillId="6" borderId="97" xfId="1" applyNumberFormat="1" applyFont="1" applyFill="1" applyBorder="1" applyAlignment="1" applyProtection="1">
      <protection locked="0"/>
    </xf>
    <xf numFmtId="168" fontId="29" fillId="6" borderId="9" xfId="1" applyNumberFormat="1" applyFont="1" applyFill="1" applyBorder="1" applyAlignment="1" applyProtection="1">
      <protection locked="0"/>
    </xf>
    <xf numFmtId="168" fontId="29" fillId="6" borderId="25" xfId="1" applyNumberFormat="1" applyFont="1" applyFill="1" applyBorder="1" applyAlignment="1" applyProtection="1">
      <protection locked="0"/>
    </xf>
    <xf numFmtId="168" fontId="29" fillId="6" borderId="2" xfId="1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vertical="center" wrapText="1"/>
    </xf>
    <xf numFmtId="37" fontId="0" fillId="0" borderId="0" xfId="0" applyNumberFormat="1" applyFill="1" applyBorder="1" applyProtection="1">
      <protection locked="0"/>
    </xf>
    <xf numFmtId="0" fontId="0" fillId="0" borderId="0" xfId="0" applyFill="1" applyBorder="1" applyProtection="1"/>
    <xf numFmtId="168" fontId="18" fillId="7" borderId="122" xfId="1" applyNumberFormat="1" applyFont="1" applyFill="1" applyBorder="1"/>
    <xf numFmtId="168" fontId="18" fillId="7" borderId="66" xfId="1" applyNumberFormat="1" applyFont="1" applyFill="1" applyBorder="1"/>
    <xf numFmtId="168" fontId="29" fillId="7" borderId="101" xfId="1" applyNumberFormat="1" applyFont="1" applyFill="1" applyBorder="1" applyAlignment="1" applyProtection="1">
      <protection locked="0"/>
    </xf>
    <xf numFmtId="0" fontId="29" fillId="6" borderId="147" xfId="0" quotePrefix="1" applyFont="1" applyFill="1" applyBorder="1" applyProtection="1"/>
    <xf numFmtId="168" fontId="29" fillId="6" borderId="114" xfId="12" applyNumberFormat="1" applyFont="1" applyFill="1" applyBorder="1" applyAlignment="1"/>
    <xf numFmtId="168" fontId="29" fillId="2" borderId="192" xfId="1" applyNumberFormat="1" applyFont="1" applyFill="1" applyBorder="1" applyAlignment="1">
      <alignment wrapText="1"/>
    </xf>
    <xf numFmtId="0" fontId="18" fillId="6" borderId="118" xfId="0" applyFont="1" applyFill="1" applyBorder="1" applyProtection="1"/>
    <xf numFmtId="0" fontId="29" fillId="6" borderId="158" xfId="0" applyFont="1" applyFill="1" applyBorder="1"/>
    <xf numFmtId="0" fontId="1" fillId="6" borderId="47" xfId="0" applyFont="1" applyFill="1" applyBorder="1" applyProtection="1"/>
    <xf numFmtId="0" fontId="1" fillId="6" borderId="18" xfId="0" applyFont="1" applyFill="1" applyBorder="1" applyProtection="1"/>
    <xf numFmtId="0" fontId="3" fillId="6" borderId="151" xfId="0" applyFont="1" applyFill="1" applyBorder="1" applyProtection="1"/>
    <xf numFmtId="0" fontId="1" fillId="6" borderId="49" xfId="0" applyFont="1" applyFill="1" applyBorder="1" applyProtection="1"/>
    <xf numFmtId="0" fontId="1" fillId="6" borderId="193" xfId="0" applyFont="1" applyFill="1" applyBorder="1" applyProtection="1"/>
    <xf numFmtId="168" fontId="1" fillId="6" borderId="75" xfId="1" applyNumberFormat="1" applyFont="1" applyFill="1" applyBorder="1" applyProtection="1"/>
    <xf numFmtId="168" fontId="22" fillId="6" borderId="75" xfId="1" applyNumberFormat="1" applyFont="1" applyFill="1" applyBorder="1" applyProtection="1"/>
    <xf numFmtId="168" fontId="3" fillId="6" borderId="0" xfId="0" applyNumberFormat="1" applyFont="1" applyFill="1" applyBorder="1" applyAlignment="1">
      <alignment vertical="center" wrapText="1"/>
    </xf>
    <xf numFmtId="0" fontId="19" fillId="2" borderId="16" xfId="0" applyFont="1" applyFill="1" applyBorder="1" applyProtection="1"/>
    <xf numFmtId="0" fontId="19" fillId="2" borderId="20" xfId="0" applyFont="1" applyFill="1" applyBorder="1" applyProtection="1"/>
    <xf numFmtId="0" fontId="33" fillId="6" borderId="15" xfId="0" applyFont="1" applyFill="1" applyBorder="1" applyProtection="1"/>
    <xf numFmtId="168" fontId="1" fillId="8" borderId="20" xfId="1" applyNumberFormat="1" applyFont="1" applyFill="1" applyBorder="1" applyProtection="1"/>
    <xf numFmtId="0" fontId="1" fillId="6" borderId="33" xfId="0" applyFont="1" applyFill="1" applyBorder="1" applyProtection="1"/>
    <xf numFmtId="0" fontId="1" fillId="6" borderId="75" xfId="0" applyFont="1" applyFill="1" applyBorder="1" applyProtection="1"/>
    <xf numFmtId="0" fontId="33" fillId="6" borderId="20" xfId="0" applyFont="1" applyFill="1" applyBorder="1" applyProtection="1"/>
    <xf numFmtId="0" fontId="3" fillId="0" borderId="0" xfId="0" applyFont="1" applyFill="1" applyAlignment="1"/>
    <xf numFmtId="0" fontId="1" fillId="0" borderId="0" xfId="0" applyFont="1" applyFill="1" applyBorder="1" applyAlignment="1">
      <alignment wrapText="1"/>
    </xf>
    <xf numFmtId="168" fontId="0" fillId="0" borderId="0" xfId="0" applyNumberFormat="1" applyFill="1"/>
    <xf numFmtId="168" fontId="18" fillId="7" borderId="116" xfId="0" applyNumberFormat="1" applyFont="1" applyFill="1" applyBorder="1"/>
    <xf numFmtId="168" fontId="18" fillId="7" borderId="70" xfId="0" applyNumberFormat="1" applyFont="1" applyFill="1" applyBorder="1"/>
    <xf numFmtId="168" fontId="0" fillId="6" borderId="3" xfId="1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0" fillId="0" borderId="3" xfId="1" applyNumberFormat="1" applyFont="1" applyFill="1" applyBorder="1" applyAlignment="1"/>
    <xf numFmtId="168" fontId="22" fillId="0" borderId="3" xfId="1" applyNumberFormat="1" applyFont="1" applyFill="1" applyBorder="1" applyAlignment="1"/>
    <xf numFmtId="0" fontId="1" fillId="0" borderId="3" xfId="0" applyFont="1" applyFill="1" applyBorder="1" applyAlignment="1"/>
    <xf numFmtId="168" fontId="0" fillId="0" borderId="3" xfId="1" applyNumberFormat="1" applyFont="1" applyFill="1" applyBorder="1"/>
    <xf numFmtId="168" fontId="22" fillId="0" borderId="3" xfId="1" applyNumberFormat="1" applyFont="1" applyFill="1" applyBorder="1"/>
    <xf numFmtId="0" fontId="33" fillId="0" borderId="2" xfId="0" applyFont="1" applyFill="1" applyBorder="1"/>
    <xf numFmtId="0" fontId="33" fillId="0" borderId="4" xfId="0" applyFont="1" applyFill="1" applyBorder="1"/>
    <xf numFmtId="0" fontId="0" fillId="0" borderId="3" xfId="0" applyFill="1" applyBorder="1"/>
    <xf numFmtId="0" fontId="1" fillId="0" borderId="3" xfId="0" applyFont="1" applyFill="1" applyBorder="1" applyAlignment="1">
      <alignment wrapText="1"/>
    </xf>
    <xf numFmtId="0" fontId="3" fillId="0" borderId="3" xfId="0" applyFont="1" applyFill="1" applyBorder="1"/>
    <xf numFmtId="168" fontId="3" fillId="0" borderId="3" xfId="0" applyNumberFormat="1" applyFont="1" applyFill="1" applyBorder="1"/>
    <xf numFmtId="0" fontId="22" fillId="0" borderId="3" xfId="0" applyFont="1" applyFill="1" applyBorder="1"/>
    <xf numFmtId="0" fontId="1" fillId="0" borderId="0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168" fontId="1" fillId="0" borderId="3" xfId="1" applyNumberFormat="1" applyFont="1" applyFill="1" applyBorder="1"/>
    <xf numFmtId="1" fontId="18" fillId="0" borderId="104" xfId="1" applyNumberFormat="1" applyFont="1" applyFill="1" applyBorder="1" applyAlignment="1" applyProtection="1">
      <alignment vertical="center" wrapText="1"/>
      <protection locked="0"/>
    </xf>
    <xf numFmtId="1" fontId="18" fillId="0" borderId="3" xfId="1" applyNumberFormat="1" applyFont="1" applyFill="1" applyBorder="1" applyAlignment="1" applyProtection="1">
      <alignment vertical="center" wrapText="1"/>
      <protection locked="0"/>
    </xf>
    <xf numFmtId="1" fontId="18" fillId="0" borderId="128" xfId="1" applyNumberFormat="1" applyFont="1" applyFill="1" applyBorder="1" applyAlignment="1" applyProtection="1">
      <alignment vertical="center" wrapText="1"/>
      <protection locked="0"/>
    </xf>
    <xf numFmtId="1" fontId="18" fillId="0" borderId="1" xfId="1" applyNumberFormat="1" applyFont="1" applyFill="1" applyBorder="1" applyAlignment="1" applyProtection="1">
      <alignment vertical="center" wrapText="1"/>
      <protection locked="0"/>
    </xf>
    <xf numFmtId="1" fontId="18" fillId="0" borderId="121" xfId="1" applyNumberFormat="1" applyFont="1" applyFill="1" applyBorder="1" applyProtection="1">
      <protection locked="0"/>
    </xf>
    <xf numFmtId="1" fontId="29" fillId="0" borderId="110" xfId="1" applyNumberFormat="1" applyFont="1" applyFill="1" applyBorder="1" applyProtection="1">
      <protection locked="0"/>
    </xf>
    <xf numFmtId="1" fontId="18" fillId="0" borderId="104" xfId="1" applyNumberFormat="1" applyFont="1" applyFill="1" applyBorder="1" applyProtection="1">
      <protection locked="0"/>
    </xf>
    <xf numFmtId="1" fontId="18" fillId="0" borderId="101" xfId="1" applyNumberFormat="1" applyFont="1" applyFill="1" applyBorder="1" applyAlignment="1" applyProtection="1">
      <alignment vertical="center" wrapText="1"/>
      <protection locked="0"/>
    </xf>
    <xf numFmtId="1" fontId="18" fillId="0" borderId="128" xfId="1" applyNumberFormat="1" applyFont="1" applyFill="1" applyBorder="1" applyProtection="1">
      <protection locked="0"/>
    </xf>
    <xf numFmtId="1" fontId="18" fillId="0" borderId="103" xfId="1" applyNumberFormat="1" applyFont="1" applyFill="1" applyBorder="1" applyAlignment="1" applyProtection="1">
      <alignment vertical="center" wrapText="1"/>
      <protection locked="0"/>
    </xf>
    <xf numFmtId="1" fontId="18" fillId="0" borderId="177" xfId="0" applyNumberFormat="1" applyFont="1" applyFill="1" applyBorder="1" applyProtection="1">
      <protection locked="0"/>
    </xf>
    <xf numFmtId="1" fontId="18" fillId="0" borderId="179" xfId="0" applyNumberFormat="1" applyFont="1" applyFill="1" applyBorder="1" applyAlignment="1" applyProtection="1">
      <alignment vertical="center" wrapText="1"/>
      <protection locked="0"/>
    </xf>
    <xf numFmtId="1" fontId="18" fillId="0" borderId="118" xfId="1" applyNumberFormat="1" applyFont="1" applyFill="1" applyBorder="1" applyProtection="1">
      <protection locked="0"/>
    </xf>
    <xf numFmtId="1" fontId="18" fillId="0" borderId="115" xfId="1" applyNumberFormat="1" applyFont="1" applyFill="1" applyBorder="1" applyAlignment="1" applyProtection="1">
      <alignment vertical="center" wrapText="1"/>
      <protection locked="0"/>
    </xf>
    <xf numFmtId="1" fontId="18" fillId="0" borderId="116" xfId="1" applyNumberFormat="1" applyFont="1" applyFill="1" applyBorder="1" applyProtection="1">
      <protection locked="0"/>
    </xf>
    <xf numFmtId="1" fontId="29" fillId="0" borderId="117" xfId="1" applyNumberFormat="1" applyFont="1" applyFill="1" applyBorder="1" applyProtection="1">
      <protection locked="0"/>
    </xf>
    <xf numFmtId="1" fontId="18" fillId="0" borderId="118" xfId="1" applyNumberFormat="1" applyFont="1" applyFill="1" applyBorder="1" applyAlignment="1" applyProtection="1">
      <alignment vertical="center" wrapText="1"/>
      <protection locked="0"/>
    </xf>
    <xf numFmtId="1" fontId="18" fillId="0" borderId="66" xfId="1" applyNumberFormat="1" applyFont="1" applyFill="1" applyBorder="1" applyAlignment="1" applyProtection="1">
      <alignment vertical="center" wrapText="1"/>
      <protection locked="0"/>
    </xf>
    <xf numFmtId="1" fontId="18" fillId="0" borderId="130" xfId="1" applyNumberFormat="1" applyFont="1" applyFill="1" applyBorder="1" applyProtection="1">
      <protection locked="0"/>
    </xf>
    <xf numFmtId="1" fontId="18" fillId="0" borderId="108" xfId="1" applyNumberFormat="1" applyFont="1" applyFill="1" applyBorder="1" applyAlignment="1" applyProtection="1">
      <alignment vertical="center" wrapText="1"/>
      <protection locked="0"/>
    </xf>
    <xf numFmtId="1" fontId="18" fillId="0" borderId="177" xfId="1" applyNumberFormat="1" applyFont="1" applyFill="1" applyBorder="1" applyAlignment="1" applyProtection="1">
      <alignment wrapText="1"/>
      <protection locked="0"/>
    </xf>
    <xf numFmtId="1" fontId="18" fillId="0" borderId="179" xfId="1" applyNumberFormat="1" applyFont="1" applyFill="1" applyBorder="1" applyAlignment="1" applyProtection="1">
      <alignment wrapText="1"/>
      <protection locked="0"/>
    </xf>
    <xf numFmtId="1" fontId="18" fillId="0" borderId="121" xfId="1" applyNumberFormat="1" applyFont="1" applyFill="1" applyBorder="1" applyAlignment="1" applyProtection="1">
      <alignment vertical="center" wrapText="1"/>
      <protection locked="0"/>
    </xf>
    <xf numFmtId="1" fontId="18" fillId="0" borderId="4" xfId="1" applyNumberFormat="1" applyFont="1" applyFill="1" applyBorder="1" applyAlignment="1" applyProtection="1">
      <alignment vertical="center" wrapText="1"/>
      <protection locked="0"/>
    </xf>
    <xf numFmtId="1" fontId="18" fillId="0" borderId="178" xfId="1" applyNumberFormat="1" applyFont="1" applyFill="1" applyBorder="1" applyAlignment="1" applyProtection="1">
      <alignment wrapText="1"/>
      <protection locked="0"/>
    </xf>
    <xf numFmtId="1" fontId="18" fillId="0" borderId="149" xfId="1" applyNumberFormat="1" applyFont="1" applyFill="1" applyBorder="1" applyProtection="1">
      <protection locked="0"/>
    </xf>
    <xf numFmtId="1" fontId="18" fillId="0" borderId="143" xfId="1" applyNumberFormat="1" applyFont="1" applyFill="1" applyBorder="1" applyAlignment="1" applyProtection="1">
      <alignment vertical="center" wrapText="1"/>
      <protection locked="0"/>
    </xf>
    <xf numFmtId="1" fontId="18" fillId="0" borderId="130" xfId="1" applyNumberFormat="1" applyFont="1" applyFill="1" applyBorder="1" applyAlignment="1" applyProtection="1">
      <alignment vertical="center" wrapText="1"/>
      <protection locked="0"/>
    </xf>
    <xf numFmtId="1" fontId="18" fillId="0" borderId="2" xfId="1" applyNumberFormat="1" applyFont="1" applyFill="1" applyBorder="1" applyAlignment="1" applyProtection="1">
      <alignment vertical="center" wrapText="1"/>
      <protection locked="0"/>
    </xf>
    <xf numFmtId="1" fontId="18" fillId="0" borderId="110" xfId="1" applyNumberFormat="1" applyFont="1" applyFill="1" applyBorder="1" applyAlignment="1" applyProtection="1">
      <alignment vertical="center" wrapText="1"/>
      <protection locked="0"/>
    </xf>
    <xf numFmtId="1" fontId="18" fillId="0" borderId="121" xfId="1" applyNumberFormat="1" applyFont="1" applyFill="1" applyBorder="1" applyAlignment="1" applyProtection="1">
      <alignment wrapText="1"/>
      <protection locked="0"/>
    </xf>
    <xf numFmtId="1" fontId="18" fillId="0" borderId="4" xfId="1" applyNumberFormat="1" applyFont="1" applyFill="1" applyBorder="1" applyAlignment="1" applyProtection="1">
      <alignment wrapText="1"/>
      <protection locked="0"/>
    </xf>
    <xf numFmtId="1" fontId="18" fillId="0" borderId="110" xfId="1" applyNumberFormat="1" applyFont="1" applyFill="1" applyBorder="1" applyAlignment="1" applyProtection="1">
      <alignment wrapText="1"/>
      <protection locked="0"/>
    </xf>
    <xf numFmtId="1" fontId="18" fillId="0" borderId="130" xfId="1" applyNumberFormat="1" applyFont="1" applyFill="1" applyBorder="1" applyAlignment="1" applyProtection="1">
      <alignment wrapText="1"/>
      <protection locked="0"/>
    </xf>
    <xf numFmtId="1" fontId="18" fillId="0" borderId="149" xfId="1" applyNumberFormat="1" applyFont="1" applyFill="1" applyBorder="1" applyAlignment="1" applyProtection="1">
      <alignment wrapText="1"/>
      <protection locked="0"/>
    </xf>
    <xf numFmtId="1" fontId="18" fillId="0" borderId="104" xfId="1" applyNumberFormat="1" applyFont="1" applyFill="1" applyBorder="1" applyAlignment="1" applyProtection="1">
      <alignment wrapText="1"/>
      <protection locked="0"/>
    </xf>
    <xf numFmtId="1" fontId="18" fillId="0" borderId="3" xfId="1" applyNumberFormat="1" applyFont="1" applyFill="1" applyBorder="1" applyAlignment="1" applyProtection="1">
      <alignment wrapText="1"/>
      <protection locked="0"/>
    </xf>
    <xf numFmtId="1" fontId="18" fillId="0" borderId="143" xfId="1" applyNumberFormat="1" applyFont="1" applyFill="1" applyBorder="1" applyAlignment="1" applyProtection="1">
      <alignment wrapText="1"/>
      <protection locked="0"/>
    </xf>
    <xf numFmtId="1" fontId="18" fillId="0" borderId="101" xfId="1" applyNumberFormat="1" applyFont="1" applyFill="1" applyBorder="1" applyAlignment="1" applyProtection="1">
      <alignment wrapText="1"/>
      <protection locked="0"/>
    </xf>
    <xf numFmtId="1" fontId="18" fillId="0" borderId="123" xfId="1" applyNumberFormat="1" applyFont="1" applyFill="1" applyBorder="1" applyAlignment="1" applyProtection="1">
      <alignment vertical="center" wrapText="1"/>
      <protection locked="0"/>
    </xf>
    <xf numFmtId="1" fontId="18" fillId="0" borderId="72" xfId="1" applyNumberFormat="1" applyFont="1" applyFill="1" applyBorder="1" applyProtection="1">
      <protection locked="0"/>
    </xf>
    <xf numFmtId="1" fontId="18" fillId="0" borderId="67" xfId="1" applyNumberFormat="1" applyFont="1" applyFill="1" applyBorder="1" applyAlignment="1" applyProtection="1">
      <alignment vertical="center" wrapText="1"/>
      <protection locked="0"/>
    </xf>
    <xf numFmtId="1" fontId="18" fillId="0" borderId="72" xfId="1" applyNumberFormat="1" applyFont="1" applyFill="1" applyBorder="1" applyAlignment="1" applyProtection="1">
      <alignment vertical="center" wrapText="1"/>
      <protection locked="0"/>
    </xf>
    <xf numFmtId="1" fontId="18" fillId="0" borderId="117" xfId="1" applyNumberFormat="1" applyFont="1" applyFill="1" applyBorder="1" applyAlignment="1" applyProtection="1">
      <alignment vertical="center" wrapText="1"/>
      <protection locked="0"/>
    </xf>
    <xf numFmtId="1" fontId="18" fillId="0" borderId="118" xfId="0" applyNumberFormat="1" applyFont="1" applyFill="1" applyBorder="1" applyProtection="1">
      <protection locked="0"/>
    </xf>
    <xf numFmtId="1" fontId="18" fillId="0" borderId="115" xfId="0" applyNumberFormat="1" applyFont="1" applyFill="1" applyBorder="1" applyAlignment="1" applyProtection="1">
      <alignment vertical="center" wrapText="1"/>
      <protection locked="0"/>
    </xf>
    <xf numFmtId="1" fontId="18" fillId="0" borderId="118" xfId="1" applyNumberFormat="1" applyFont="1" applyFill="1" applyBorder="1" applyAlignment="1" applyProtection="1">
      <alignment wrapText="1"/>
      <protection locked="0"/>
    </xf>
    <xf numFmtId="1" fontId="18" fillId="0" borderId="66" xfId="1" applyNumberFormat="1" applyFont="1" applyFill="1" applyBorder="1" applyAlignment="1" applyProtection="1">
      <alignment wrapText="1"/>
      <protection locked="0"/>
    </xf>
    <xf numFmtId="1" fontId="18" fillId="6" borderId="110" xfId="1" applyNumberFormat="1" applyFont="1" applyFill="1" applyBorder="1" applyAlignment="1">
      <alignment wrapText="1"/>
    </xf>
    <xf numFmtId="1" fontId="18" fillId="0" borderId="115" xfId="1" applyNumberFormat="1" applyFont="1" applyFill="1" applyBorder="1" applyAlignment="1" applyProtection="1">
      <alignment wrapText="1"/>
      <protection locked="0"/>
    </xf>
    <xf numFmtId="1" fontId="0" fillId="0" borderId="3" xfId="0" applyNumberFormat="1" applyFill="1" applyBorder="1" applyProtection="1">
      <protection locked="0"/>
    </xf>
    <xf numFmtId="1" fontId="1" fillId="0" borderId="3" xfId="1" applyNumberFormat="1" applyFont="1" applyFill="1" applyBorder="1" applyProtection="1">
      <protection locked="0"/>
    </xf>
    <xf numFmtId="1" fontId="1" fillId="0" borderId="20" xfId="1" applyNumberFormat="1" applyFont="1" applyFill="1" applyBorder="1" applyProtection="1">
      <protection locked="0"/>
    </xf>
    <xf numFmtId="1" fontId="1" fillId="0" borderId="3" xfId="12" applyNumberFormat="1" applyFont="1" applyFill="1" applyBorder="1" applyProtection="1">
      <protection locked="0"/>
    </xf>
    <xf numFmtId="168" fontId="18" fillId="6" borderId="118" xfId="1" applyNumberFormat="1" applyFont="1" applyFill="1" applyBorder="1" applyAlignment="1" applyProtection="1">
      <alignment vertical="center" wrapText="1"/>
    </xf>
    <xf numFmtId="168" fontId="18" fillId="6" borderId="66" xfId="1" applyNumberFormat="1" applyFont="1" applyFill="1" applyBorder="1" applyAlignment="1" applyProtection="1">
      <alignment vertical="center" wrapText="1"/>
    </xf>
    <xf numFmtId="168" fontId="18" fillId="7" borderId="126" xfId="1" applyNumberFormat="1" applyFont="1" applyFill="1" applyBorder="1" applyAlignment="1">
      <alignment vertical="center" wrapText="1"/>
    </xf>
    <xf numFmtId="168" fontId="18" fillId="7" borderId="191" xfId="1" applyNumberFormat="1" applyFont="1" applyFill="1" applyBorder="1" applyAlignment="1">
      <alignment vertical="center" wrapText="1"/>
    </xf>
    <xf numFmtId="168" fontId="18" fillId="7" borderId="146" xfId="1" applyNumberFormat="1" applyFont="1" applyFill="1" applyBorder="1" applyAlignment="1">
      <alignment vertical="center" wrapText="1"/>
    </xf>
    <xf numFmtId="168" fontId="18" fillId="7" borderId="194" xfId="1" applyNumberFormat="1" applyFont="1" applyFill="1" applyBorder="1" applyAlignment="1">
      <alignment vertical="center" wrapText="1"/>
    </xf>
    <xf numFmtId="0" fontId="0" fillId="19" borderId="21" xfId="0" applyFill="1" applyBorder="1"/>
    <xf numFmtId="0" fontId="1" fillId="6" borderId="131" xfId="0" applyFont="1" applyFill="1" applyBorder="1"/>
    <xf numFmtId="0" fontId="1" fillId="6" borderId="132" xfId="0" applyFont="1" applyFill="1" applyBorder="1"/>
    <xf numFmtId="0" fontId="1" fillId="6" borderId="133" xfId="0" applyFont="1" applyFill="1" applyBorder="1"/>
    <xf numFmtId="0" fontId="1" fillId="6" borderId="30" xfId="0" applyFont="1" applyFill="1" applyBorder="1"/>
    <xf numFmtId="0" fontId="1" fillId="6" borderId="27" xfId="0" applyFont="1" applyFill="1" applyBorder="1"/>
    <xf numFmtId="0" fontId="1" fillId="6" borderId="28" xfId="0" applyFont="1" applyFill="1" applyBorder="1"/>
    <xf numFmtId="0" fontId="1" fillId="14" borderId="30" xfId="0" applyFont="1" applyFill="1" applyBorder="1" applyAlignment="1">
      <alignment wrapText="1"/>
    </xf>
    <xf numFmtId="0" fontId="1" fillId="6" borderId="30" xfId="0" applyFont="1" applyFill="1" applyBorder="1" applyAlignment="1">
      <alignment wrapText="1"/>
    </xf>
    <xf numFmtId="168" fontId="1" fillId="6" borderId="37" xfId="1" applyNumberFormat="1" applyFont="1" applyFill="1" applyBorder="1"/>
    <xf numFmtId="0" fontId="1" fillId="6" borderId="33" xfId="0" applyFont="1" applyFill="1" applyBorder="1" applyAlignment="1">
      <alignment wrapText="1"/>
    </xf>
    <xf numFmtId="0" fontId="1" fillId="6" borderId="33" xfId="0" applyFont="1" applyFill="1" applyBorder="1"/>
    <xf numFmtId="168" fontId="1" fillId="6" borderId="25" xfId="1" applyNumberFormat="1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6" borderId="95" xfId="0" applyFont="1" applyFill="1" applyBorder="1"/>
    <xf numFmtId="0" fontId="1" fillId="6" borderId="40" xfId="0" applyFont="1" applyFill="1" applyBorder="1"/>
    <xf numFmtId="168" fontId="1" fillId="6" borderId="25" xfId="1" applyNumberFormat="1" applyFont="1" applyFill="1" applyBorder="1"/>
    <xf numFmtId="168" fontId="1" fillId="6" borderId="32" xfId="1" applyNumberFormat="1" applyFont="1" applyFill="1" applyBorder="1" applyAlignment="1">
      <alignment wrapText="1"/>
    </xf>
    <xf numFmtId="0" fontId="1" fillId="6" borderId="39" xfId="0" applyFont="1" applyFill="1" applyBorder="1"/>
    <xf numFmtId="0" fontId="1" fillId="6" borderId="40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45" xfId="0" applyFont="1" applyFill="1" applyBorder="1"/>
    <xf numFmtId="0" fontId="1" fillId="6" borderId="46" xfId="0" applyFont="1" applyFill="1" applyBorder="1" applyAlignment="1">
      <alignment wrapText="1"/>
    </xf>
    <xf numFmtId="0" fontId="1" fillId="6" borderId="124" xfId="0" applyFont="1" applyFill="1" applyBorder="1"/>
    <xf numFmtId="0" fontId="1" fillId="6" borderId="16" xfId="0" applyFont="1" applyFill="1" applyBorder="1"/>
    <xf numFmtId="0" fontId="1" fillId="6" borderId="9" xfId="0" applyFont="1" applyFill="1" applyBorder="1"/>
    <xf numFmtId="168" fontId="1" fillId="6" borderId="99" xfId="1" applyNumberFormat="1" applyFont="1" applyFill="1" applyBorder="1"/>
    <xf numFmtId="0" fontId="1" fillId="6" borderId="43" xfId="0" applyFont="1" applyFill="1" applyBorder="1"/>
    <xf numFmtId="168" fontId="1" fillId="6" borderId="10" xfId="1" applyNumberFormat="1" applyFont="1" applyFill="1" applyBorder="1"/>
    <xf numFmtId="168" fontId="1" fillId="6" borderId="143" xfId="1" applyNumberFormat="1" applyFont="1" applyFill="1" applyBorder="1"/>
    <xf numFmtId="0" fontId="1" fillId="6" borderId="4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70" fontId="1" fillId="0" borderId="3" xfId="0" applyNumberFormat="1" applyFont="1" applyFill="1" applyBorder="1" applyProtection="1">
      <protection locked="0"/>
    </xf>
    <xf numFmtId="1" fontId="1" fillId="0" borderId="3" xfId="0" applyNumberFormat="1" applyFont="1" applyFill="1" applyBorder="1" applyProtection="1">
      <protection locked="0"/>
    </xf>
    <xf numFmtId="15" fontId="1" fillId="0" borderId="3" xfId="5" applyNumberFormat="1" applyFont="1" applyFill="1" applyBorder="1" applyAlignment="1" applyProtection="1">
      <alignment horizontal="right"/>
      <protection locked="0"/>
    </xf>
    <xf numFmtId="170" fontId="1" fillId="0" borderId="3" xfId="5" applyNumberFormat="1" applyFont="1" applyFill="1" applyBorder="1" applyAlignment="1" applyProtection="1">
      <alignment horizontal="right"/>
      <protection locked="0"/>
    </xf>
    <xf numFmtId="37" fontId="1" fillId="9" borderId="3" xfId="4" applyNumberFormat="1" applyFont="1" applyFill="1" applyBorder="1" applyProtection="1">
      <protection locked="0"/>
    </xf>
    <xf numFmtId="178" fontId="21" fillId="0" borderId="3" xfId="1" applyNumberFormat="1" applyFont="1" applyFill="1" applyBorder="1" applyProtection="1">
      <protection locked="0"/>
    </xf>
    <xf numFmtId="0" fontId="21" fillId="0" borderId="3" xfId="4" applyFont="1" applyFill="1" applyBorder="1" applyAlignment="1" applyProtection="1">
      <alignment wrapText="1"/>
      <protection locked="0"/>
    </xf>
    <xf numFmtId="178" fontId="21" fillId="0" borderId="3" xfId="0" applyNumberFormat="1" applyFont="1" applyBorder="1" applyProtection="1">
      <protection locked="0"/>
    </xf>
    <xf numFmtId="0" fontId="1" fillId="0" borderId="3" xfId="4" applyFont="1" applyFill="1" applyBorder="1" applyAlignment="1" applyProtection="1">
      <alignment horizontal="left" wrapText="1"/>
      <protection locked="0"/>
    </xf>
    <xf numFmtId="15" fontId="1" fillId="0" borderId="3" xfId="1" applyNumberFormat="1" applyFont="1" applyFill="1" applyBorder="1" applyAlignment="1" applyProtection="1">
      <alignment horizontal="right"/>
      <protection locked="0"/>
    </xf>
    <xf numFmtId="170" fontId="1" fillId="0" borderId="3" xfId="1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wrapText="1" shrinkToFit="1"/>
      <protection locked="0"/>
    </xf>
    <xf numFmtId="0" fontId="1" fillId="0" borderId="0" xfId="0" applyFont="1" applyAlignment="1" applyProtection="1">
      <alignment horizontal="right"/>
      <protection locked="0"/>
    </xf>
    <xf numFmtId="170" fontId="1" fillId="0" borderId="0" xfId="0" applyNumberFormat="1" applyFont="1" applyAlignment="1" applyProtection="1">
      <alignment horizontal="right"/>
      <protection locked="0"/>
    </xf>
    <xf numFmtId="15" fontId="1" fillId="0" borderId="3" xfId="0" applyNumberFormat="1" applyFont="1" applyFill="1" applyBorder="1" applyAlignment="1" applyProtection="1">
      <alignment horizontal="right"/>
      <protection locked="0"/>
    </xf>
    <xf numFmtId="170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15" fontId="1" fillId="0" borderId="0" xfId="0" applyNumberFormat="1" applyFont="1" applyAlignment="1" applyProtection="1">
      <alignment horizontal="right"/>
      <protection locked="0"/>
    </xf>
    <xf numFmtId="178" fontId="1" fillId="0" borderId="3" xfId="1" applyNumberFormat="1" applyFont="1" applyFill="1" applyBorder="1" applyProtection="1">
      <protection locked="0"/>
    </xf>
    <xf numFmtId="0" fontId="51" fillId="6" borderId="0" xfId="0" applyFont="1" applyFill="1"/>
    <xf numFmtId="168" fontId="1" fillId="6" borderId="94" xfId="1" applyNumberFormat="1" applyFont="1" applyFill="1" applyBorder="1"/>
    <xf numFmtId="168" fontId="1" fillId="6" borderId="98" xfId="1" applyNumberFormat="1" applyFont="1" applyFill="1" applyBorder="1"/>
    <xf numFmtId="168" fontId="1" fillId="6" borderId="99" xfId="1" applyNumberFormat="1" applyFont="1" applyFill="1" applyBorder="1" applyAlignment="1">
      <alignment wrapText="1"/>
    </xf>
    <xf numFmtId="168" fontId="1" fillId="8" borderId="101" xfId="1" applyNumberFormat="1" applyFont="1" applyFill="1" applyBorder="1"/>
    <xf numFmtId="168" fontId="1" fillId="6" borderId="100" xfId="1" applyNumberFormat="1" applyFont="1" applyFill="1" applyBorder="1" applyAlignment="1">
      <alignment wrapText="1"/>
    </xf>
    <xf numFmtId="168" fontId="3" fillId="6" borderId="99" xfId="1" applyNumberFormat="1" applyFont="1" applyFill="1" applyBorder="1"/>
    <xf numFmtId="0" fontId="1" fillId="6" borderId="94" xfId="0" applyFont="1" applyFill="1" applyBorder="1"/>
    <xf numFmtId="168" fontId="3" fillId="7" borderId="142" xfId="0" applyNumberFormat="1" applyFont="1" applyFill="1" applyBorder="1"/>
    <xf numFmtId="165" fontId="21" fillId="15" borderId="3" xfId="12" applyFont="1" applyFill="1" applyBorder="1" applyProtection="1">
      <protection locked="0"/>
    </xf>
    <xf numFmtId="170" fontId="1" fillId="0" borderId="20" xfId="0" applyNumberFormat="1" applyFont="1" applyFill="1" applyBorder="1" applyProtection="1">
      <protection locked="0"/>
    </xf>
    <xf numFmtId="165" fontId="21" fillId="0" borderId="3" xfId="12" applyFont="1" applyFill="1" applyBorder="1" applyProtection="1">
      <protection locked="0"/>
    </xf>
    <xf numFmtId="0" fontId="13" fillId="4" borderId="83" xfId="2" quotePrefix="1" applyFill="1" applyBorder="1" applyAlignment="1" applyProtection="1"/>
    <xf numFmtId="0" fontId="18" fillId="6" borderId="114" xfId="0" applyFont="1" applyFill="1" applyBorder="1" applyProtection="1"/>
    <xf numFmtId="168" fontId="18" fillId="6" borderId="127" xfId="1" applyNumberFormat="1" applyFont="1" applyFill="1" applyBorder="1" applyAlignment="1">
      <alignment wrapText="1"/>
    </xf>
    <xf numFmtId="168" fontId="18" fillId="6" borderId="153" xfId="1" applyNumberFormat="1" applyFont="1" applyFill="1" applyBorder="1" applyAlignment="1">
      <alignment wrapText="1"/>
    </xf>
    <xf numFmtId="168" fontId="18" fillId="6" borderId="67" xfId="1" applyNumberFormat="1" applyFont="1" applyFill="1" applyBorder="1" applyAlignment="1">
      <alignment wrapText="1"/>
    </xf>
    <xf numFmtId="168" fontId="18" fillId="6" borderId="68" xfId="1" applyNumberFormat="1" applyFont="1" applyFill="1" applyBorder="1" applyAlignment="1">
      <alignment wrapText="1"/>
    </xf>
    <xf numFmtId="168" fontId="18" fillId="6" borderId="153" xfId="1" applyNumberFormat="1" applyFont="1" applyFill="1" applyBorder="1" applyAlignment="1">
      <alignment vertical="center" wrapText="1"/>
    </xf>
    <xf numFmtId="168" fontId="18" fillId="6" borderId="68" xfId="1" applyNumberFormat="1" applyFont="1" applyFill="1" applyBorder="1" applyAlignment="1">
      <alignment vertical="center" wrapText="1"/>
    </xf>
    <xf numFmtId="168" fontId="18" fillId="7" borderId="123" xfId="1" applyNumberFormat="1" applyFont="1" applyFill="1" applyBorder="1" applyAlignment="1">
      <alignment vertical="center" wrapText="1"/>
    </xf>
    <xf numFmtId="168" fontId="18" fillId="6" borderId="153" xfId="1" applyNumberFormat="1" applyFont="1" applyFill="1" applyBorder="1"/>
    <xf numFmtId="1" fontId="18" fillId="0" borderId="2" xfId="1" applyNumberFormat="1" applyFont="1" applyFill="1" applyBorder="1" applyAlignment="1" applyProtection="1">
      <alignment wrapText="1"/>
      <protection locked="0"/>
    </xf>
    <xf numFmtId="0" fontId="18" fillId="6" borderId="147" xfId="0" applyFont="1" applyFill="1" applyBorder="1"/>
    <xf numFmtId="0" fontId="0" fillId="0" borderId="0" xfId="0" applyProtection="1">
      <protection locked="0"/>
    </xf>
    <xf numFmtId="0" fontId="1" fillId="2" borderId="0" xfId="0" applyFont="1" applyFill="1" applyProtection="1"/>
    <xf numFmtId="0" fontId="26" fillId="6" borderId="0" xfId="0" applyFont="1" applyFill="1" applyAlignment="1" applyProtection="1">
      <alignment horizontal="left" vertical="center" readingOrder="1"/>
    </xf>
    <xf numFmtId="0" fontId="1" fillId="0" borderId="0" xfId="0" applyFont="1" applyProtection="1">
      <protection locked="0"/>
    </xf>
    <xf numFmtId="0" fontId="23" fillId="6" borderId="0" xfId="0" applyFont="1" applyFill="1"/>
    <xf numFmtId="0" fontId="21" fillId="6" borderId="0" xfId="0" applyFont="1" applyFill="1"/>
    <xf numFmtId="0" fontId="23" fillId="6" borderId="15" xfId="0" applyFont="1" applyFill="1" applyBorder="1"/>
    <xf numFmtId="0" fontId="23" fillId="6" borderId="26" xfId="0" applyFont="1" applyFill="1" applyBorder="1"/>
    <xf numFmtId="0" fontId="21" fillId="6" borderId="20" xfId="0" applyFont="1" applyFill="1" applyBorder="1"/>
    <xf numFmtId="0" fontId="21" fillId="6" borderId="0" xfId="0" applyFont="1" applyFill="1" applyBorder="1"/>
    <xf numFmtId="0" fontId="21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 wrapText="1"/>
    </xf>
    <xf numFmtId="0" fontId="53" fillId="6" borderId="0" xfId="2" applyFont="1" applyFill="1" applyAlignment="1" applyProtection="1"/>
    <xf numFmtId="0" fontId="24" fillId="2" borderId="16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66" xfId="0" applyFont="1" applyFill="1" applyBorder="1" applyAlignment="1">
      <alignment horizontal="center"/>
    </xf>
    <xf numFmtId="0" fontId="9" fillId="2" borderId="171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72" xfId="0" applyFont="1" applyFill="1" applyBorder="1" applyAlignment="1">
      <alignment horizontal="center"/>
    </xf>
    <xf numFmtId="0" fontId="4" fillId="2" borderId="16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6" xfId="0" applyFont="1" applyFill="1" applyBorder="1" applyAlignment="1">
      <alignment horizontal="center"/>
    </xf>
    <xf numFmtId="0" fontId="9" fillId="2" borderId="16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6" xfId="0" applyFont="1" applyFill="1" applyBorder="1" applyAlignment="1">
      <alignment horizontal="center"/>
    </xf>
    <xf numFmtId="0" fontId="25" fillId="2" borderId="49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6" fillId="2" borderId="16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66" xfId="0" applyFont="1" applyFill="1" applyBorder="1" applyAlignment="1">
      <alignment horizontal="center"/>
    </xf>
    <xf numFmtId="0" fontId="12" fillId="0" borderId="152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66" fontId="12" fillId="0" borderId="152" xfId="0" applyNumberFormat="1" applyFont="1" applyFill="1" applyBorder="1" applyAlignment="1" applyProtection="1">
      <alignment horizontal="center"/>
      <protection locked="0"/>
    </xf>
    <xf numFmtId="166" fontId="12" fillId="0" borderId="24" xfId="0" applyNumberFormat="1" applyFont="1" applyFill="1" applyBorder="1" applyAlignment="1" applyProtection="1">
      <alignment horizontal="center"/>
      <protection locked="0"/>
    </xf>
    <xf numFmtId="166" fontId="12" fillId="0" borderId="22" xfId="0" applyNumberFormat="1" applyFont="1" applyFill="1" applyBorder="1" applyAlignment="1" applyProtection="1">
      <alignment horizontal="center"/>
      <protection locked="0"/>
    </xf>
    <xf numFmtId="0" fontId="5" fillId="2" borderId="16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66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2" borderId="97" xfId="0" applyFont="1" applyFill="1" applyBorder="1" applyAlignment="1">
      <alignment horizontal="left" wrapText="1"/>
    </xf>
    <xf numFmtId="0" fontId="29" fillId="2" borderId="139" xfId="0" applyFont="1" applyFill="1" applyBorder="1" applyAlignment="1">
      <alignment horizontal="left" wrapText="1"/>
    </xf>
    <xf numFmtId="0" fontId="18" fillId="2" borderId="182" xfId="0" applyFont="1" applyFill="1" applyBorder="1" applyAlignment="1" applyProtection="1">
      <alignment horizontal="center" vertical="center"/>
    </xf>
    <xf numFmtId="0" fontId="18" fillId="2" borderId="181" xfId="0" applyFont="1" applyFill="1" applyBorder="1" applyAlignment="1" applyProtection="1">
      <alignment horizontal="center" vertical="center"/>
    </xf>
    <xf numFmtId="0" fontId="29" fillId="2" borderId="95" xfId="0" applyFont="1" applyFill="1" applyBorder="1" applyAlignment="1">
      <alignment horizontal="left"/>
    </xf>
    <xf numFmtId="0" fontId="29" fillId="2" borderId="138" xfId="0" applyFont="1" applyFill="1" applyBorder="1" applyAlignment="1">
      <alignment horizontal="left"/>
    </xf>
    <xf numFmtId="0" fontId="29" fillId="6" borderId="105" xfId="0" applyFont="1" applyFill="1" applyBorder="1" applyAlignment="1">
      <alignment wrapText="1"/>
    </xf>
    <xf numFmtId="0" fontId="29" fillId="6" borderId="141" xfId="0" applyFont="1" applyFill="1" applyBorder="1" applyAlignment="1">
      <alignment wrapText="1"/>
    </xf>
    <xf numFmtId="0" fontId="29" fillId="2" borderId="97" xfId="0" applyFont="1" applyFill="1" applyBorder="1" applyAlignment="1">
      <alignment wrapText="1"/>
    </xf>
    <xf numFmtId="0" fontId="29" fillId="2" borderId="139" xfId="0" applyFont="1" applyFill="1" applyBorder="1" applyAlignment="1">
      <alignment wrapText="1"/>
    </xf>
    <xf numFmtId="0" fontId="29" fillId="2" borderId="109" xfId="0" applyFont="1" applyFill="1" applyBorder="1" applyAlignment="1">
      <alignment horizontal="left" wrapText="1"/>
    </xf>
    <xf numFmtId="0" fontId="29" fillId="2" borderId="161" xfId="0" applyFont="1" applyFill="1" applyBorder="1" applyAlignment="1">
      <alignment horizontal="left" wrapText="1"/>
    </xf>
    <xf numFmtId="0" fontId="29" fillId="8" borderId="114" xfId="0" applyFont="1" applyFill="1" applyBorder="1" applyAlignment="1">
      <alignment horizontal="left" wrapText="1"/>
    </xf>
    <xf numFmtId="0" fontId="29" fillId="8" borderId="158" xfId="0" applyFont="1" applyFill="1" applyBorder="1" applyAlignment="1">
      <alignment horizontal="left" wrapText="1"/>
    </xf>
    <xf numFmtId="0" fontId="29" fillId="6" borderId="113" xfId="0" applyFont="1" applyFill="1" applyBorder="1" applyAlignment="1">
      <alignment wrapText="1"/>
    </xf>
    <xf numFmtId="0" fontId="29" fillId="0" borderId="164" xfId="0" applyFont="1" applyBorder="1" applyAlignment="1">
      <alignment wrapText="1"/>
    </xf>
    <xf numFmtId="0" fontId="18" fillId="8" borderId="114" xfId="0" applyFont="1" applyFill="1" applyBorder="1" applyAlignment="1">
      <alignment wrapText="1"/>
    </xf>
    <xf numFmtId="0" fontId="18" fillId="8" borderId="158" xfId="0" applyFont="1" applyFill="1" applyBorder="1" applyAlignment="1">
      <alignment wrapText="1"/>
    </xf>
    <xf numFmtId="0" fontId="18" fillId="6" borderId="97" xfId="0" applyFont="1" applyFill="1" applyBorder="1" applyAlignment="1">
      <alignment horizontal="left" wrapText="1"/>
    </xf>
    <xf numFmtId="0" fontId="18" fillId="6" borderId="139" xfId="0" applyFont="1" applyFill="1" applyBorder="1" applyAlignment="1">
      <alignment horizontal="left" wrapText="1"/>
    </xf>
    <xf numFmtId="0" fontId="29" fillId="2" borderId="111" xfId="0" quotePrefix="1" applyFont="1" applyFill="1" applyBorder="1" applyAlignment="1">
      <alignment horizontal="left" wrapText="1"/>
    </xf>
    <xf numFmtId="0" fontId="29" fillId="2" borderId="155" xfId="0" applyFont="1" applyFill="1" applyBorder="1" applyAlignment="1">
      <alignment horizontal="left" wrapText="1"/>
    </xf>
    <xf numFmtId="0" fontId="29" fillId="6" borderId="97" xfId="0" applyFont="1" applyFill="1" applyBorder="1" applyAlignment="1">
      <alignment wrapText="1"/>
    </xf>
    <xf numFmtId="0" fontId="29" fillId="0" borderId="139" xfId="0" applyFont="1" applyBorder="1" applyAlignment="1">
      <alignment wrapText="1"/>
    </xf>
    <xf numFmtId="0" fontId="0" fillId="6" borderId="0" xfId="0" applyFill="1" applyBorder="1" applyAlignment="1" applyProtection="1">
      <alignment horizontal="center"/>
    </xf>
    <xf numFmtId="0" fontId="0" fillId="6" borderId="51" xfId="0" applyFill="1" applyBorder="1" applyAlignment="1" applyProtection="1">
      <alignment horizontal="left"/>
    </xf>
    <xf numFmtId="0" fontId="0" fillId="6" borderId="53" xfId="0" applyFill="1" applyBorder="1" applyAlignment="1" applyProtection="1">
      <alignment horizontal="left"/>
    </xf>
    <xf numFmtId="0" fontId="0" fillId="6" borderId="51" xfId="0" applyFill="1" applyBorder="1" applyAlignment="1" applyProtection="1"/>
    <xf numFmtId="0" fontId="0" fillId="6" borderId="53" xfId="0" applyFill="1" applyBorder="1" applyAlignment="1" applyProtection="1"/>
    <xf numFmtId="0" fontId="0" fillId="6" borderId="60" xfId="0" applyFill="1" applyBorder="1" applyAlignment="1" applyProtection="1"/>
    <xf numFmtId="0" fontId="0" fillId="6" borderId="61" xfId="0" applyFill="1" applyBorder="1" applyAlignment="1" applyProtection="1"/>
    <xf numFmtId="0" fontId="0" fillId="7" borderId="64" xfId="0" applyFill="1" applyBorder="1" applyAlignment="1" applyProtection="1"/>
    <xf numFmtId="0" fontId="0" fillId="7" borderId="65" xfId="0" applyFill="1" applyBorder="1" applyAlignment="1" applyProtection="1"/>
    <xf numFmtId="0" fontId="3" fillId="6" borderId="50" xfId="0" applyFont="1" applyFill="1" applyBorder="1" applyAlignment="1" applyProtection="1">
      <alignment horizontal="left" indent="2"/>
    </xf>
    <xf numFmtId="0" fontId="3" fillId="6" borderId="52" xfId="0" applyFont="1" applyFill="1" applyBorder="1" applyAlignment="1" applyProtection="1">
      <alignment horizontal="left" indent="2"/>
    </xf>
    <xf numFmtId="0" fontId="3" fillId="7" borderId="58" xfId="0" applyFont="1" applyFill="1" applyBorder="1" applyAlignment="1" applyProtection="1"/>
    <xf numFmtId="0" fontId="3" fillId="7" borderId="59" xfId="0" applyFont="1" applyFill="1" applyBorder="1" applyAlignment="1" applyProtection="1"/>
    <xf numFmtId="0" fontId="1" fillId="6" borderId="51" xfId="0" applyFont="1" applyFill="1" applyBorder="1" applyAlignment="1" applyProtection="1"/>
    <xf numFmtId="0" fontId="1" fillId="6" borderId="53" xfId="0" applyFont="1" applyFill="1" applyBorder="1" applyAlignment="1" applyProtection="1"/>
    <xf numFmtId="0" fontId="1" fillId="6" borderId="60" xfId="0" applyFont="1" applyFill="1" applyBorder="1" applyAlignment="1" applyProtection="1"/>
    <xf numFmtId="0" fontId="1" fillId="6" borderId="61" xfId="0" applyFont="1" applyFill="1" applyBorder="1" applyAlignment="1" applyProtection="1"/>
    <xf numFmtId="0" fontId="1" fillId="7" borderId="64" xfId="0" applyFont="1" applyFill="1" applyBorder="1" applyAlignment="1" applyProtection="1"/>
    <xf numFmtId="0" fontId="1" fillId="7" borderId="65" xfId="0" applyFont="1" applyFill="1" applyBorder="1" applyAlignment="1" applyProtection="1"/>
    <xf numFmtId="0" fontId="27" fillId="8" borderId="60" xfId="0" applyFont="1" applyFill="1" applyBorder="1" applyAlignment="1" applyProtection="1"/>
    <xf numFmtId="0" fontId="27" fillId="8" borderId="61" xfId="0" applyFont="1" applyFill="1" applyBorder="1" applyAlignment="1" applyProtection="1"/>
    <xf numFmtId="0" fontId="27" fillId="8" borderId="51" xfId="0" applyFont="1" applyFill="1" applyBorder="1" applyAlignment="1" applyProtection="1"/>
    <xf numFmtId="0" fontId="27" fillId="8" borderId="53" xfId="0" applyFont="1" applyFill="1" applyBorder="1" applyAlignment="1" applyProtection="1"/>
    <xf numFmtId="0" fontId="3" fillId="6" borderId="51" xfId="0" applyFont="1" applyFill="1" applyBorder="1" applyAlignment="1" applyProtection="1">
      <alignment horizontal="left" indent="2"/>
    </xf>
    <xf numFmtId="0" fontId="3" fillId="6" borderId="53" xfId="0" applyFont="1" applyFill="1" applyBorder="1" applyAlignment="1" applyProtection="1">
      <alignment horizontal="left" indent="2"/>
    </xf>
    <xf numFmtId="0" fontId="1" fillId="6" borderId="55" xfId="0" applyFont="1" applyFill="1" applyBorder="1" applyAlignment="1" applyProtection="1">
      <alignment horizontal="left" indent="2"/>
    </xf>
    <xf numFmtId="0" fontId="1" fillId="6" borderId="84" xfId="0" applyFont="1" applyFill="1" applyBorder="1" applyAlignment="1" applyProtection="1">
      <alignment horizontal="left" indent="2"/>
    </xf>
    <xf numFmtId="0" fontId="1" fillId="6" borderId="55" xfId="0" applyFont="1" applyFill="1" applyBorder="1" applyAlignment="1" applyProtection="1">
      <alignment horizontal="left"/>
    </xf>
    <xf numFmtId="0" fontId="1" fillId="6" borderId="84" xfId="0" applyFont="1" applyFill="1" applyBorder="1" applyAlignment="1" applyProtection="1">
      <alignment horizontal="left"/>
    </xf>
    <xf numFmtId="0" fontId="0" fillId="6" borderId="55" xfId="0" applyFill="1" applyBorder="1" applyAlignment="1" applyProtection="1"/>
    <xf numFmtId="0" fontId="0" fillId="6" borderId="84" xfId="0" applyFill="1" applyBorder="1" applyAlignment="1" applyProtection="1"/>
    <xf numFmtId="0" fontId="0" fillId="6" borderId="79" xfId="0" applyFill="1" applyBorder="1" applyAlignment="1" applyProtection="1"/>
    <xf numFmtId="0" fontId="0" fillId="6" borderId="80" xfId="0" applyFill="1" applyBorder="1" applyAlignment="1" applyProtection="1"/>
    <xf numFmtId="0" fontId="0" fillId="6" borderId="53" xfId="0" applyFont="1" applyFill="1" applyBorder="1" applyAlignment="1" applyProtection="1"/>
    <xf numFmtId="0" fontId="0" fillId="6" borderId="51" xfId="0" applyFont="1" applyFill="1" applyBorder="1" applyAlignment="1" applyProtection="1"/>
    <xf numFmtId="0" fontId="3" fillId="6" borderId="136" xfId="27" applyFont="1" applyFill="1" applyBorder="1" applyAlignment="1">
      <alignment vertical="top" wrapText="1"/>
    </xf>
    <xf numFmtId="0" fontId="3" fillId="6" borderId="108" xfId="27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6" borderId="15" xfId="0" applyFont="1" applyFill="1" applyBorder="1" applyAlignment="1"/>
    <xf numFmtId="0" fontId="0" fillId="6" borderId="26" xfId="0" applyFill="1" applyBorder="1" applyAlignment="1"/>
    <xf numFmtId="0" fontId="0" fillId="6" borderId="20" xfId="0" applyFill="1" applyBorder="1" applyAlignment="1"/>
    <xf numFmtId="0" fontId="1" fillId="6" borderId="15" xfId="0" applyFont="1" applyFill="1" applyBorder="1" applyAlignment="1" applyProtection="1">
      <alignment horizontal="left"/>
    </xf>
    <xf numFmtId="0" fontId="1" fillId="6" borderId="26" xfId="0" applyFont="1" applyFill="1" applyBorder="1" applyAlignment="1" applyProtection="1">
      <alignment horizontal="left"/>
    </xf>
    <xf numFmtId="0" fontId="1" fillId="6" borderId="20" xfId="0" applyFont="1" applyFill="1" applyBorder="1" applyAlignment="1" applyProtection="1">
      <alignment horizontal="left"/>
    </xf>
    <xf numFmtId="0" fontId="3" fillId="6" borderId="15" xfId="0" applyFont="1" applyFill="1" applyBorder="1" applyAlignment="1" applyProtection="1"/>
    <xf numFmtId="0" fontId="0" fillId="0" borderId="26" xfId="0" applyBorder="1" applyAlignment="1"/>
    <xf numFmtId="0" fontId="0" fillId="0" borderId="20" xfId="0" applyBorder="1" applyAlignment="1"/>
    <xf numFmtId="0" fontId="1" fillId="6" borderId="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6" borderId="76" xfId="0" applyFont="1" applyFill="1" applyBorder="1" applyAlignment="1">
      <alignment horizontal="left"/>
    </xf>
    <xf numFmtId="0" fontId="3" fillId="6" borderId="77" xfId="0" applyFont="1" applyFill="1" applyBorder="1" applyAlignment="1">
      <alignment horizontal="left"/>
    </xf>
    <xf numFmtId="0" fontId="3" fillId="6" borderId="3" xfId="0" applyFont="1" applyFill="1" applyBorder="1" applyAlignment="1">
      <alignment wrapText="1"/>
    </xf>
    <xf numFmtId="0" fontId="3" fillId="0" borderId="3" xfId="0" applyFont="1" applyBorder="1" applyAlignment="1"/>
    <xf numFmtId="0" fontId="3" fillId="6" borderId="15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38" fontId="3" fillId="2" borderId="7" xfId="0" applyNumberFormat="1" applyFont="1" applyFill="1" applyBorder="1" applyAlignment="1">
      <alignment horizontal="left"/>
    </xf>
    <xf numFmtId="38" fontId="3" fillId="2" borderId="19" xfId="0" applyNumberFormat="1" applyFon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/>
    </xf>
    <xf numFmtId="38" fontId="3" fillId="2" borderId="20" xfId="0" applyNumberFormat="1" applyFont="1" applyFill="1" applyBorder="1" applyAlignment="1">
      <alignment horizontal="left"/>
    </xf>
    <xf numFmtId="38" fontId="0" fillId="2" borderId="15" xfId="0" applyNumberFormat="1" applyFill="1" applyBorder="1" applyAlignment="1">
      <alignment horizontal="left"/>
    </xf>
    <xf numFmtId="38" fontId="0" fillId="2" borderId="20" xfId="0" applyNumberFormat="1" applyFill="1" applyBorder="1" applyAlignment="1">
      <alignment horizontal="left"/>
    </xf>
    <xf numFmtId="38" fontId="3" fillId="2" borderId="15" xfId="0" applyNumberFormat="1" applyFont="1" applyFill="1" applyBorder="1" applyAlignment="1">
      <alignment horizontal="left" vertical="center"/>
    </xf>
    <xf numFmtId="38" fontId="3" fillId="2" borderId="20" xfId="0" applyNumberFormat="1" applyFont="1" applyFill="1" applyBorder="1" applyAlignment="1">
      <alignment horizontal="left" vertical="center"/>
    </xf>
    <xf numFmtId="38" fontId="0" fillId="2" borderId="38" xfId="0" applyNumberFormat="1" applyFill="1" applyBorder="1" applyAlignment="1">
      <alignment horizontal="left" indent="1"/>
    </xf>
    <xf numFmtId="38" fontId="0" fillId="2" borderId="40" xfId="0" applyNumberFormat="1" applyFill="1" applyBorder="1" applyAlignment="1">
      <alignment horizontal="left" indent="1"/>
    </xf>
    <xf numFmtId="38" fontId="0" fillId="2" borderId="35" xfId="0" applyNumberFormat="1" applyFill="1" applyBorder="1" applyAlignment="1">
      <alignment horizontal="left" indent="1"/>
    </xf>
    <xf numFmtId="38" fontId="0" fillId="2" borderId="30" xfId="0" applyNumberFormat="1" applyFill="1" applyBorder="1" applyAlignment="1">
      <alignment horizontal="left" indent="1"/>
    </xf>
    <xf numFmtId="38" fontId="0" fillId="2" borderId="36" xfId="0" applyNumberFormat="1" applyFill="1" applyBorder="1" applyAlignment="1">
      <alignment horizontal="left" indent="1"/>
    </xf>
    <xf numFmtId="38" fontId="0" fillId="2" borderId="33" xfId="0" applyNumberFormat="1" applyFill="1" applyBorder="1" applyAlignment="1">
      <alignment horizontal="left" indent="1"/>
    </xf>
    <xf numFmtId="0" fontId="3" fillId="6" borderId="15" xfId="0" applyFont="1" applyFill="1" applyBorder="1" applyAlignment="1"/>
    <xf numFmtId="0" fontId="1" fillId="6" borderId="15" xfId="0" applyFont="1" applyFill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1" fillId="6" borderId="15" xfId="0" applyFont="1" applyFill="1" applyBorder="1" applyAlignment="1">
      <alignment wrapText="1"/>
    </xf>
    <xf numFmtId="0" fontId="21" fillId="6" borderId="26" xfId="0" applyFont="1" applyFill="1" applyBorder="1" applyAlignment="1"/>
    <xf numFmtId="0" fontId="21" fillId="6" borderId="20" xfId="0" applyFont="1" applyFill="1" applyBorder="1" applyAlignment="1"/>
    <xf numFmtId="0" fontId="26" fillId="6" borderId="0" xfId="0" applyFont="1" applyFill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3" fillId="6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6" borderId="15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6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29">
    <cellStyle name="Comma" xfId="1" builtinId="3"/>
    <cellStyle name="Comma 2" xfId="5"/>
    <cellStyle name="Comma 2 2" xfId="12"/>
    <cellStyle name="Comma 2 2 3" xfId="28"/>
    <cellStyle name="Comma 2 3" xfId="11"/>
    <cellStyle name="Comma 3" xfId="8"/>
    <cellStyle name="Comma 3 2" xfId="13"/>
    <cellStyle name="Comma 4" xfId="14"/>
    <cellStyle name="Comma 4 2" xfId="15"/>
    <cellStyle name="Comma 5" xfId="16"/>
    <cellStyle name="Comma 6" xfId="17"/>
    <cellStyle name="Comma 7" xfId="18"/>
    <cellStyle name="Comma 8" xfId="19"/>
    <cellStyle name="Hyperlink" xfId="2" builtinId="8"/>
    <cellStyle name="Input Numbers" xfId="20"/>
    <cellStyle name="Input Text" xfId="21"/>
    <cellStyle name="Normal" xfId="0" builtinId="0"/>
    <cellStyle name="Normal 10" xfId="27"/>
    <cellStyle name="Normal 2" xfId="4"/>
    <cellStyle name="Normal 2 2" xfId="9"/>
    <cellStyle name="Normal 3" xfId="7"/>
    <cellStyle name="Normal 4" xfId="22"/>
    <cellStyle name="Normal 59" xfId="23"/>
    <cellStyle name="Percent" xfId="3" builtinId="5"/>
    <cellStyle name="Percent 2" xfId="6"/>
    <cellStyle name="Percent 2 2" xfId="24"/>
    <cellStyle name="Percent 3" xfId="10"/>
    <cellStyle name="Protect" xfId="25"/>
    <cellStyle name="Protect blue" xfId="26"/>
  </cellStyles>
  <dxfs count="0"/>
  <tableStyles count="0" defaultTableStyle="TableStyleMedium9" defaultPivotStyle="PivotStyleLight16"/>
  <colors>
    <mruColors>
      <color rgb="FFFFFFCC"/>
      <color rgb="FF3366FF"/>
      <color rgb="FF00FFFF"/>
      <color rgb="FFCCFFFF"/>
      <color rgb="FFCCFFCC"/>
      <color rgb="FF99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4</xdr:col>
      <xdr:colOff>314325</xdr:colOff>
      <xdr:row>2</xdr:row>
      <xdr:rowOff>682166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52400"/>
          <a:ext cx="2228849" cy="6821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338666</xdr:colOff>
      <xdr:row>1</xdr:row>
      <xdr:rowOff>42333</xdr:rowOff>
    </xdr:from>
    <xdr:to>
      <xdr:col>6</xdr:col>
      <xdr:colOff>902758</xdr:colOff>
      <xdr:row>2</xdr:row>
      <xdr:rowOff>17462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439583" y="211666"/>
          <a:ext cx="8543925" cy="271463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3 A-F Government Securities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96573</xdr:colOff>
      <xdr:row>1</xdr:row>
      <xdr:rowOff>41539</xdr:rowOff>
    </xdr:from>
    <xdr:to>
      <xdr:col>6</xdr:col>
      <xdr:colOff>984249</xdr:colOff>
      <xdr:row>2</xdr:row>
      <xdr:rowOff>143139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7240323" y="200289"/>
          <a:ext cx="376634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4-7 Ordinary and Preference Shares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0</xdr:row>
      <xdr:rowOff>114300</xdr:rowOff>
    </xdr:from>
    <xdr:to>
      <xdr:col>8</xdr:col>
      <xdr:colOff>76200</xdr:colOff>
      <xdr:row>2</xdr:row>
      <xdr:rowOff>57150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609850" y="114300"/>
          <a:ext cx="3476625" cy="276225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8-9 Bonds and Debentures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2127250</xdr:colOff>
      <xdr:row>1</xdr:row>
      <xdr:rowOff>10584</xdr:rowOff>
    </xdr:from>
    <xdr:to>
      <xdr:col>8</xdr:col>
      <xdr:colOff>1579033</xdr:colOff>
      <xdr:row>2</xdr:row>
      <xdr:rowOff>38101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78500" y="169334"/>
          <a:ext cx="681778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10-12 Connected Parties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772583</xdr:colOff>
      <xdr:row>0</xdr:row>
      <xdr:rowOff>74083</xdr:rowOff>
    </xdr:from>
    <xdr:to>
      <xdr:col>8</xdr:col>
      <xdr:colOff>698500</xdr:colOff>
      <xdr:row>4</xdr:row>
      <xdr:rowOff>40216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821083" y="74083"/>
          <a:ext cx="7778750" cy="6858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13-16 Cash &amp; Cash Equivalents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1319212</xdr:colOff>
      <xdr:row>2</xdr:row>
      <xdr:rowOff>30163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56125" y="230188"/>
          <a:ext cx="6327775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24 Other Financial Assets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1412874</xdr:colOff>
      <xdr:row>0</xdr:row>
      <xdr:rowOff>103187</xdr:rowOff>
    </xdr:from>
    <xdr:to>
      <xdr:col>7</xdr:col>
      <xdr:colOff>811212</xdr:colOff>
      <xdr:row>1</xdr:row>
      <xdr:rowOff>204787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80124" y="103187"/>
          <a:ext cx="7342188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25 Receivables</a:t>
          </a:r>
          <a:r>
            <a:rPr lang="en-US" sz="1400" b="1" i="0" strike="noStrike" baseline="0">
              <a:solidFill>
                <a:srgbClr val="000080"/>
              </a:solidFill>
              <a:latin typeface="Arial"/>
              <a:cs typeface="Arial"/>
            </a:rPr>
            <a:t> and Other Assets</a:t>
          </a:r>
          <a:endParaRPr lang="en-US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1412874</xdr:colOff>
      <xdr:row>0</xdr:row>
      <xdr:rowOff>103187</xdr:rowOff>
    </xdr:from>
    <xdr:to>
      <xdr:col>7</xdr:col>
      <xdr:colOff>811212</xdr:colOff>
      <xdr:row>1</xdr:row>
      <xdr:rowOff>204787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080124" y="103187"/>
          <a:ext cx="7351713" cy="2603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Memo Account:</a:t>
          </a:r>
          <a:r>
            <a:rPr lang="en-US" sz="1400" b="1" i="0" strike="noStrike" baseline="0">
              <a:solidFill>
                <a:srgbClr val="000080"/>
              </a:solidFill>
              <a:latin typeface="Arial"/>
              <a:cs typeface="Arial"/>
            </a:rPr>
            <a:t> </a:t>
          </a: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Reinsurance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59765</xdr:colOff>
      <xdr:row>1</xdr:row>
      <xdr:rowOff>44825</xdr:rowOff>
    </xdr:from>
    <xdr:to>
      <xdr:col>8</xdr:col>
      <xdr:colOff>148789</xdr:colOff>
      <xdr:row>2</xdr:row>
      <xdr:rowOff>89833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11315" y="203575"/>
          <a:ext cx="4940424" cy="273608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 baseline="0">
              <a:solidFill>
                <a:srgbClr val="000080"/>
              </a:solidFill>
              <a:latin typeface="Arial"/>
              <a:cs typeface="Arial"/>
            </a:rPr>
            <a:t>Memo Account: Premium Receivable</a:t>
          </a:r>
          <a:endParaRPr lang="en-US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59765</xdr:colOff>
      <xdr:row>1</xdr:row>
      <xdr:rowOff>44825</xdr:rowOff>
    </xdr:from>
    <xdr:to>
      <xdr:col>8</xdr:col>
      <xdr:colOff>148789</xdr:colOff>
      <xdr:row>2</xdr:row>
      <xdr:rowOff>89833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330515" y="203575"/>
          <a:ext cx="5092824" cy="273608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Notes to the Asset Schedules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76200</xdr:rowOff>
    </xdr:from>
    <xdr:to>
      <xdr:col>9</xdr:col>
      <xdr:colOff>114300</xdr:colOff>
      <xdr:row>2</xdr:row>
      <xdr:rowOff>19050</xdr:rowOff>
    </xdr:to>
    <xdr:sp macro="" textlink="">
      <xdr:nvSpPr>
        <xdr:cNvPr id="1126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048250" y="76200"/>
          <a:ext cx="1781175" cy="24765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SUMMARY SCHEDULE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0</xdr:row>
      <xdr:rowOff>0</xdr:rowOff>
    </xdr:from>
    <xdr:to>
      <xdr:col>3</xdr:col>
      <xdr:colOff>333375</xdr:colOff>
      <xdr:row>1</xdr:row>
      <xdr:rowOff>83484</xdr:rowOff>
    </xdr:to>
    <xdr:sp macro="" textlink="">
      <xdr:nvSpPr>
        <xdr:cNvPr id="3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276725" y="0"/>
          <a:ext cx="2990850" cy="245409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CAPITAL ADEQUACY SCHEDULE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654424</xdr:colOff>
      <xdr:row>0</xdr:row>
      <xdr:rowOff>72838</xdr:rowOff>
    </xdr:from>
    <xdr:to>
      <xdr:col>4</xdr:col>
      <xdr:colOff>940173</xdr:colOff>
      <xdr:row>2</xdr:row>
      <xdr:rowOff>12326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78374" y="72838"/>
          <a:ext cx="3819524" cy="244288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Foreign Currency Exchange</a:t>
          </a:r>
          <a:r>
            <a:rPr lang="en-US" sz="1400" b="1" i="0" strike="noStrike" baseline="0">
              <a:solidFill>
                <a:srgbClr val="000080"/>
              </a:solidFill>
              <a:latin typeface="Arial"/>
              <a:cs typeface="Arial"/>
            </a:rPr>
            <a:t> Rates</a:t>
          </a:r>
        </a:p>
        <a:p>
          <a:pPr algn="l" rtl="0">
            <a:defRPr sz="1000"/>
          </a:pPr>
          <a:endParaRPr lang="en-US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85725</xdr:rowOff>
    </xdr:from>
    <xdr:to>
      <xdr:col>4</xdr:col>
      <xdr:colOff>714375</xdr:colOff>
      <xdr:row>1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62500" y="85725"/>
          <a:ext cx="1781175" cy="238125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1 Real Estate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508814</xdr:colOff>
      <xdr:row>2</xdr:row>
      <xdr:rowOff>57890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335172" y="164224"/>
          <a:ext cx="3650970" cy="287804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2.1 Loans on Mortgage Estate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34240</xdr:colOff>
      <xdr:row>2</xdr:row>
      <xdr:rowOff>43764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392333" y="158750"/>
          <a:ext cx="5410574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2.2 Loans on Debentures and Shares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648074</xdr:colOff>
      <xdr:row>2</xdr:row>
      <xdr:rowOff>43764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82167" y="158750"/>
          <a:ext cx="4944907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2.3 Leases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59765</xdr:colOff>
      <xdr:row>1</xdr:row>
      <xdr:rowOff>44825</xdr:rowOff>
    </xdr:from>
    <xdr:to>
      <xdr:col>7</xdr:col>
      <xdr:colOff>148789</xdr:colOff>
      <xdr:row>2</xdr:row>
      <xdr:rowOff>89833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10941" y="201707"/>
          <a:ext cx="4944907" cy="276597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80"/>
              </a:solidFill>
              <a:latin typeface="Arial"/>
              <a:cs typeface="Arial"/>
            </a:rPr>
            <a:t>2.4 Other Loans and Advances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4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5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59"/>
  <sheetViews>
    <sheetView tabSelected="1" zoomScaleNormal="100" workbookViewId="0">
      <selection activeCell="B4" sqref="B4:I4"/>
    </sheetView>
  </sheetViews>
  <sheetFormatPr defaultColWidth="0" defaultRowHeight="12.75" zeroHeight="1" x14ac:dyDescent="0.2"/>
  <cols>
    <col min="1" max="1" width="9.140625" customWidth="1"/>
    <col min="2" max="9" width="9.5703125" customWidth="1"/>
    <col min="10" max="10" width="36.42578125" customWidth="1"/>
    <col min="11" max="11" width="13.5703125" customWidth="1"/>
    <col min="12" max="12" width="53.140625" hidden="1" customWidth="1"/>
    <col min="13" max="36" width="0" hidden="1" customWidth="1"/>
    <col min="37" max="16384" width="13.5703125" hidden="1"/>
  </cols>
  <sheetData>
    <row r="1" spans="1:36" ht="6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8"/>
    </row>
    <row r="2" spans="1:36" ht="6" customHeight="1" thickBo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8"/>
      <c r="T2" s="699"/>
    </row>
    <row r="3" spans="1:36" ht="66.75" customHeight="1" x14ac:dyDescent="0.3">
      <c r="A3" s="62"/>
      <c r="B3" s="1220"/>
      <c r="C3" s="10"/>
      <c r="D3" s="10"/>
      <c r="E3" s="10"/>
      <c r="F3" s="10"/>
      <c r="G3" s="10"/>
      <c r="H3" s="10"/>
      <c r="I3" s="1221"/>
      <c r="J3" s="543"/>
      <c r="K3" s="134"/>
      <c r="L3" s="8"/>
      <c r="T3" s="1115"/>
    </row>
    <row r="4" spans="1:36" ht="24.95" customHeight="1" x14ac:dyDescent="0.3">
      <c r="A4" s="62"/>
      <c r="B4" s="1515" t="s">
        <v>60</v>
      </c>
      <c r="C4" s="1516"/>
      <c r="D4" s="1516"/>
      <c r="E4" s="1516"/>
      <c r="F4" s="1516"/>
      <c r="G4" s="1516"/>
      <c r="H4" s="1516"/>
      <c r="I4" s="1517"/>
      <c r="J4" s="544"/>
      <c r="K4" s="134"/>
      <c r="L4" s="8"/>
      <c r="T4" s="699"/>
    </row>
    <row r="5" spans="1:36" ht="24.95" customHeight="1" thickBot="1" x14ac:dyDescent="0.3">
      <c r="A5" s="62"/>
      <c r="B5" s="1524" t="s">
        <v>112</v>
      </c>
      <c r="C5" s="1525"/>
      <c r="D5" s="1525"/>
      <c r="E5" s="1525"/>
      <c r="F5" s="1525"/>
      <c r="G5" s="1525"/>
      <c r="H5" s="1525"/>
      <c r="I5" s="1526"/>
      <c r="J5" s="544" t="s">
        <v>64</v>
      </c>
      <c r="K5" s="134"/>
      <c r="L5" s="8"/>
      <c r="T5" s="699"/>
    </row>
    <row r="6" spans="1:36" ht="24.95" customHeight="1" thickTop="1" x14ac:dyDescent="0.3">
      <c r="A6" s="62"/>
      <c r="B6" s="1222"/>
      <c r="C6" s="232"/>
      <c r="D6" s="232"/>
      <c r="E6" s="232"/>
      <c r="F6" s="232"/>
      <c r="G6" s="232"/>
      <c r="H6" s="232"/>
      <c r="I6" s="1223"/>
      <c r="J6" s="546" t="s">
        <v>574</v>
      </c>
      <c r="K6" s="134"/>
      <c r="L6" s="8"/>
      <c r="T6" s="699"/>
    </row>
    <row r="7" spans="1:36" ht="24.95" customHeight="1" thickBot="1" x14ac:dyDescent="0.35">
      <c r="A7" s="62"/>
      <c r="B7" s="1518" t="s">
        <v>237</v>
      </c>
      <c r="C7" s="1519"/>
      <c r="D7" s="1519"/>
      <c r="E7" s="1519"/>
      <c r="F7" s="1519"/>
      <c r="G7" s="1519"/>
      <c r="H7" s="1519"/>
      <c r="I7" s="1520"/>
      <c r="J7" s="546" t="s">
        <v>575</v>
      </c>
      <c r="K7" s="134"/>
      <c r="L7" s="8"/>
      <c r="T7" s="1114"/>
    </row>
    <row r="8" spans="1:36" ht="15" customHeight="1" thickTop="1" x14ac:dyDescent="0.2">
      <c r="A8" s="62"/>
      <c r="B8" s="1224"/>
      <c r="C8" s="5"/>
      <c r="D8" s="5"/>
      <c r="E8" s="5"/>
      <c r="F8" s="5"/>
      <c r="G8" s="5"/>
      <c r="H8" s="5"/>
      <c r="I8" s="1225"/>
      <c r="J8" s="546" t="s">
        <v>798</v>
      </c>
      <c r="K8" s="134"/>
      <c r="L8" s="8"/>
      <c r="T8" s="699"/>
    </row>
    <row r="9" spans="1:36" ht="36.75" customHeight="1" thickBot="1" x14ac:dyDescent="0.3">
      <c r="A9" s="62"/>
      <c r="B9" s="1226"/>
      <c r="C9" s="1527" t="s">
        <v>359</v>
      </c>
      <c r="D9" s="1528"/>
      <c r="E9" s="1528"/>
      <c r="F9" s="1528"/>
      <c r="G9" s="1528"/>
      <c r="H9" s="1528"/>
      <c r="I9" s="1227"/>
      <c r="J9" s="546" t="s">
        <v>576</v>
      </c>
      <c r="K9" s="134"/>
      <c r="L9" s="8"/>
      <c r="T9" s="699"/>
    </row>
    <row r="10" spans="1:36" ht="15" customHeight="1" thickTop="1" x14ac:dyDescent="0.3">
      <c r="A10" s="62"/>
      <c r="B10" s="1224"/>
      <c r="C10" s="5"/>
      <c r="D10" s="5"/>
      <c r="E10" s="5"/>
      <c r="F10" s="5"/>
      <c r="G10" s="5"/>
      <c r="H10" s="5"/>
      <c r="I10" s="1225"/>
      <c r="J10" s="545" t="s">
        <v>0</v>
      </c>
      <c r="K10" s="134"/>
      <c r="L10" s="8"/>
      <c r="T10" s="1115"/>
    </row>
    <row r="11" spans="1:36" x14ac:dyDescent="0.2">
      <c r="A11" s="62"/>
      <c r="B11" s="1224"/>
      <c r="C11" s="5"/>
      <c r="D11" s="5"/>
      <c r="E11" s="5"/>
      <c r="F11" s="5"/>
      <c r="G11" s="5"/>
      <c r="H11" s="5"/>
      <c r="I11" s="1225"/>
      <c r="J11" s="545" t="s">
        <v>1</v>
      </c>
      <c r="K11" s="134"/>
      <c r="L11" t="s">
        <v>106</v>
      </c>
      <c r="T11" s="699"/>
      <c r="AJ11" t="s">
        <v>106</v>
      </c>
    </row>
    <row r="12" spans="1:36" ht="21" thickBot="1" x14ac:dyDescent="0.35">
      <c r="A12" s="62"/>
      <c r="B12" s="1521" t="s">
        <v>4</v>
      </c>
      <c r="C12" s="1522"/>
      <c r="D12" s="1522"/>
      <c r="E12" s="1522"/>
      <c r="F12" s="1522"/>
      <c r="G12" s="1522"/>
      <c r="H12" s="1522"/>
      <c r="I12" s="1523"/>
      <c r="J12" s="875" t="s">
        <v>2</v>
      </c>
      <c r="K12" s="134"/>
      <c r="L12" t="s">
        <v>1037</v>
      </c>
      <c r="T12" s="699"/>
      <c r="AJ12" s="699" t="s">
        <v>967</v>
      </c>
    </row>
    <row r="13" spans="1:36" ht="27" customHeight="1" thickBot="1" x14ac:dyDescent="0.35">
      <c r="A13" s="62"/>
      <c r="B13" s="1532" t="s">
        <v>106</v>
      </c>
      <c r="C13" s="1533"/>
      <c r="D13" s="1533"/>
      <c r="E13" s="1533"/>
      <c r="F13" s="1533"/>
      <c r="G13" s="1533"/>
      <c r="H13" s="1533"/>
      <c r="I13" s="1534"/>
      <c r="J13" s="546" t="s">
        <v>254</v>
      </c>
      <c r="K13" s="134"/>
      <c r="L13" t="s">
        <v>334</v>
      </c>
      <c r="T13" s="699"/>
      <c r="AJ13" s="1115" t="s">
        <v>334</v>
      </c>
    </row>
    <row r="14" spans="1:36" x14ac:dyDescent="0.2">
      <c r="A14" s="62"/>
      <c r="B14" s="1224"/>
      <c r="C14" s="5"/>
      <c r="D14" s="5"/>
      <c r="E14" s="5"/>
      <c r="F14" s="5"/>
      <c r="G14" s="5"/>
      <c r="H14" s="5" t="s">
        <v>57</v>
      </c>
      <c r="I14" s="1225"/>
      <c r="J14" s="875" t="s">
        <v>1032</v>
      </c>
      <c r="K14" s="134"/>
      <c r="L14" s="699" t="s">
        <v>907</v>
      </c>
      <c r="T14" s="699"/>
      <c r="AJ14" s="699" t="s">
        <v>907</v>
      </c>
    </row>
    <row r="15" spans="1:36" ht="21" customHeight="1" x14ac:dyDescent="0.2">
      <c r="A15" s="62"/>
      <c r="B15" s="1224"/>
      <c r="C15" s="5"/>
      <c r="D15" s="5"/>
      <c r="E15" s="5"/>
      <c r="F15" s="5"/>
      <c r="G15" s="5"/>
      <c r="H15" s="5"/>
      <c r="I15" s="1225"/>
      <c r="J15" s="546" t="s">
        <v>1047</v>
      </c>
      <c r="K15" s="134"/>
      <c r="L15" t="s">
        <v>341</v>
      </c>
      <c r="T15" s="699"/>
      <c r="AJ15" s="699" t="s">
        <v>341</v>
      </c>
    </row>
    <row r="16" spans="1:36" x14ac:dyDescent="0.2">
      <c r="A16" s="62"/>
      <c r="B16" s="1228"/>
      <c r="C16" s="61"/>
      <c r="D16" s="61"/>
      <c r="E16" s="61"/>
      <c r="F16" s="61"/>
      <c r="G16" s="61"/>
      <c r="H16" s="61"/>
      <c r="I16" s="1229"/>
      <c r="J16" s="545" t="s">
        <v>5</v>
      </c>
      <c r="K16" s="134"/>
      <c r="L16" s="699" t="s">
        <v>969</v>
      </c>
      <c r="T16" s="699"/>
      <c r="AJ16" s="699" t="s">
        <v>107</v>
      </c>
    </row>
    <row r="17" spans="1:36" ht="21" customHeight="1" x14ac:dyDescent="0.3">
      <c r="A17" s="62"/>
      <c r="B17" s="1228"/>
      <c r="C17" s="61"/>
      <c r="D17" s="61"/>
      <c r="E17" s="61"/>
      <c r="F17" s="61"/>
      <c r="G17" s="61"/>
      <c r="H17" s="61"/>
      <c r="I17" s="1229"/>
      <c r="J17" s="545" t="s">
        <v>6</v>
      </c>
      <c r="K17" s="134"/>
      <c r="L17" t="s">
        <v>1038</v>
      </c>
      <c r="T17" s="1115"/>
      <c r="AJ17" s="1214" t="s">
        <v>915</v>
      </c>
    </row>
    <row r="18" spans="1:36" ht="21" thickBot="1" x14ac:dyDescent="0.35">
      <c r="A18" s="62"/>
      <c r="B18" s="1521" t="s">
        <v>997</v>
      </c>
      <c r="C18" s="1522"/>
      <c r="D18" s="1522"/>
      <c r="E18" s="1522"/>
      <c r="F18" s="1522"/>
      <c r="G18" s="1522"/>
      <c r="H18" s="1522"/>
      <c r="I18" s="1523"/>
      <c r="J18" s="546" t="s">
        <v>1101</v>
      </c>
      <c r="K18" s="134"/>
      <c r="L18" s="699" t="s">
        <v>1039</v>
      </c>
      <c r="T18" s="699"/>
      <c r="AJ18" s="699" t="s">
        <v>108</v>
      </c>
    </row>
    <row r="19" spans="1:36" ht="16.5" thickBot="1" x14ac:dyDescent="0.3">
      <c r="A19" s="62"/>
      <c r="B19" s="1535"/>
      <c r="C19" s="1536"/>
      <c r="D19" s="1536"/>
      <c r="E19" s="1536"/>
      <c r="F19" s="1536"/>
      <c r="G19" s="1536"/>
      <c r="H19" s="1536"/>
      <c r="I19" s="1537"/>
      <c r="J19" s="546" t="s">
        <v>607</v>
      </c>
      <c r="K19" s="134"/>
      <c r="L19" s="699" t="s">
        <v>108</v>
      </c>
      <c r="T19" s="699"/>
      <c r="AJ19" s="699" t="s">
        <v>913</v>
      </c>
    </row>
    <row r="20" spans="1:36" ht="20.25" x14ac:dyDescent="0.3">
      <c r="A20" s="62"/>
      <c r="B20" s="1230" t="s">
        <v>1050</v>
      </c>
      <c r="C20" s="46"/>
      <c r="D20" s="46"/>
      <c r="E20" s="46"/>
      <c r="F20" s="45"/>
      <c r="G20" s="46"/>
      <c r="H20" s="46"/>
      <c r="I20" s="1231"/>
      <c r="J20" s="875" t="s">
        <v>1003</v>
      </c>
      <c r="K20" s="134"/>
      <c r="L20" t="s">
        <v>913</v>
      </c>
      <c r="T20" s="699"/>
      <c r="AJ20" s="1115" t="s">
        <v>968</v>
      </c>
    </row>
    <row r="21" spans="1:36" ht="20.25" x14ac:dyDescent="0.3">
      <c r="A21" s="62"/>
      <c r="B21" s="1228"/>
      <c r="C21" s="61"/>
      <c r="D21" s="61"/>
      <c r="E21" s="61"/>
      <c r="F21" s="61"/>
      <c r="G21" s="61"/>
      <c r="H21" s="61"/>
      <c r="I21" s="1229"/>
      <c r="J21" s="875" t="s">
        <v>1025</v>
      </c>
      <c r="K21" s="134"/>
      <c r="L21" t="s">
        <v>1040</v>
      </c>
      <c r="T21" s="1115"/>
      <c r="AJ21" s="699" t="s">
        <v>970</v>
      </c>
    </row>
    <row r="22" spans="1:36" ht="18.600000000000001" customHeight="1" x14ac:dyDescent="0.2">
      <c r="A22" s="62"/>
      <c r="B22" s="1228"/>
      <c r="C22" s="61"/>
      <c r="D22" s="61"/>
      <c r="E22" s="61"/>
      <c r="F22" s="61"/>
      <c r="G22" s="61"/>
      <c r="H22" s="61"/>
      <c r="I22" s="1229"/>
      <c r="J22" s="1490" t="s">
        <v>1064</v>
      </c>
      <c r="K22" s="134"/>
      <c r="L22" s="699" t="s">
        <v>1041</v>
      </c>
      <c r="T22" s="699"/>
      <c r="AJ22" s="699" t="s">
        <v>109</v>
      </c>
    </row>
    <row r="23" spans="1:36" ht="19.5" customHeight="1" x14ac:dyDescent="0.2">
      <c r="A23" s="62"/>
      <c r="B23" s="1228"/>
      <c r="C23" s="61"/>
      <c r="D23" s="61"/>
      <c r="E23" s="61"/>
      <c r="F23" s="61"/>
      <c r="G23" s="61"/>
      <c r="H23" s="61"/>
      <c r="I23" s="1229"/>
      <c r="J23" s="875" t="s">
        <v>1063</v>
      </c>
      <c r="K23" s="134"/>
      <c r="L23" s="699" t="s">
        <v>109</v>
      </c>
      <c r="T23" s="699"/>
      <c r="AJ23" s="699" t="s">
        <v>979</v>
      </c>
    </row>
    <row r="24" spans="1:36" ht="18" customHeight="1" x14ac:dyDescent="0.3">
      <c r="A24" s="62"/>
      <c r="B24" s="1228"/>
      <c r="C24" s="61"/>
      <c r="D24" s="61"/>
      <c r="E24" s="61"/>
      <c r="F24" s="61"/>
      <c r="G24" s="61"/>
      <c r="H24" s="61"/>
      <c r="I24" s="1229"/>
      <c r="J24" s="875" t="s">
        <v>1072</v>
      </c>
      <c r="K24" s="134"/>
      <c r="L24" s="699" t="s">
        <v>980</v>
      </c>
      <c r="T24" s="1115"/>
      <c r="AJ24" s="699" t="s">
        <v>338</v>
      </c>
    </row>
    <row r="25" spans="1:36" ht="20.25" x14ac:dyDescent="0.3">
      <c r="A25" s="62"/>
      <c r="B25" s="1228"/>
      <c r="C25" s="61"/>
      <c r="D25" s="61"/>
      <c r="E25" s="61"/>
      <c r="F25" s="61"/>
      <c r="G25" s="61"/>
      <c r="H25" s="61"/>
      <c r="I25" s="1229"/>
      <c r="J25" s="875" t="s">
        <v>665</v>
      </c>
      <c r="K25" s="134"/>
      <c r="L25" s="699" t="s">
        <v>338</v>
      </c>
      <c r="T25" s="1114"/>
      <c r="AJ25" s="699" t="s">
        <v>914</v>
      </c>
    </row>
    <row r="26" spans="1:36" ht="20.25" x14ac:dyDescent="0.3">
      <c r="A26" s="62"/>
      <c r="B26" s="1228"/>
      <c r="C26" s="61"/>
      <c r="D26" s="61"/>
      <c r="E26" s="61"/>
      <c r="F26" s="61"/>
      <c r="G26" s="61"/>
      <c r="H26" s="61"/>
      <c r="I26" s="1229"/>
      <c r="J26" s="544"/>
      <c r="K26" s="134"/>
      <c r="L26" t="s">
        <v>914</v>
      </c>
      <c r="T26" s="1115"/>
      <c r="AJ26" s="699" t="s">
        <v>110</v>
      </c>
    </row>
    <row r="27" spans="1:36" x14ac:dyDescent="0.2">
      <c r="A27" s="62"/>
      <c r="B27" s="1228"/>
      <c r="C27" s="61"/>
      <c r="D27" s="61"/>
      <c r="E27" s="61"/>
      <c r="F27" s="61"/>
      <c r="G27" s="61"/>
      <c r="H27" s="61"/>
      <c r="I27" s="1229"/>
      <c r="J27" s="544"/>
      <c r="K27" s="134"/>
      <c r="L27" s="699" t="s">
        <v>110</v>
      </c>
      <c r="T27" s="699"/>
      <c r="AJ27" s="699" t="s">
        <v>339</v>
      </c>
    </row>
    <row r="28" spans="1:36" ht="21" thickBot="1" x14ac:dyDescent="0.35">
      <c r="A28" s="62"/>
      <c r="B28" s="1538" t="s">
        <v>59</v>
      </c>
      <c r="C28" s="1539"/>
      <c r="D28" s="1539"/>
      <c r="E28" s="1539"/>
      <c r="F28" s="1539"/>
      <c r="G28" s="1539"/>
      <c r="H28" s="1539"/>
      <c r="I28" s="1540"/>
      <c r="J28" s="544"/>
      <c r="K28" s="134"/>
      <c r="L28" s="699" t="s">
        <v>339</v>
      </c>
      <c r="T28" s="1115"/>
      <c r="AJ28" s="1115" t="s">
        <v>916</v>
      </c>
    </row>
    <row r="29" spans="1:36" ht="16.5" thickBot="1" x14ac:dyDescent="0.3">
      <c r="A29" s="62"/>
      <c r="B29" s="1535"/>
      <c r="C29" s="1536"/>
      <c r="D29" s="1536"/>
      <c r="E29" s="1536"/>
      <c r="F29" s="1536"/>
      <c r="G29" s="1536"/>
      <c r="H29" s="1536"/>
      <c r="I29" s="1537"/>
      <c r="J29" s="544"/>
      <c r="K29" s="134"/>
      <c r="L29" t="s">
        <v>916</v>
      </c>
      <c r="T29" s="699"/>
      <c r="AJ29" s="707" t="s">
        <v>111</v>
      </c>
    </row>
    <row r="30" spans="1:36" x14ac:dyDescent="0.2">
      <c r="A30" s="62"/>
      <c r="B30" s="1230" t="s">
        <v>1050</v>
      </c>
      <c r="C30" s="47"/>
      <c r="D30" s="47"/>
      <c r="E30" s="47"/>
      <c r="F30" s="47"/>
      <c r="G30" s="47"/>
      <c r="H30" s="47"/>
      <c r="I30" s="1231"/>
      <c r="J30" s="544"/>
      <c r="K30" s="134"/>
      <c r="L30" s="699" t="s">
        <v>1042</v>
      </c>
      <c r="T30" s="699"/>
      <c r="AJ30" s="699" t="s">
        <v>971</v>
      </c>
    </row>
    <row r="31" spans="1:36" ht="20.25" x14ac:dyDescent="0.3">
      <c r="A31" s="62"/>
      <c r="B31" s="1224"/>
      <c r="C31" s="5"/>
      <c r="D31" s="5"/>
      <c r="E31" s="5"/>
      <c r="F31" s="5"/>
      <c r="G31" s="5"/>
      <c r="H31" s="5"/>
      <c r="I31" s="1225"/>
      <c r="J31" s="544"/>
      <c r="K31" s="134"/>
      <c r="L31" t="s">
        <v>917</v>
      </c>
      <c r="T31" s="699"/>
      <c r="AJ31" s="1115" t="s">
        <v>917</v>
      </c>
    </row>
    <row r="32" spans="1:36" x14ac:dyDescent="0.2">
      <c r="A32" s="62"/>
      <c r="B32" s="1529" t="s">
        <v>8</v>
      </c>
      <c r="C32" s="1530"/>
      <c r="D32" s="1530"/>
      <c r="E32" s="1530"/>
      <c r="F32" s="1530"/>
      <c r="G32" s="1530"/>
      <c r="H32" s="1530"/>
      <c r="I32" s="1531"/>
      <c r="J32" s="544"/>
      <c r="K32" s="134"/>
      <c r="L32" t="s">
        <v>342</v>
      </c>
      <c r="T32" s="699"/>
      <c r="AJ32" s="699" t="s">
        <v>342</v>
      </c>
    </row>
    <row r="33" spans="1:36" ht="68.25" customHeight="1" thickBot="1" x14ac:dyDescent="0.25">
      <c r="A33" s="62"/>
      <c r="B33" s="1232" t="s">
        <v>995</v>
      </c>
      <c r="C33" s="9"/>
      <c r="D33" s="9"/>
      <c r="E33" s="9"/>
      <c r="F33" s="9"/>
      <c r="G33" s="9"/>
      <c r="H33" s="9"/>
      <c r="I33" s="1233" t="s">
        <v>1107</v>
      </c>
      <c r="J33" s="544"/>
      <c r="K33" s="134"/>
      <c r="L33" t="s">
        <v>996</v>
      </c>
      <c r="T33" s="699"/>
      <c r="AJ33" s="699"/>
    </row>
    <row r="34" spans="1:36" ht="10.5" customHeight="1" x14ac:dyDescent="0.2">
      <c r="A34" s="62"/>
      <c r="B34" s="61"/>
      <c r="C34" s="61"/>
      <c r="D34" s="61"/>
      <c r="E34" s="61"/>
      <c r="F34" s="61"/>
      <c r="G34" s="61"/>
      <c r="H34" s="61"/>
      <c r="I34" s="61"/>
      <c r="J34" s="544"/>
      <c r="K34" s="62"/>
      <c r="L34" s="699" t="s">
        <v>1043</v>
      </c>
      <c r="T34" s="699"/>
      <c r="AJ34" s="699" t="s">
        <v>340</v>
      </c>
    </row>
    <row r="35" spans="1:36" ht="12" customHeight="1" thickBot="1" x14ac:dyDescent="0.35">
      <c r="A35" s="62"/>
      <c r="B35" s="61"/>
      <c r="C35" s="61"/>
      <c r="D35" s="61"/>
      <c r="E35" s="61"/>
      <c r="F35" s="61"/>
      <c r="G35" s="61"/>
      <c r="H35" s="61"/>
      <c r="I35" s="61"/>
      <c r="J35" s="547"/>
      <c r="K35" s="62"/>
      <c r="L35" t="s">
        <v>1044</v>
      </c>
      <c r="T35" s="699"/>
      <c r="AJ35" s="1115" t="s">
        <v>335</v>
      </c>
    </row>
    <row r="36" spans="1:36" ht="20.25" hidden="1" x14ac:dyDescent="0.3">
      <c r="J36" s="62"/>
      <c r="L36" t="s">
        <v>336</v>
      </c>
      <c r="T36" s="1115"/>
      <c r="AJ36" s="1114" t="s">
        <v>336</v>
      </c>
    </row>
    <row r="37" spans="1:36" ht="20.25" hidden="1" x14ac:dyDescent="0.3">
      <c r="J37" s="62"/>
      <c r="L37" t="s">
        <v>337</v>
      </c>
      <c r="AJ37" s="1115" t="s">
        <v>337</v>
      </c>
    </row>
    <row r="38" spans="1:36" hidden="1" x14ac:dyDescent="0.2">
      <c r="L38" s="699" t="s">
        <v>908</v>
      </c>
      <c r="AJ38" s="699" t="s">
        <v>908</v>
      </c>
    </row>
    <row r="39" spans="1:36" ht="20.25" hidden="1" x14ac:dyDescent="0.3">
      <c r="L39" t="s">
        <v>918</v>
      </c>
      <c r="AJ39" s="1115" t="s">
        <v>918</v>
      </c>
    </row>
    <row r="40" spans="1:36" hidden="1" x14ac:dyDescent="0.2">
      <c r="L40" s="699" t="s">
        <v>909</v>
      </c>
      <c r="AJ40" s="699" t="s">
        <v>909</v>
      </c>
    </row>
    <row r="41" spans="1:36" hidden="1" x14ac:dyDescent="0.2">
      <c r="L41" s="699" t="s">
        <v>1045</v>
      </c>
      <c r="AJ41" s="699" t="s">
        <v>973</v>
      </c>
    </row>
    <row r="42" spans="1:36" hidden="1" x14ac:dyDescent="0.2">
      <c r="L42" s="699" t="s">
        <v>910</v>
      </c>
      <c r="AJ42" s="699" t="s">
        <v>910</v>
      </c>
    </row>
    <row r="43" spans="1:36" hidden="1" x14ac:dyDescent="0.2">
      <c r="L43" s="699" t="s">
        <v>911</v>
      </c>
      <c r="AJ43" s="699" t="s">
        <v>911</v>
      </c>
    </row>
    <row r="44" spans="1:36" hidden="1" x14ac:dyDescent="0.2">
      <c r="L44" s="699" t="s">
        <v>912</v>
      </c>
      <c r="AJ44" s="699" t="s">
        <v>912</v>
      </c>
    </row>
    <row r="45" spans="1:36" hidden="1" x14ac:dyDescent="0.2">
      <c r="L45" t="s">
        <v>1046</v>
      </c>
      <c r="AJ45" t="s">
        <v>972</v>
      </c>
    </row>
    <row r="46" spans="1:36" ht="20.25" hidden="1" x14ac:dyDescent="0.3">
      <c r="L46" t="s">
        <v>919</v>
      </c>
      <c r="AJ46" s="1115" t="s">
        <v>919</v>
      </c>
    </row>
    <row r="47" spans="1:36" hidden="1" x14ac:dyDescent="0.2"/>
    <row r="48" spans="1:3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sheetProtection algorithmName="SHA-512" hashValue="jKjYEMy0W/KKB89ORBlMEKOwHghFDUMQpP/sktsOCuJNmf6rfRnORhrYoujc8p/SB8DcwF+IIvqPp8iTg/L7JA==" saltValue="36vxLkQH4r3OogNT1tCzBg==" spinCount="100000" sheet="1" objects="1" scenarios="1"/>
  <sortState ref="M9:M35">
    <sortCondition ref="M9"/>
  </sortState>
  <customSheetViews>
    <customSheetView guid="{955C557A-7F90-490E-8541-15C267AE1C49}" showPageBreaks="1" fitToPage="1" printArea="1" hiddenRows="1" hiddenColumns="1">
      <selection activeCell="B13" sqref="B13:I13"/>
      <pageMargins left="0.75" right="0.75" top="1" bottom="1" header="0.5" footer="0.5"/>
      <pageSetup paperSize="5" scale="82" orientation="landscape" blackAndWhite="1" horizontalDpi="300" verticalDpi="300" r:id="rId1"/>
      <headerFooter alignWithMargins="0"/>
    </customSheetView>
    <customSheetView guid="{3CB8DAD1-80E2-4E9C-84BD-27D8B69F8B89}" showPageBreaks="1" fitToPage="1" printArea="1" hiddenRows="1" hiddenColumns="1">
      <selection activeCell="B13" sqref="B13:I13"/>
      <pageMargins left="0.75" right="0.75" top="1" bottom="1" header="0.5" footer="0.5"/>
      <pageSetup paperSize="5" scale="80" orientation="landscape" blackAndWhite="1" horizontalDpi="300" verticalDpi="300" r:id="rId2"/>
      <headerFooter alignWithMargins="0"/>
    </customSheetView>
    <customSheetView guid="{A2854B6E-33EC-489B-B912-5CA634073191}" showPageBreaks="1" fitToPage="1" printArea="1" hiddenRows="1" hiddenColumns="1">
      <selection activeCell="B13" sqref="B13:I13"/>
      <pageMargins left="0.75" right="0.75" top="1" bottom="1" header="0.5" footer="0.5"/>
      <pageSetup paperSize="5" scale="82" orientation="landscape" blackAndWhite="1" horizontalDpi="300" verticalDpi="300" r:id="rId3"/>
      <headerFooter alignWithMargins="0"/>
    </customSheetView>
  </customSheetViews>
  <mergeCells count="11">
    <mergeCell ref="B32:I32"/>
    <mergeCell ref="B13:I13"/>
    <mergeCell ref="B19:I19"/>
    <mergeCell ref="B28:I28"/>
    <mergeCell ref="B29:I29"/>
    <mergeCell ref="B4:I4"/>
    <mergeCell ref="B7:I7"/>
    <mergeCell ref="B12:I12"/>
    <mergeCell ref="B18:I18"/>
    <mergeCell ref="B5:I5"/>
    <mergeCell ref="C9:H9"/>
  </mergeCells>
  <phoneticPr fontId="0" type="noConversion"/>
  <dataValidations count="3">
    <dataValidation type="date" allowBlank="1" showInputMessage="1" showErrorMessage="1" sqref="B29:I29">
      <formula1>38718</formula1>
      <formula2>55153</formula2>
    </dataValidation>
    <dataValidation type="date" operator="greaterThan" allowBlank="1" showInputMessage="1" showErrorMessage="1" sqref="B19:I19">
      <formula1>43101</formula1>
    </dataValidation>
    <dataValidation type="list" allowBlank="1" showInputMessage="1" showErrorMessage="1" sqref="B13:I13">
      <formula1>$L$11:$L$46</formula1>
    </dataValidation>
  </dataValidations>
  <hyperlinks>
    <hyperlink ref="J10" location="'1 Real Estate'!A1" display="1. Real Estate"/>
    <hyperlink ref="J11" location="'2.1 Loans on Mortgage'!A1" display="2.1 Loans on Mortgage"/>
    <hyperlink ref="J12" location="'2.2 Loans on Debentures'!A1" display="2.2 Loans on Debentures"/>
    <hyperlink ref="J14" location="'2.4 Other Loans and Advances'!A1" display="2.4 Other Loans and Advances"/>
    <hyperlink ref="J16" location="'4-7 Ordinary and Pref Shares '!A1" display="4-7 Ordinary and Pref Shares "/>
    <hyperlink ref="J17" location="'8-9 Bonds and Debentures'!A1" display="8-9 Bonds and Debentures"/>
    <hyperlink ref="J20" location="'24 Other Financial Assets'!A1" display="24 Other Financial Assets"/>
    <hyperlink ref="J13" location="'2.3 Leases'!Print_Area" display="2.3 Leases"/>
    <hyperlink ref="J18" location="'10-12 Connected Parties'!A1" display="10-12 Connected Parties"/>
    <hyperlink ref="J15" location="'3 Government Securities'!A1" display="3. Government Securities"/>
    <hyperlink ref="J6" location="Summary!A1" display="Summary"/>
    <hyperlink ref="J7" location="'Capital Adequacy Schedule'!A1" display="CapAd Summary"/>
    <hyperlink ref="J9" location="'FX rates'!A1" display="FX Rates"/>
    <hyperlink ref="J19" location="'13-16 Cash &amp; Cash Equivalents'!A1" display="13-16 Cash &amp; Cash Equivalents"/>
    <hyperlink ref="J24" location="Notes!A1" display="Notes"/>
    <hyperlink ref="J8" location="'CB20'!A1" display="CB20 Summary "/>
    <hyperlink ref="J23" location="'Memo Account Premium Receivable'!A1" display="Memo Account: Premium Receivable"/>
    <hyperlink ref="J21" location="'25 Receivables and Other Assets'!Print_Titles" display="25 Receivables and Other Assets"/>
    <hyperlink ref="J22" location="'Memo Account Reinsurance'!A1" display="Memo Account: Reinsurance"/>
    <hyperlink ref="J25" location="Instructions!A1" display="Instructions"/>
  </hyperlinks>
  <pageMargins left="0.74803149606299213" right="0.74803149606299213" top="0.98425196850393704" bottom="0.98425196850393704" header="0.51181102362204722" footer="0.51181102362204722"/>
  <pageSetup paperSize="5" scale="75" orientation="portrait" blackAndWhite="1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246"/>
  <sheetViews>
    <sheetView zoomScale="70" zoomScaleNormal="70" workbookViewId="0">
      <selection activeCell="D28" sqref="D28"/>
    </sheetView>
  </sheetViews>
  <sheetFormatPr defaultColWidth="0" defaultRowHeight="12.75" zeroHeight="1" x14ac:dyDescent="0.2"/>
  <cols>
    <col min="1" max="1" width="36.42578125" customWidth="1"/>
    <col min="2" max="2" width="13.85546875" customWidth="1"/>
    <col min="3" max="3" width="11.85546875" customWidth="1"/>
    <col min="4" max="4" width="14.85546875" customWidth="1"/>
    <col min="5" max="5" width="36.42578125" customWidth="1"/>
    <col min="6" max="6" width="16.5703125" customWidth="1"/>
    <col min="7" max="7" width="19.5703125" customWidth="1"/>
    <col min="8" max="8" width="17" customWidth="1"/>
    <col min="9" max="9" width="18.140625" customWidth="1"/>
    <col min="10" max="10" width="20.5703125" customWidth="1"/>
    <col min="11" max="11" width="18" customWidth="1"/>
    <col min="12" max="12" width="17.85546875" customWidth="1"/>
    <col min="13" max="13" width="18.140625" customWidth="1"/>
    <col min="14" max="14" width="15.42578125" customWidth="1"/>
    <col min="15" max="15" width="13" customWidth="1"/>
    <col min="16" max="16" width="13.5703125" customWidth="1"/>
    <col min="17" max="20" width="13.5703125" hidden="1" customWidth="1"/>
    <col min="21" max="21" width="72.42578125" hidden="1" customWidth="1"/>
    <col min="22" max="22" width="28.140625" hidden="1" customWidth="1"/>
    <col min="23" max="41" width="0" hidden="1" customWidth="1"/>
    <col min="42" max="16384" width="13.5703125" hidden="1"/>
  </cols>
  <sheetData>
    <row r="1" spans="1:40" x14ac:dyDescent="0.2">
      <c r="A1" s="17"/>
      <c r="B1" s="17"/>
      <c r="C1" s="17"/>
      <c r="D1" s="17"/>
      <c r="E1" s="17"/>
      <c r="F1" s="17"/>
      <c r="G1" s="17"/>
      <c r="H1" s="17"/>
      <c r="I1" s="17"/>
      <c r="J1" s="738" t="s">
        <v>12</v>
      </c>
      <c r="K1" s="274"/>
      <c r="L1" s="17"/>
      <c r="M1" s="17"/>
      <c r="N1" s="17"/>
      <c r="O1" s="17"/>
      <c r="P1" s="154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40" ht="18" x14ac:dyDescent="0.2">
      <c r="A2" s="17"/>
      <c r="B2" s="17"/>
      <c r="C2" s="17"/>
      <c r="D2" s="17"/>
      <c r="E2" s="233"/>
      <c r="F2" s="17"/>
      <c r="G2" s="17"/>
      <c r="H2" s="17"/>
      <c r="I2" s="17"/>
      <c r="J2" s="17"/>
      <c r="K2" s="17"/>
      <c r="L2" s="17"/>
      <c r="M2" s="17"/>
      <c r="N2" s="17"/>
      <c r="O2" s="17"/>
      <c r="P2" s="154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1:40" x14ac:dyDescent="0.2">
      <c r="A3" s="17"/>
      <c r="B3" s="17"/>
      <c r="C3" s="17"/>
      <c r="D3" s="17"/>
      <c r="E3" s="17"/>
      <c r="F3" s="17"/>
      <c r="G3" s="17"/>
      <c r="H3" s="17"/>
      <c r="I3" s="17"/>
      <c r="J3" s="17" t="s">
        <v>15</v>
      </c>
      <c r="K3" s="17"/>
      <c r="L3" s="17"/>
      <c r="M3" s="17"/>
      <c r="N3" s="17"/>
      <c r="O3" s="17"/>
      <c r="P3" s="154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x14ac:dyDescent="0.2">
      <c r="A4" s="35" t="s">
        <v>9</v>
      </c>
      <c r="B4" s="40" t="str">
        <f>Cover!$B$13</f>
        <v>Select Name of Insurer/ Financial Holding Company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56" t="s">
        <v>343</v>
      </c>
      <c r="O4" s="17"/>
      <c r="P4" s="154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0" x14ac:dyDescent="0.2">
      <c r="A5" s="35"/>
      <c r="B5" s="40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54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x14ac:dyDescent="0.2">
      <c r="A6" s="35" t="s">
        <v>10</v>
      </c>
      <c r="B6" s="41">
        <f>Cover!$B$19</f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54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x14ac:dyDescent="0.2">
      <c r="A7" s="35"/>
      <c r="B7" s="4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54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40" ht="38.25" x14ac:dyDescent="0.2">
      <c r="A8" s="17"/>
      <c r="B8" s="17"/>
      <c r="C8" s="241"/>
      <c r="D8" s="275"/>
      <c r="E8" s="276"/>
      <c r="F8" s="251" t="s">
        <v>103</v>
      </c>
      <c r="G8" s="251" t="s">
        <v>115</v>
      </c>
      <c r="H8" s="220" t="s">
        <v>116</v>
      </c>
      <c r="I8" s="176" t="str">
        <f xml:space="preserve"> "Valuation Amount Balance Sheet "&amp;YEAR($B$6)</f>
        <v>Valuation Amount Balance Sheet 1900</v>
      </c>
      <c r="J8" s="251" t="s">
        <v>104</v>
      </c>
      <c r="K8" s="251" t="s">
        <v>105</v>
      </c>
      <c r="L8" s="176" t="str">
        <f>"Value of Segregated Fund "&amp;YEAR($B$6)</f>
        <v>Value of Segregated Fund 1900</v>
      </c>
      <c r="M8" s="176" t="str">
        <f>"Other Assets at Year End "&amp;YEAR($B$6)</f>
        <v>Other Assets at Year End 1900</v>
      </c>
      <c r="N8" s="17"/>
      <c r="O8" s="154"/>
      <c r="P8" s="154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ht="15" customHeight="1" x14ac:dyDescent="0.2">
      <c r="A9" s="17"/>
      <c r="B9" s="17"/>
      <c r="C9" s="152"/>
      <c r="D9" s="161"/>
      <c r="E9" s="356" t="s">
        <v>356</v>
      </c>
      <c r="F9" s="153"/>
      <c r="G9" s="118"/>
      <c r="H9" s="118"/>
      <c r="I9" s="145"/>
      <c r="J9" s="145"/>
      <c r="K9" s="2"/>
      <c r="L9" s="145"/>
      <c r="M9" s="145"/>
      <c r="N9" s="17"/>
      <c r="O9" s="154"/>
      <c r="P9" s="154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</row>
    <row r="10" spans="1:40" ht="15" customHeight="1" x14ac:dyDescent="0.2">
      <c r="A10" s="17"/>
      <c r="B10" s="17"/>
      <c r="C10" s="396" t="s">
        <v>153</v>
      </c>
      <c r="D10" s="397"/>
      <c r="E10" s="397"/>
      <c r="F10" s="398">
        <f>SUMIFS($G$29:$G$218,$B$29:$B$218,$S$37,$A$29:$A$218,"Due From Agents",$K$29:$K$218,"&lt;=60")</f>
        <v>0</v>
      </c>
      <c r="G10" s="398">
        <f>SUMIFS($H$29:$H$218,$B$29:$B$218,$S$37,$A$29:$A$218,"Due From Agents",$K$29:$K$218,"&lt;60")</f>
        <v>0</v>
      </c>
      <c r="H10" s="399">
        <f>SUMIFS($I$29:$I$218,$B$29:$B$218,$S$37,$A$29:$A$218,"Due From Agents",$K$29:$K$218,"&lt;=60")</f>
        <v>0</v>
      </c>
      <c r="I10" s="398">
        <f>SUMIFS($J$29:$J$218,$B$29:$B$218,$S$37,$A$29:$A$218,"Due From Agents",$K$29:$K$218,"&lt;=60")</f>
        <v>0</v>
      </c>
      <c r="J10" s="398">
        <f>SUMIFS($L$29:$L$218,$B$29:$B$218,$S$37,$A$29:$A$218,"Due From Agents",$K$29:$K$218,"&lt;=60")</f>
        <v>0</v>
      </c>
      <c r="K10" s="398">
        <f>SUMIFS($M$29:$M$218,$B$29:$B$218,$S$37,$A$29:$A$218,"Due From Agents",$K$29:$K$218,"&lt;=60")</f>
        <v>0</v>
      </c>
      <c r="L10" s="398">
        <f>SUMIFS($N$29:$N$218,$B$29:$B$218,$S$37,$A$29:$A$218,"Due From Agents",$K$29:$K$218,"&lt;=60")</f>
        <v>0</v>
      </c>
      <c r="M10" s="398">
        <f>SUMIFS($O$29:$O$218,$B$29:$B$218,$S$37,$A$29:$A$218,"Due From Agents",$K$29:$K$218,"&lt;=60")</f>
        <v>0</v>
      </c>
      <c r="N10" s="17"/>
      <c r="O10" s="154"/>
      <c r="P10" s="154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</row>
    <row r="11" spans="1:40" ht="15" customHeight="1" x14ac:dyDescent="0.2">
      <c r="A11" s="17"/>
      <c r="B11" s="17"/>
      <c r="C11" s="396" t="s">
        <v>380</v>
      </c>
      <c r="D11" s="397"/>
      <c r="E11" s="397"/>
      <c r="F11" s="398">
        <f>SUMIFS($G$29:$G$218,$B$29:$B$218,$S$37,$A$29:$A$218,"Due From Agents",$K$29:$K$218,"&gt;60")</f>
        <v>0</v>
      </c>
      <c r="G11" s="398">
        <f>SUMIFS($H$29:$H$218,$B$29:$B$218,$S$37,$A$29:$A$218,"Due From Agents",$K$29:$K$218,"&gt;60")</f>
        <v>0</v>
      </c>
      <c r="H11" s="399">
        <f>SUMIFS($I$29:$I$218,$B$29:$B$218,$S$37,$A$29:$A$218,"Due From Agents",$K$29:$K$218,"&gt;60")</f>
        <v>0</v>
      </c>
      <c r="I11" s="398">
        <f>SUMIFS($J$29:$J$218,$B$29:$B$218,$S$37,$A$29:$A$218,"Due From Agents",$K$29:$K$218,"&gt;60")</f>
        <v>0</v>
      </c>
      <c r="J11" s="398">
        <f>SUMIFS($L$29:$L$218,$B$29:$B$218,$S$37,$A$29:$A$218,"Due From Agents",$K$29:$K$218,"&gt;60")</f>
        <v>0</v>
      </c>
      <c r="K11" s="398">
        <f>SUMIFS($M$29:$M$218,$B$29:$B$218,$S$37,$A$29:$A$218,"Due From Agents",$K$29:$K$218,"&gt;60")</f>
        <v>0</v>
      </c>
      <c r="L11" s="398">
        <f>SUMIFS($N$29:$N$218,$B$29:$B$218,$S$37,$A$29:$A$218,"Due From Agents",$K$29:$K$218,"&gt;60")</f>
        <v>0</v>
      </c>
      <c r="M11" s="398">
        <f>SUMIFS($O$29:$O$218,$B$29:$B$218,$S$37,$A$29:$A$218,"Due From Agents",$K$29:$K$218,"&gt;60")</f>
        <v>0</v>
      </c>
      <c r="N11" s="17"/>
      <c r="O11" s="154"/>
      <c r="P11" s="154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40" ht="15" customHeight="1" thickBot="1" x14ac:dyDescent="0.25">
      <c r="A12" s="17"/>
      <c r="B12" s="17"/>
      <c r="C12" s="400" t="s">
        <v>155</v>
      </c>
      <c r="D12" s="401"/>
      <c r="E12" s="401"/>
      <c r="F12" s="431">
        <f>SUM(F10:F11)</f>
        <v>0</v>
      </c>
      <c r="G12" s="431">
        <f t="shared" ref="G12:M12" si="0">SUM(G10:G11)</f>
        <v>0</v>
      </c>
      <c r="H12" s="823">
        <f t="shared" si="0"/>
        <v>0</v>
      </c>
      <c r="I12" s="431">
        <f t="shared" si="0"/>
        <v>0</v>
      </c>
      <c r="J12" s="431">
        <f t="shared" si="0"/>
        <v>0</v>
      </c>
      <c r="K12" s="431">
        <f t="shared" si="0"/>
        <v>0</v>
      </c>
      <c r="L12" s="431">
        <f t="shared" si="0"/>
        <v>0</v>
      </c>
      <c r="M12" s="431">
        <f t="shared" si="0"/>
        <v>0</v>
      </c>
      <c r="N12" s="17"/>
      <c r="O12" s="154"/>
      <c r="P12" s="154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</row>
    <row r="13" spans="1:40" ht="15" customHeight="1" thickTop="1" x14ac:dyDescent="0.2">
      <c r="A13" s="17"/>
      <c r="B13" s="17"/>
      <c r="C13" s="396" t="s">
        <v>154</v>
      </c>
      <c r="D13" s="397"/>
      <c r="E13" s="397"/>
      <c r="F13" s="398">
        <f>SUMIFS($G$29:$G$218,$B$29:$B$218,$S$37,$A$29:$A$218,"Due From Brokers",$K$29:$K$218,"&lt;=60")</f>
        <v>0</v>
      </c>
      <c r="G13" s="398">
        <f>SUMIFS($H$29:$H$218,$B$29:$B$218,$S$37,$A$29:$A$218,"Due From Brokers",$K$29:$K$218,"&lt;=60")</f>
        <v>0</v>
      </c>
      <c r="H13" s="399">
        <f>SUMIFS($I$29:$I$218,$B$29:$B$218,$S$37,$A$29:$A$218,"Due From Brokers",$K$29:$K$218,"&lt;=60")</f>
        <v>0</v>
      </c>
      <c r="I13" s="398">
        <f>SUMIFS($J$29:$J$218,$B$29:$B$218,$S$37,$A$29:$A$218,"Due From Brokers",$K$29:$K$218,"&lt;=60")</f>
        <v>0</v>
      </c>
      <c r="J13" s="398">
        <f>SUMIFS($L$29:$L$218,$B$29:$B$218,$S$37,$A$29:$A$218,"Due From Brokers",$K$29:$K$218,"&lt;=60")</f>
        <v>0</v>
      </c>
      <c r="K13" s="398">
        <f>SUMIFS($M$29:$M$218,$B$29:$B$218,$S$37,$A$29:$A$218,"Due From Brokers",$K$29:$K$218,"&lt;=60")</f>
        <v>0</v>
      </c>
      <c r="L13" s="398">
        <f>SUMIFS($N$29:$N$218,$B$29:$B$218,$S$37,$A$29:$A$218,"Due From Brokers",$K$29:$K$218,"&lt;=60")</f>
        <v>0</v>
      </c>
      <c r="M13" s="398">
        <f>SUMIFS($O$29:$O$218,$B$29:$B$218,$S$37,$A$29:$A$218,"Due From Brokers",$K$29:$K$218,"&lt;=60")</f>
        <v>0</v>
      </c>
      <c r="N13" s="395"/>
      <c r="O13" s="154"/>
      <c r="P13" s="154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</row>
    <row r="14" spans="1:40" ht="15" customHeight="1" x14ac:dyDescent="0.2">
      <c r="A14" s="17"/>
      <c r="B14" s="17"/>
      <c r="C14" s="396" t="s">
        <v>382</v>
      </c>
      <c r="D14" s="397"/>
      <c r="E14" s="397"/>
      <c r="F14" s="398">
        <f>SUMIFS($G$29:$G$218,$B$29:$B$218,$S$37,$A$29:$A$218,"Due From Brokers",$K$29:$K$218,"&gt;60")</f>
        <v>0</v>
      </c>
      <c r="G14" s="398">
        <f>SUMIFS($H$29:$H$218,$B$29:$B$218,$S$37,$A$29:$A$218,"Due From Brokers",$K$29:$K$218,"&gt;60")</f>
        <v>0</v>
      </c>
      <c r="H14" s="399">
        <f>SUMIFS($I$29:$I$218,$B$29:$B$218,$S$37,$A$29:$A$218,"Due From Brokers",$K$29:$K$218,"&gt;60")</f>
        <v>0</v>
      </c>
      <c r="I14" s="398">
        <f>SUMIFS($J$29:$J$218,$B$29:$B$218,$S$37,$A$29:$A$218,"Due From Brokers",$K$29:$K$218,"&gt;60")</f>
        <v>0</v>
      </c>
      <c r="J14" s="398">
        <f>SUMIFS($L$29:$L$218,$B$29:$B$218,$S$37,$A$29:$A$218,"Due From Brokers",$K$29:$K$218,"&gt;60")</f>
        <v>0</v>
      </c>
      <c r="K14" s="398">
        <f>SUMIFS($M$29:$M$218,$B$29:$B$218,$S$37,$A$29:$A$218,"Due From Brokers",$K$29:$K$218,"&gt;60")</f>
        <v>0</v>
      </c>
      <c r="L14" s="398">
        <f>SUMIFS($N$29:$N$218,$B$29:$B$218,$S$37,$A$29:$A$218,"Due From Brokers",$K$29:$K$218,"&gt;60")</f>
        <v>0</v>
      </c>
      <c r="M14" s="398">
        <f>SUMIFS($O$29:$O$218,$B$29:$B$218,$S$37,$A$29:$A$218,"Due From Brokers",$K$29:$K$218,"&gt;60")</f>
        <v>0</v>
      </c>
      <c r="N14" s="17"/>
      <c r="O14" s="154"/>
      <c r="P14" s="154"/>
      <c r="R14" s="272"/>
      <c r="S14" s="272"/>
      <c r="T14" s="272"/>
      <c r="U14" s="272"/>
      <c r="V14" s="124"/>
      <c r="W14" s="272"/>
      <c r="X14" s="272"/>
      <c r="Y14" s="272"/>
      <c r="Z14" s="272"/>
      <c r="AA14" s="272"/>
      <c r="AB14" s="272"/>
      <c r="AC14" s="272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</row>
    <row r="15" spans="1:40" ht="15" customHeight="1" thickBot="1" x14ac:dyDescent="0.25">
      <c r="A15" s="17"/>
      <c r="B15" s="17"/>
      <c r="C15" s="400" t="s">
        <v>156</v>
      </c>
      <c r="D15" s="402"/>
      <c r="E15" s="401"/>
      <c r="F15" s="431">
        <f>SUM(F13:F14)</f>
        <v>0</v>
      </c>
      <c r="G15" s="431">
        <f t="shared" ref="G15:M15" si="1">SUM(G13:G14)</f>
        <v>0</v>
      </c>
      <c r="H15" s="823">
        <f t="shared" si="1"/>
        <v>0</v>
      </c>
      <c r="I15" s="431">
        <f t="shared" si="1"/>
        <v>0</v>
      </c>
      <c r="J15" s="431">
        <f t="shared" si="1"/>
        <v>0</v>
      </c>
      <c r="K15" s="431">
        <f t="shared" si="1"/>
        <v>0</v>
      </c>
      <c r="L15" s="431">
        <f t="shared" si="1"/>
        <v>0</v>
      </c>
      <c r="M15" s="431">
        <f t="shared" si="1"/>
        <v>0</v>
      </c>
      <c r="N15" s="395"/>
      <c r="O15" s="154"/>
      <c r="P15" s="154"/>
      <c r="R15" s="272"/>
      <c r="S15" s="272"/>
      <c r="T15" s="272"/>
      <c r="U15" s="272"/>
      <c r="V15" s="277"/>
      <c r="W15" s="272"/>
      <c r="X15" s="272"/>
      <c r="Y15" s="272"/>
      <c r="Z15" s="272"/>
      <c r="AA15" s="272"/>
      <c r="AB15" s="272"/>
      <c r="AC15" s="272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</row>
    <row r="16" spans="1:40" ht="15" customHeight="1" thickTop="1" x14ac:dyDescent="0.2">
      <c r="A16" s="17"/>
      <c r="B16" s="17"/>
      <c r="C16" s="403" t="s">
        <v>157</v>
      </c>
      <c r="D16" s="397"/>
      <c r="E16" s="397"/>
      <c r="F16" s="404"/>
      <c r="G16" s="404"/>
      <c r="H16" s="404"/>
      <c r="I16" s="404"/>
      <c r="J16" s="404"/>
      <c r="K16" s="404"/>
      <c r="L16" s="404"/>
      <c r="M16" s="404"/>
      <c r="N16" s="17"/>
      <c r="O16" s="154"/>
      <c r="P16" s="154"/>
      <c r="Q16" s="272"/>
      <c r="R16" s="278"/>
      <c r="S16" s="278"/>
      <c r="T16" s="272"/>
      <c r="U16" s="272"/>
      <c r="X16" s="272"/>
      <c r="Y16" s="272"/>
      <c r="Z16" s="272"/>
      <c r="AA16" s="272"/>
      <c r="AB16" s="272"/>
      <c r="AC16" s="272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</row>
    <row r="17" spans="1:40" ht="15" customHeight="1" x14ac:dyDescent="0.2">
      <c r="A17" s="17"/>
      <c r="B17" s="17"/>
      <c r="C17" s="437" t="s">
        <v>378</v>
      </c>
      <c r="D17" s="397"/>
      <c r="E17" s="397"/>
      <c r="F17" s="404">
        <f>+V34</f>
        <v>0</v>
      </c>
      <c r="G17" s="404">
        <f t="shared" ref="G17:M17" si="2">+W34</f>
        <v>0</v>
      </c>
      <c r="H17" s="405">
        <f t="shared" si="2"/>
        <v>0</v>
      </c>
      <c r="I17" s="404">
        <f t="shared" si="2"/>
        <v>0</v>
      </c>
      <c r="J17" s="404">
        <f t="shared" si="2"/>
        <v>0</v>
      </c>
      <c r="K17" s="404">
        <f t="shared" si="2"/>
        <v>0</v>
      </c>
      <c r="L17" s="404">
        <f t="shared" si="2"/>
        <v>0</v>
      </c>
      <c r="M17" s="404">
        <f t="shared" si="2"/>
        <v>0</v>
      </c>
      <c r="N17" s="17"/>
      <c r="O17" s="154"/>
      <c r="P17" s="154"/>
      <c r="Q17" s="272"/>
      <c r="R17" s="278"/>
      <c r="S17" s="278"/>
      <c r="T17" s="272"/>
      <c r="U17" s="272"/>
      <c r="X17" s="272"/>
      <c r="Y17" s="272"/>
      <c r="Z17" s="272"/>
      <c r="AA17" s="272"/>
      <c r="AB17" s="272"/>
      <c r="AC17" s="272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40" ht="15" customHeight="1" x14ac:dyDescent="0.2">
      <c r="A18" s="17"/>
      <c r="B18" s="17"/>
      <c r="C18" s="409" t="s">
        <v>158</v>
      </c>
      <c r="D18" s="410"/>
      <c r="E18" s="411"/>
      <c r="F18" s="398">
        <f t="shared" ref="F18:M18" si="3">+V36</f>
        <v>0</v>
      </c>
      <c r="G18" s="398">
        <f t="shared" si="3"/>
        <v>0</v>
      </c>
      <c r="H18" s="399">
        <f t="shared" si="3"/>
        <v>0</v>
      </c>
      <c r="I18" s="398">
        <f t="shared" si="3"/>
        <v>0</v>
      </c>
      <c r="J18" s="398">
        <f t="shared" si="3"/>
        <v>0</v>
      </c>
      <c r="K18" s="398">
        <f t="shared" si="3"/>
        <v>0</v>
      </c>
      <c r="L18" s="398">
        <f t="shared" si="3"/>
        <v>0</v>
      </c>
      <c r="M18" s="398">
        <f t="shared" si="3"/>
        <v>0</v>
      </c>
      <c r="N18" s="17"/>
      <c r="O18" s="154"/>
      <c r="P18" s="154"/>
      <c r="Q18" s="272"/>
      <c r="R18" s="278"/>
      <c r="S18" s="278"/>
      <c r="T18" s="272"/>
      <c r="U18" s="272"/>
      <c r="X18" s="272"/>
      <c r="Y18" s="272"/>
      <c r="Z18" s="272"/>
      <c r="AA18" s="272"/>
      <c r="AB18" s="272"/>
      <c r="AC18" s="272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</row>
    <row r="19" spans="1:40" ht="15" customHeight="1" x14ac:dyDescent="0.2">
      <c r="A19" s="17"/>
      <c r="B19" s="17"/>
      <c r="C19" s="409" t="s">
        <v>377</v>
      </c>
      <c r="D19" s="410"/>
      <c r="E19" s="410"/>
      <c r="F19" s="398">
        <f>+V37</f>
        <v>0</v>
      </c>
      <c r="G19" s="398">
        <f t="shared" ref="G19:M19" si="4">+W37</f>
        <v>0</v>
      </c>
      <c r="H19" s="399">
        <f t="shared" si="4"/>
        <v>0</v>
      </c>
      <c r="I19" s="398">
        <f t="shared" si="4"/>
        <v>0</v>
      </c>
      <c r="J19" s="398">
        <f t="shared" si="4"/>
        <v>0</v>
      </c>
      <c r="K19" s="398">
        <f t="shared" si="4"/>
        <v>0</v>
      </c>
      <c r="L19" s="398">
        <f t="shared" si="4"/>
        <v>0</v>
      </c>
      <c r="M19" s="398">
        <f t="shared" si="4"/>
        <v>0</v>
      </c>
      <c r="N19" s="17"/>
      <c r="O19" s="154"/>
      <c r="P19" s="154"/>
      <c r="Q19" s="272"/>
      <c r="R19" s="278"/>
      <c r="S19" s="278"/>
      <c r="T19" s="272"/>
      <c r="U19" s="272"/>
      <c r="X19" s="272"/>
      <c r="Y19" s="272"/>
      <c r="Z19" s="272"/>
      <c r="AA19" s="272"/>
      <c r="AB19" s="272"/>
      <c r="AC19" s="272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1:40" ht="15" customHeight="1" x14ac:dyDescent="0.2">
      <c r="A20" s="17"/>
      <c r="B20" s="17"/>
      <c r="C20" s="409" t="s">
        <v>379</v>
      </c>
      <c r="D20" s="410"/>
      <c r="E20" s="410"/>
      <c r="F20" s="398">
        <f>+V38</f>
        <v>0</v>
      </c>
      <c r="G20" s="398">
        <f t="shared" ref="G20:M20" si="5">+W38</f>
        <v>0</v>
      </c>
      <c r="H20" s="399">
        <f t="shared" si="5"/>
        <v>0</v>
      </c>
      <c r="I20" s="398">
        <f t="shared" si="5"/>
        <v>0</v>
      </c>
      <c r="J20" s="398">
        <f t="shared" si="5"/>
        <v>0</v>
      </c>
      <c r="K20" s="398">
        <f t="shared" si="5"/>
        <v>0</v>
      </c>
      <c r="L20" s="398">
        <f t="shared" si="5"/>
        <v>0</v>
      </c>
      <c r="M20" s="398">
        <f t="shared" si="5"/>
        <v>0</v>
      </c>
      <c r="N20" s="17"/>
      <c r="O20" s="154"/>
      <c r="P20" s="154"/>
      <c r="Q20" s="272"/>
      <c r="R20" s="278"/>
      <c r="S20" s="278"/>
      <c r="T20" s="272"/>
      <c r="U20" s="272"/>
      <c r="V20" s="101"/>
      <c r="W20" s="101"/>
      <c r="X20" s="101"/>
      <c r="Y20" s="101"/>
      <c r="Z20" s="101"/>
      <c r="AA20" s="101"/>
      <c r="AB20" s="101"/>
      <c r="AC20" s="10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</row>
    <row r="21" spans="1:40" ht="15" customHeight="1" x14ac:dyDescent="0.2">
      <c r="A21" s="17"/>
      <c r="B21" s="17"/>
      <c r="C21" s="414" t="s">
        <v>160</v>
      </c>
      <c r="D21" s="415"/>
      <c r="E21" s="415"/>
      <c r="F21" s="426">
        <f>+V39</f>
        <v>0</v>
      </c>
      <c r="G21" s="426">
        <f t="shared" ref="G21:M21" si="6">+W39</f>
        <v>0</v>
      </c>
      <c r="H21" s="425">
        <f t="shared" si="6"/>
        <v>0</v>
      </c>
      <c r="I21" s="426">
        <f t="shared" si="6"/>
        <v>0</v>
      </c>
      <c r="J21" s="426">
        <f t="shared" si="6"/>
        <v>0</v>
      </c>
      <c r="K21" s="426">
        <f t="shared" si="6"/>
        <v>0</v>
      </c>
      <c r="L21" s="426">
        <f t="shared" si="6"/>
        <v>0</v>
      </c>
      <c r="M21" s="426">
        <f t="shared" si="6"/>
        <v>0</v>
      </c>
      <c r="N21" s="17"/>
      <c r="O21" s="154"/>
      <c r="P21" s="154"/>
      <c r="Q21" s="272"/>
      <c r="R21" s="278"/>
      <c r="S21" s="278"/>
      <c r="T21" s="272"/>
      <c r="U21" s="272"/>
      <c r="X21" s="272"/>
      <c r="Y21" s="272"/>
      <c r="Z21" s="272"/>
      <c r="AA21" s="272"/>
      <c r="AB21" s="272"/>
      <c r="AC21" s="272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</row>
    <row r="22" spans="1:40" ht="15" customHeight="1" x14ac:dyDescent="0.2">
      <c r="A22" s="17"/>
      <c r="B22" s="17"/>
      <c r="C22" s="1612" t="s">
        <v>822</v>
      </c>
      <c r="D22" s="1613"/>
      <c r="E22" s="1614"/>
      <c r="F22" s="1048">
        <f>SUM(F17:F21)</f>
        <v>0</v>
      </c>
      <c r="G22" s="1048">
        <f t="shared" ref="G22:M22" si="7">SUM(G17:G21)</f>
        <v>0</v>
      </c>
      <c r="H22" s="1049">
        <f t="shared" si="7"/>
        <v>0</v>
      </c>
      <c r="I22" s="1048">
        <f t="shared" si="7"/>
        <v>0</v>
      </c>
      <c r="J22" s="1048">
        <f t="shared" si="7"/>
        <v>0</v>
      </c>
      <c r="K22" s="1048">
        <f t="shared" si="7"/>
        <v>0</v>
      </c>
      <c r="L22" s="1048">
        <f t="shared" si="7"/>
        <v>0</v>
      </c>
      <c r="M22" s="1048">
        <f t="shared" si="7"/>
        <v>0</v>
      </c>
      <c r="N22" s="17"/>
      <c r="O22" s="154"/>
      <c r="P22" s="154"/>
      <c r="Q22" s="272"/>
      <c r="R22" s="278"/>
      <c r="S22" s="278"/>
      <c r="T22" s="272"/>
      <c r="U22" s="272"/>
      <c r="X22" s="272"/>
      <c r="Y22" s="272"/>
      <c r="Z22" s="272"/>
      <c r="AA22" s="272"/>
      <c r="AB22" s="272"/>
      <c r="AC22" s="272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</row>
    <row r="23" spans="1:40" ht="15" customHeight="1" x14ac:dyDescent="0.2">
      <c r="A23" s="17"/>
      <c r="B23" s="154"/>
      <c r="C23" s="439"/>
      <c r="D23" s="428"/>
      <c r="E23" s="440"/>
      <c r="F23" s="441"/>
      <c r="G23" s="441"/>
      <c r="H23" s="442"/>
      <c r="I23" s="441"/>
      <c r="J23" s="441"/>
      <c r="K23" s="441"/>
      <c r="L23" s="442"/>
      <c r="M23" s="442"/>
      <c r="N23" s="17"/>
      <c r="O23" s="154"/>
      <c r="P23" s="154"/>
      <c r="Q23" s="272"/>
      <c r="R23" s="272"/>
      <c r="S23" s="272"/>
      <c r="T23" s="272"/>
      <c r="U23" s="272"/>
      <c r="X23" s="272"/>
      <c r="Y23" s="272"/>
      <c r="Z23" s="272"/>
      <c r="AA23" s="272"/>
      <c r="AB23" s="124"/>
      <c r="AC23" s="272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40" ht="15" customHeight="1" thickBot="1" x14ac:dyDescent="0.25">
      <c r="A24" s="17"/>
      <c r="B24" s="17"/>
      <c r="C24" s="400" t="s">
        <v>135</v>
      </c>
      <c r="D24" s="444"/>
      <c r="E24" s="445"/>
      <c r="F24" s="446">
        <f>SUM(F12,F15,F22)</f>
        <v>0</v>
      </c>
      <c r="G24" s="446">
        <f t="shared" ref="G24:M24" si="8">SUM(G12,G15,G22)</f>
        <v>0</v>
      </c>
      <c r="H24" s="446">
        <f t="shared" si="8"/>
        <v>0</v>
      </c>
      <c r="I24" s="446">
        <f t="shared" si="8"/>
        <v>0</v>
      </c>
      <c r="J24" s="446">
        <f t="shared" si="8"/>
        <v>0</v>
      </c>
      <c r="K24" s="446">
        <f t="shared" si="8"/>
        <v>0</v>
      </c>
      <c r="L24" s="446">
        <f t="shared" si="8"/>
        <v>0</v>
      </c>
      <c r="M24" s="446">
        <f t="shared" si="8"/>
        <v>0</v>
      </c>
      <c r="N24" s="17"/>
      <c r="O24" s="154"/>
      <c r="P24" s="375"/>
      <c r="Q24" s="272"/>
      <c r="R24" s="272"/>
      <c r="S24" s="272"/>
      <c r="T24" s="272"/>
      <c r="U24" s="272"/>
      <c r="X24" s="272"/>
      <c r="Y24" s="272"/>
      <c r="Z24" s="272"/>
      <c r="AA24" s="272"/>
      <c r="AB24" s="277"/>
      <c r="AC24" s="272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</row>
    <row r="25" spans="1:40" ht="15" customHeight="1" thickTop="1" x14ac:dyDescent="0.2">
      <c r="A25" s="17"/>
      <c r="B25" s="17"/>
      <c r="C25" s="17"/>
      <c r="D25" s="17"/>
      <c r="E25" s="17"/>
      <c r="F25" s="392"/>
      <c r="G25" s="392"/>
      <c r="H25" s="392"/>
      <c r="I25" s="392"/>
      <c r="J25" s="392"/>
      <c r="K25" s="392"/>
      <c r="L25" s="392"/>
      <c r="M25" s="392"/>
      <c r="N25" s="17"/>
      <c r="O25" s="17"/>
      <c r="P25" s="154"/>
      <c r="Q25" s="272"/>
      <c r="R25" s="272"/>
      <c r="S25" s="272"/>
      <c r="T25" s="272"/>
      <c r="U25" s="272"/>
      <c r="V25" s="101"/>
      <c r="W25" s="101"/>
      <c r="X25" s="101"/>
      <c r="Y25" s="101"/>
      <c r="Z25" s="101"/>
      <c r="AA25" s="101"/>
      <c r="AB25" s="101"/>
      <c r="AC25" s="10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</row>
    <row r="26" spans="1:40" ht="15" customHeight="1" x14ac:dyDescent="0.2">
      <c r="A26" s="35" t="s">
        <v>17</v>
      </c>
      <c r="B26" s="17"/>
      <c r="C26" s="17"/>
      <c r="D26" s="17"/>
      <c r="E26" s="17"/>
      <c r="F26" s="17"/>
      <c r="G26" s="344">
        <f>SUM(G29:G218)</f>
        <v>0</v>
      </c>
      <c r="H26" s="344">
        <f>SUM(H29:H218)</f>
        <v>0</v>
      </c>
      <c r="I26" s="344">
        <f>SUM(I29:I218)</f>
        <v>0</v>
      </c>
      <c r="J26" s="344">
        <f>SUM(J29:J218)</f>
        <v>0</v>
      </c>
      <c r="K26" s="392"/>
      <c r="L26" s="344">
        <f>SUM(L29:L218)</f>
        <v>0</v>
      </c>
      <c r="M26" s="344">
        <f>SUM(M29:M218)</f>
        <v>0</v>
      </c>
      <c r="N26" s="344">
        <f t="shared" ref="N26:O26" si="9">SUM(N29:N218)</f>
        <v>0</v>
      </c>
      <c r="O26" s="344">
        <f t="shared" si="9"/>
        <v>0</v>
      </c>
      <c r="P26" s="17"/>
      <c r="Q26" s="272"/>
      <c r="R26" s="278"/>
      <c r="S26" s="278"/>
      <c r="T26" s="272"/>
      <c r="U26" s="272"/>
      <c r="X26" s="272"/>
      <c r="Y26" s="272"/>
      <c r="Z26" s="272"/>
      <c r="AA26" s="272"/>
      <c r="AB26" s="124"/>
      <c r="AC26" s="272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</row>
    <row r="27" spans="1:40" ht="15" customHeight="1" x14ac:dyDescent="0.2">
      <c r="A27" s="17"/>
      <c r="B27" s="17"/>
      <c r="C27" s="17"/>
      <c r="D27" s="17"/>
      <c r="E27" s="17"/>
      <c r="F27" s="392"/>
      <c r="G27" s="392"/>
      <c r="H27" s="392"/>
      <c r="I27" s="392"/>
      <c r="J27" s="392"/>
      <c r="K27" s="392"/>
      <c r="L27" s="392"/>
      <c r="M27" s="392"/>
      <c r="N27" s="17"/>
      <c r="O27" s="17"/>
      <c r="P27" s="154"/>
      <c r="Q27" s="272"/>
      <c r="R27" s="278"/>
      <c r="S27" s="278"/>
      <c r="T27" s="272"/>
      <c r="U27" s="272"/>
      <c r="X27" s="272"/>
      <c r="Y27" s="272"/>
      <c r="Z27" s="272"/>
      <c r="AA27" s="272"/>
      <c r="AB27" s="124"/>
      <c r="AC27" s="272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</row>
    <row r="28" spans="1:40" ht="48.6" customHeight="1" x14ac:dyDescent="0.2">
      <c r="A28" s="250" t="s">
        <v>18</v>
      </c>
      <c r="B28" s="169" t="s">
        <v>19</v>
      </c>
      <c r="C28" s="250" t="s">
        <v>151</v>
      </c>
      <c r="D28" s="175" t="s">
        <v>1056</v>
      </c>
      <c r="E28" s="279" t="s">
        <v>137</v>
      </c>
      <c r="F28" s="251" t="s">
        <v>28</v>
      </c>
      <c r="G28" s="251" t="s">
        <v>103</v>
      </c>
      <c r="H28" s="251" t="s">
        <v>115</v>
      </c>
      <c r="I28" s="220" t="s">
        <v>116</v>
      </c>
      <c r="J28" s="199" t="str">
        <f xml:space="preserve"> "Valuation Amount Balance Sheet "&amp;YEAR($B$6)</f>
        <v>Valuation Amount Balance Sheet 1900</v>
      </c>
      <c r="K28" s="251" t="s">
        <v>162</v>
      </c>
      <c r="L28" s="251" t="s">
        <v>104</v>
      </c>
      <c r="M28" s="250" t="s">
        <v>105</v>
      </c>
      <c r="N28" s="199" t="str">
        <f>"Value of Segregated Fund "&amp;YEAR($B$6)</f>
        <v>Value of Segregated Fund 1900</v>
      </c>
      <c r="O28" s="199" t="str">
        <f>"Other Assets at Year End "&amp;YEAR($B$6)</f>
        <v>Other Assets at Year End 1900</v>
      </c>
      <c r="P28" s="17"/>
      <c r="Q28" s="272"/>
      <c r="R28" s="272"/>
      <c r="S28" s="272"/>
      <c r="T28" s="272"/>
      <c r="U28" s="272"/>
      <c r="X28" s="272"/>
      <c r="Y28" s="272"/>
      <c r="Z28" s="272"/>
      <c r="AA28" s="272"/>
      <c r="AB28" s="272"/>
      <c r="AC28" s="272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</row>
    <row r="29" spans="1:40" x14ac:dyDescent="0.2">
      <c r="A29" s="394"/>
      <c r="B29" s="147"/>
      <c r="C29" s="155"/>
      <c r="D29" s="388"/>
      <c r="E29" s="147"/>
      <c r="F29" s="357"/>
      <c r="G29" s="280"/>
      <c r="H29" s="280"/>
      <c r="I29" s="325"/>
      <c r="J29" s="391">
        <f t="shared" ref="J29:J60" si="10">H29+I29</f>
        <v>0</v>
      </c>
      <c r="K29" s="280"/>
      <c r="L29" s="280"/>
      <c r="M29" s="280"/>
      <c r="N29" s="391">
        <f t="shared" ref="N29:N60" si="11">IF(E29=$R$36,J29,0)</f>
        <v>0</v>
      </c>
      <c r="O29" s="391">
        <f t="shared" ref="O29:O60" si="12">IF(OR(E29=$R$37,ISBLANK(E29)),J29,0)</f>
        <v>0</v>
      </c>
      <c r="P29" s="17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x14ac:dyDescent="0.2">
      <c r="A30" s="394"/>
      <c r="B30" s="147"/>
      <c r="C30" s="155"/>
      <c r="D30" s="388"/>
      <c r="E30" s="147"/>
      <c r="F30" s="357"/>
      <c r="G30" s="280"/>
      <c r="H30" s="280"/>
      <c r="I30" s="280"/>
      <c r="J30" s="391">
        <f t="shared" si="10"/>
        <v>0</v>
      </c>
      <c r="K30" s="280"/>
      <c r="L30" s="280"/>
      <c r="M30" s="280"/>
      <c r="N30" s="391">
        <f t="shared" si="11"/>
        <v>0</v>
      </c>
      <c r="O30" s="391">
        <f t="shared" si="12"/>
        <v>0</v>
      </c>
      <c r="P30" s="154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</row>
    <row r="31" spans="1:40" x14ac:dyDescent="0.2">
      <c r="A31" s="394"/>
      <c r="B31" s="147"/>
      <c r="C31" s="155"/>
      <c r="D31" s="388"/>
      <c r="E31" s="147"/>
      <c r="F31" s="357"/>
      <c r="G31" s="280"/>
      <c r="H31" s="280"/>
      <c r="I31" s="280"/>
      <c r="J31" s="391">
        <f t="shared" si="10"/>
        <v>0</v>
      </c>
      <c r="K31" s="280"/>
      <c r="L31" s="280"/>
      <c r="M31" s="280"/>
      <c r="N31" s="391">
        <f t="shared" si="11"/>
        <v>0</v>
      </c>
      <c r="O31" s="391">
        <f t="shared" si="12"/>
        <v>0</v>
      </c>
      <c r="P31" s="154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</row>
    <row r="32" spans="1:40" ht="12.95" customHeight="1" x14ac:dyDescent="0.2">
      <c r="A32" s="394"/>
      <c r="B32" s="147"/>
      <c r="C32" s="155"/>
      <c r="D32" s="388"/>
      <c r="E32" s="147"/>
      <c r="F32" s="357"/>
      <c r="G32" s="280"/>
      <c r="H32" s="280"/>
      <c r="I32" s="280"/>
      <c r="J32" s="391">
        <f t="shared" si="10"/>
        <v>0</v>
      </c>
      <c r="K32" s="280"/>
      <c r="L32" s="280"/>
      <c r="M32" s="280"/>
      <c r="N32" s="391">
        <f t="shared" si="11"/>
        <v>0</v>
      </c>
      <c r="O32" s="391">
        <f t="shared" si="12"/>
        <v>0</v>
      </c>
      <c r="P32" s="154"/>
      <c r="Q32" s="272"/>
      <c r="R32" s="451"/>
      <c r="S32" s="451"/>
      <c r="T32" s="427" t="s">
        <v>132</v>
      </c>
      <c r="U32" s="447"/>
      <c r="V32" s="448" t="s">
        <v>103</v>
      </c>
      <c r="W32" s="448" t="s">
        <v>115</v>
      </c>
      <c r="X32" s="449" t="s">
        <v>116</v>
      </c>
      <c r="Y32" s="450" t="str">
        <f xml:space="preserve"> "Valuation Amount Balance Sheet "&amp;YEAR($B$6)</f>
        <v>Valuation Amount Balance Sheet 1900</v>
      </c>
      <c r="Z32" s="448" t="s">
        <v>104</v>
      </c>
      <c r="AA32" s="448" t="s">
        <v>105</v>
      </c>
      <c r="AB32" s="450" t="str">
        <f>"Value of Segregated Fund "&amp;YEAR($B$6)</f>
        <v>Value of Segregated Fund 1900</v>
      </c>
      <c r="AC32" s="450" t="str">
        <f>"Other Assets at Year End "&amp;YEAR($B$6)</f>
        <v>Other Assets at Year End 1900</v>
      </c>
      <c r="AD32" s="45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</row>
    <row r="33" spans="1:40" ht="15" customHeight="1" x14ac:dyDescent="0.2">
      <c r="A33" s="394"/>
      <c r="B33" s="147"/>
      <c r="C33" s="155"/>
      <c r="D33" s="388"/>
      <c r="E33" s="147"/>
      <c r="F33" s="357"/>
      <c r="G33" s="280"/>
      <c r="H33" s="280"/>
      <c r="I33" s="325"/>
      <c r="J33" s="391">
        <f t="shared" si="10"/>
        <v>0</v>
      </c>
      <c r="K33" s="280"/>
      <c r="L33" s="280"/>
      <c r="M33" s="280"/>
      <c r="N33" s="391">
        <f t="shared" si="11"/>
        <v>0</v>
      </c>
      <c r="O33" s="391">
        <f t="shared" si="12"/>
        <v>0</v>
      </c>
      <c r="P33" s="154"/>
      <c r="Q33" s="111"/>
      <c r="R33" s="451"/>
      <c r="S33" s="451"/>
      <c r="T33" s="427"/>
      <c r="U33" s="427"/>
      <c r="V33" s="427"/>
      <c r="W33" s="427"/>
      <c r="X33" s="427"/>
      <c r="Y33" s="427"/>
      <c r="Z33" s="427"/>
      <c r="AA33" s="427"/>
      <c r="AB33" s="427"/>
      <c r="AC33" s="452"/>
      <c r="AD33" s="45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</row>
    <row r="34" spans="1:40" ht="15" customHeight="1" x14ac:dyDescent="0.2">
      <c r="A34" s="394"/>
      <c r="B34" s="147"/>
      <c r="C34" s="155"/>
      <c r="D34" s="388"/>
      <c r="E34" s="147"/>
      <c r="F34" s="357"/>
      <c r="G34" s="280"/>
      <c r="H34" s="280"/>
      <c r="I34" s="325"/>
      <c r="J34" s="391">
        <f t="shared" si="10"/>
        <v>0</v>
      </c>
      <c r="K34" s="280"/>
      <c r="L34" s="280"/>
      <c r="M34" s="280"/>
      <c r="N34" s="391">
        <f t="shared" si="11"/>
        <v>0</v>
      </c>
      <c r="O34" s="391">
        <f t="shared" si="12"/>
        <v>0</v>
      </c>
      <c r="P34" s="154"/>
      <c r="Q34" s="272"/>
      <c r="R34" s="451"/>
      <c r="S34" s="451" t="s">
        <v>375</v>
      </c>
      <c r="T34" s="453">
        <f>COUNTIFS($B$29:$B$218,S34)</f>
        <v>0</v>
      </c>
      <c r="U34" s="427" t="s">
        <v>375</v>
      </c>
      <c r="V34" s="441">
        <f>SUMIF($B$29:$B$218,$S$34,$G$29:$G$218)</f>
        <v>0</v>
      </c>
      <c r="W34" s="441">
        <f>SUMIF($B$29:$B$218,$S34,$H$29:$H$218)</f>
        <v>0</v>
      </c>
      <c r="X34" s="442">
        <f>SUMIF($B$29:$B$218,$S34,$I$29:$I$218)</f>
        <v>0</v>
      </c>
      <c r="Y34" s="454">
        <f>SUMIF($B$29:$B$218,$S34,$J$29:$J$218)</f>
        <v>0</v>
      </c>
      <c r="Z34" s="441">
        <f>SUMIF($B$29:$B$218,$S34,$L$29:$L$218)</f>
        <v>0</v>
      </c>
      <c r="AA34" s="441">
        <f>SUMIF($B$29:$B$218,$S34,$M$29:$M$218)</f>
        <v>0</v>
      </c>
      <c r="AB34" s="441">
        <f>SUMIF($B$29:$B$218,$S34,$N$29:$N$218)</f>
        <v>0</v>
      </c>
      <c r="AC34" s="441">
        <f>SUMIF($B$29:$B$218,$S34,$O$29:$O$218)</f>
        <v>0</v>
      </c>
      <c r="AD34" s="45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</row>
    <row r="35" spans="1:40" ht="15" customHeight="1" x14ac:dyDescent="0.2">
      <c r="A35" s="394"/>
      <c r="B35" s="147"/>
      <c r="C35" s="155"/>
      <c r="D35" s="388"/>
      <c r="E35" s="147"/>
      <c r="F35" s="357"/>
      <c r="G35" s="280"/>
      <c r="H35" s="280"/>
      <c r="I35" s="325"/>
      <c r="J35" s="391">
        <f t="shared" si="10"/>
        <v>0</v>
      </c>
      <c r="K35" s="280"/>
      <c r="L35" s="280"/>
      <c r="M35" s="280"/>
      <c r="N35" s="391">
        <f t="shared" si="11"/>
        <v>0</v>
      </c>
      <c r="O35" s="391">
        <f t="shared" si="12"/>
        <v>0</v>
      </c>
      <c r="P35" s="154"/>
      <c r="Q35" s="272"/>
      <c r="R35" s="451"/>
      <c r="S35" s="451" t="s">
        <v>381</v>
      </c>
      <c r="T35" s="453">
        <f>COUNTIFS($B$29:$B$218,$S$37)</f>
        <v>0</v>
      </c>
      <c r="U35" s="427" t="s">
        <v>374</v>
      </c>
      <c r="V35" s="441">
        <f>SUMIF($B$29:$B$218,$S$37,$G$29:$G$218)</f>
        <v>0</v>
      </c>
      <c r="W35" s="441">
        <f>SUMIF($B$29:$B$218,$S$37,$H$29:$H$218)</f>
        <v>0</v>
      </c>
      <c r="X35" s="442">
        <f>SUMIF($B$29:$B$218,$S$37,$I$29:$I$218)</f>
        <v>0</v>
      </c>
      <c r="Y35" s="454">
        <f>SUMIF($B$29:$B$218,$S$37,$J$29:$J$218)</f>
        <v>0</v>
      </c>
      <c r="Z35" s="441">
        <f>SUMIF($B$29:$B$218,$S$37,$L$29:$L$218)</f>
        <v>0</v>
      </c>
      <c r="AA35" s="441">
        <f>SUMIF($B$29:$B$218,$S$37,$M$29:$M$218)</f>
        <v>0</v>
      </c>
      <c r="AB35" s="441">
        <f>SUMIF($B$29:$B$218,$S$37,$N$29:$N$218)</f>
        <v>0</v>
      </c>
      <c r="AC35" s="441">
        <f>SUMIF($B$29:$B$218,$S$37,$O$29:$O$218)</f>
        <v>0</v>
      </c>
      <c r="AD35" s="45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</row>
    <row r="36" spans="1:40" ht="15" customHeight="1" x14ac:dyDescent="0.2">
      <c r="A36" s="394"/>
      <c r="B36" s="147"/>
      <c r="C36" s="155"/>
      <c r="D36" s="388"/>
      <c r="E36" s="147"/>
      <c r="F36" s="357"/>
      <c r="G36" s="280"/>
      <c r="H36" s="280"/>
      <c r="I36" s="325"/>
      <c r="J36" s="391">
        <f t="shared" si="10"/>
        <v>0</v>
      </c>
      <c r="K36" s="280"/>
      <c r="L36" s="280"/>
      <c r="M36" s="280"/>
      <c r="N36" s="391">
        <f t="shared" si="11"/>
        <v>0</v>
      </c>
      <c r="O36" s="391">
        <f t="shared" si="12"/>
        <v>0</v>
      </c>
      <c r="P36" s="154"/>
      <c r="Q36" s="272" t="s">
        <v>485</v>
      </c>
      <c r="R36" s="451" t="s">
        <v>44</v>
      </c>
      <c r="S36" s="451" t="s">
        <v>376</v>
      </c>
      <c r="T36" s="455">
        <f>COUNTIFS($B$29:$B$218,S35)</f>
        <v>0</v>
      </c>
      <c r="U36" s="447" t="s">
        <v>33</v>
      </c>
      <c r="V36" s="456">
        <f>SUMIF($B$29:$B$218,$S$35,$G$29:$G$218)</f>
        <v>0</v>
      </c>
      <c r="W36" s="456">
        <f>SUMIF($B$29:$B$218,$S35,$H$29:$H$218)</f>
        <v>0</v>
      </c>
      <c r="X36" s="457">
        <f>SUMIF($B$29:$B$218,$S35,$I$29:$I$218)</f>
        <v>0</v>
      </c>
      <c r="Y36" s="458">
        <f>SUMIF($B$29:$B$218,$S35,$J$29:$J$218)</f>
        <v>0</v>
      </c>
      <c r="Z36" s="456">
        <f>SUMIF($B$29:$B$218,$S35,$L$29:$L$218)</f>
        <v>0</v>
      </c>
      <c r="AA36" s="456">
        <f>SUMIF($B$29:$B$218,$S35,$M$29:$M$218)</f>
        <v>0</v>
      </c>
      <c r="AB36" s="456">
        <f>SUMIF($B$29:$B$218,$S35,$N$29:$N$218)</f>
        <v>0</v>
      </c>
      <c r="AC36" s="456">
        <f>SUMIF($B$29:$B$218,$S35,$O$29:$O$218)</f>
        <v>0</v>
      </c>
      <c r="AD36" s="45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</row>
    <row r="37" spans="1:40" ht="15" customHeight="1" x14ac:dyDescent="0.2">
      <c r="A37" s="394"/>
      <c r="B37" s="147"/>
      <c r="C37" s="155"/>
      <c r="D37" s="388"/>
      <c r="E37" s="147"/>
      <c r="F37" s="357"/>
      <c r="G37" s="280"/>
      <c r="H37" s="280"/>
      <c r="I37" s="325"/>
      <c r="J37" s="391">
        <f t="shared" si="10"/>
        <v>0</v>
      </c>
      <c r="K37" s="280"/>
      <c r="L37" s="280"/>
      <c r="M37" s="280"/>
      <c r="N37" s="391">
        <f t="shared" si="11"/>
        <v>0</v>
      </c>
      <c r="O37" s="391">
        <f t="shared" si="12"/>
        <v>0</v>
      </c>
      <c r="P37" s="154"/>
      <c r="Q37" s="272" t="s">
        <v>486</v>
      </c>
      <c r="R37" s="451" t="s">
        <v>31</v>
      </c>
      <c r="S37" s="451" t="s">
        <v>374</v>
      </c>
      <c r="T37" s="455">
        <f>COUNTIFS($B$29:$B$218,S36)</f>
        <v>0</v>
      </c>
      <c r="U37" s="427" t="s">
        <v>376</v>
      </c>
      <c r="V37" s="456">
        <f>SUMIF($B$29:$B$218,$S$36,$G$29:$G$218)</f>
        <v>0</v>
      </c>
      <c r="W37" s="456">
        <f>SUMIF($B$29:$B$218,$S36,$H$29:$H$218)</f>
        <v>0</v>
      </c>
      <c r="X37" s="457">
        <f>SUMIF($B$29:$B$218,$S36,$I$29:$I$218)</f>
        <v>0</v>
      </c>
      <c r="Y37" s="458">
        <f>SUMIF($B$29:$B$218,$S36,$J$29:$J$218)</f>
        <v>0</v>
      </c>
      <c r="Z37" s="456">
        <f>SUMIF($B$29:$B$218,$S36,$L$29:$L$218)</f>
        <v>0</v>
      </c>
      <c r="AA37" s="456">
        <f>SUMIF($B$29:$B$218,$S36,$M$29:$M$218)</f>
        <v>0</v>
      </c>
      <c r="AB37" s="456">
        <f>SUMIF($B$29:$B$218,$S36,$N$29:$N$218)</f>
        <v>0</v>
      </c>
      <c r="AC37" s="456">
        <f>SUMIF($B$29:$B$218,$S36,$O$29:$O$218)</f>
        <v>0</v>
      </c>
      <c r="AD37" s="45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</row>
    <row r="38" spans="1:40" ht="15" customHeight="1" x14ac:dyDescent="0.2">
      <c r="A38" s="394"/>
      <c r="B38" s="147"/>
      <c r="C38" s="155"/>
      <c r="D38" s="388"/>
      <c r="E38" s="147"/>
      <c r="F38" s="357"/>
      <c r="G38" s="280"/>
      <c r="H38" s="280"/>
      <c r="I38" s="325"/>
      <c r="J38" s="391">
        <f t="shared" si="10"/>
        <v>0</v>
      </c>
      <c r="K38" s="280"/>
      <c r="L38" s="280"/>
      <c r="M38" s="280"/>
      <c r="N38" s="391">
        <f t="shared" si="11"/>
        <v>0</v>
      </c>
      <c r="O38" s="391">
        <f t="shared" si="12"/>
        <v>0</v>
      </c>
      <c r="P38" s="154"/>
      <c r="Q38" s="272"/>
      <c r="R38" s="451"/>
      <c r="S38" s="451" t="s">
        <v>58</v>
      </c>
      <c r="T38" s="455">
        <f>COUNTIFS($B$29:$B$218,S38)</f>
        <v>0</v>
      </c>
      <c r="U38" s="427" t="s">
        <v>58</v>
      </c>
      <c r="V38" s="456">
        <f>SUMIF($B$29:$B$218,$S$38,$G$29:$G$218)</f>
        <v>0</v>
      </c>
      <c r="W38" s="456">
        <f>SUMIF($B$29:$B$218,$S38,$H$29:$H$218)</f>
        <v>0</v>
      </c>
      <c r="X38" s="457">
        <f>SUMIF($B$29:$B$218,$S38,$I$29:$I$218)</f>
        <v>0</v>
      </c>
      <c r="Y38" s="458">
        <f>SUMIF($B$29:$B$218,$S38,$J$29:$J$218)</f>
        <v>0</v>
      </c>
      <c r="Z38" s="456">
        <f>SUMIF($B$29:$B$218,$S38,$L$29:$L$218)</f>
        <v>0</v>
      </c>
      <c r="AA38" s="456">
        <f>SUMIF($B$29:$B$218,$S38,$M$29:$M$218)</f>
        <v>0</v>
      </c>
      <c r="AB38" s="456">
        <f>SUMIF($B$29:$B$218,$S38,$N$29:$N$218)</f>
        <v>0</v>
      </c>
      <c r="AC38" s="456">
        <f>SUMIF($B$29:$B$218,$S38,$O$29:$O$218)</f>
        <v>0</v>
      </c>
      <c r="AD38" s="459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40" ht="15" customHeight="1" x14ac:dyDescent="0.2">
      <c r="A39" s="394"/>
      <c r="B39" s="147"/>
      <c r="C39" s="155"/>
      <c r="D39" s="388"/>
      <c r="E39" s="147"/>
      <c r="F39" s="357"/>
      <c r="G39" s="280"/>
      <c r="H39" s="280"/>
      <c r="I39" s="325"/>
      <c r="J39" s="391">
        <f t="shared" si="10"/>
        <v>0</v>
      </c>
      <c r="K39" s="280"/>
      <c r="L39" s="280"/>
      <c r="M39" s="280"/>
      <c r="N39" s="391">
        <f t="shared" si="11"/>
        <v>0</v>
      </c>
      <c r="O39" s="391">
        <f t="shared" si="12"/>
        <v>0</v>
      </c>
      <c r="P39" s="154"/>
      <c r="Q39" s="272"/>
      <c r="R39" s="451"/>
      <c r="S39" s="451" t="s">
        <v>34</v>
      </c>
      <c r="T39" s="453">
        <f>COUNTIFS($B$29:$B$218,S39)</f>
        <v>0</v>
      </c>
      <c r="U39" s="427" t="s">
        <v>34</v>
      </c>
      <c r="V39" s="441">
        <f>SUMIF($B$29:$B$218,$S$39,$G$29:$G$218)</f>
        <v>0</v>
      </c>
      <c r="W39" s="441">
        <f>SUMIF($B$29:$B$218,$S39,$H$29:$H$218)</f>
        <v>0</v>
      </c>
      <c r="X39" s="442">
        <f>SUMIF($B$29:$B$218,$S39,$I$29:$I$218)</f>
        <v>0</v>
      </c>
      <c r="Y39" s="454">
        <f>SUMIF($B$29:$B$218,$S39,$J$29:$J$218)</f>
        <v>0</v>
      </c>
      <c r="Z39" s="441">
        <f>SUMIF($B$29:$B$218,$S39,$L$29:$L$218)</f>
        <v>0</v>
      </c>
      <c r="AA39" s="441">
        <f>SUMIF($B$29:$B$218,$S39,$M$29:$M$218)</f>
        <v>0</v>
      </c>
      <c r="AB39" s="441">
        <f>SUMIF($B$29:$B$218,$S39,$N$29:$N$218)</f>
        <v>0</v>
      </c>
      <c r="AC39" s="441">
        <f>SUMIF($B$29:$B$218,$S39,$O$29:$O$218)</f>
        <v>0</v>
      </c>
      <c r="AD39" s="45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</row>
    <row r="40" spans="1:40" ht="15" customHeight="1" x14ac:dyDescent="0.2">
      <c r="A40" s="394"/>
      <c r="B40" s="147"/>
      <c r="C40" s="155"/>
      <c r="D40" s="388"/>
      <c r="E40" s="147"/>
      <c r="F40" s="357"/>
      <c r="G40" s="280"/>
      <c r="H40" s="755"/>
      <c r="I40" s="325"/>
      <c r="J40" s="391">
        <f t="shared" si="10"/>
        <v>0</v>
      </c>
      <c r="K40" s="280"/>
      <c r="L40" s="280"/>
      <c r="M40" s="280"/>
      <c r="N40" s="391">
        <f t="shared" si="11"/>
        <v>0</v>
      </c>
      <c r="O40" s="391">
        <f t="shared" si="12"/>
        <v>0</v>
      </c>
      <c r="P40" s="154"/>
      <c r="Q40" s="272"/>
      <c r="R40" s="451"/>
      <c r="S40" s="451"/>
      <c r="T40" s="119"/>
      <c r="U40" s="427" t="s">
        <v>458</v>
      </c>
      <c r="V40" s="119"/>
      <c r="W40" s="119"/>
      <c r="X40" s="119"/>
      <c r="Y40" s="119"/>
      <c r="Z40" s="119"/>
      <c r="AA40" s="119"/>
      <c r="AB40" s="119"/>
      <c r="AC40" s="119"/>
      <c r="AD40" s="45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</row>
    <row r="41" spans="1:40" ht="15" customHeight="1" x14ac:dyDescent="0.2">
      <c r="A41" s="394"/>
      <c r="B41" s="147"/>
      <c r="C41" s="155"/>
      <c r="D41" s="388"/>
      <c r="E41" s="147"/>
      <c r="F41" s="357"/>
      <c r="G41" s="280"/>
      <c r="H41" s="280"/>
      <c r="I41" s="325"/>
      <c r="J41" s="391">
        <f t="shared" si="10"/>
        <v>0</v>
      </c>
      <c r="K41" s="280"/>
      <c r="L41" s="280"/>
      <c r="M41" s="280"/>
      <c r="N41" s="391">
        <f t="shared" si="11"/>
        <v>0</v>
      </c>
      <c r="O41" s="391">
        <f t="shared" si="12"/>
        <v>0</v>
      </c>
      <c r="P41" s="154"/>
      <c r="Q41" s="272"/>
      <c r="R41" s="451"/>
      <c r="S41" s="451"/>
      <c r="T41" s="119"/>
      <c r="U41" s="427" t="s">
        <v>457</v>
      </c>
      <c r="V41" s="119"/>
      <c r="W41" s="119"/>
      <c r="X41" s="119"/>
      <c r="Y41" s="119"/>
      <c r="Z41" s="119"/>
      <c r="AA41" s="119"/>
      <c r="AB41" s="119"/>
      <c r="AC41" s="119"/>
      <c r="AD41" s="45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</row>
    <row r="42" spans="1:40" ht="15" customHeight="1" x14ac:dyDescent="0.2">
      <c r="A42" s="394"/>
      <c r="B42" s="147"/>
      <c r="C42" s="155"/>
      <c r="D42" s="388"/>
      <c r="E42" s="147"/>
      <c r="F42" s="357"/>
      <c r="G42" s="280"/>
      <c r="H42" s="280"/>
      <c r="I42" s="325"/>
      <c r="J42" s="391">
        <f t="shared" si="10"/>
        <v>0</v>
      </c>
      <c r="K42" s="280"/>
      <c r="L42" s="280"/>
      <c r="M42" s="280"/>
      <c r="N42" s="391">
        <f t="shared" si="11"/>
        <v>0</v>
      </c>
      <c r="O42" s="391">
        <f t="shared" si="12"/>
        <v>0</v>
      </c>
      <c r="P42" s="17"/>
      <c r="Q42" s="272"/>
      <c r="R42" s="451"/>
      <c r="S42" s="451"/>
      <c r="T42" s="453">
        <f>COUNTIFS($B$29:$B$218,#REF!)</f>
        <v>0</v>
      </c>
      <c r="U42" s="427"/>
      <c r="V42" s="441"/>
      <c r="W42" s="441">
        <f>SUMIF($B$29:$B$218,$S41,$H$29:$H$218)</f>
        <v>0</v>
      </c>
      <c r="X42" s="442">
        <f>SUMIF($B$29:$B$218,$S41,$I$29:$I$218)</f>
        <v>0</v>
      </c>
      <c r="Y42" s="454">
        <f>SUMIF($B$29:$B$218,$S41,$J$29:$J$218)</f>
        <v>0</v>
      </c>
      <c r="Z42" s="441">
        <f>SUMIF($B$29:$B$218,$S41,$L$29:$L$218)</f>
        <v>0</v>
      </c>
      <c r="AA42" s="441">
        <f>SUMIF($B$29:$B$218,$S41,$M$29:$M$218)</f>
        <v>0</v>
      </c>
      <c r="AB42" s="441">
        <f>SUMIF($B$29:$B$218,$S41,$N$29:$N$218)</f>
        <v>0</v>
      </c>
      <c r="AC42" s="442">
        <f>SUMIF($B$29:$B$218,$S41,$O$29:$O$218)</f>
        <v>0</v>
      </c>
      <c r="AD42" s="45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</row>
    <row r="43" spans="1:40" ht="15" customHeight="1" x14ac:dyDescent="0.2">
      <c r="A43" s="394"/>
      <c r="B43" s="147"/>
      <c r="C43" s="155"/>
      <c r="D43" s="388"/>
      <c r="E43" s="147"/>
      <c r="F43" s="357"/>
      <c r="G43" s="280"/>
      <c r="H43" s="280"/>
      <c r="I43" s="325"/>
      <c r="J43" s="391">
        <f t="shared" si="10"/>
        <v>0</v>
      </c>
      <c r="K43" s="280"/>
      <c r="L43" s="280"/>
      <c r="M43" s="280"/>
      <c r="N43" s="391">
        <f t="shared" si="11"/>
        <v>0</v>
      </c>
      <c r="O43" s="391">
        <f t="shared" si="12"/>
        <v>0</v>
      </c>
      <c r="P43" s="17"/>
      <c r="Q43" s="272"/>
      <c r="R43" s="451"/>
      <c r="S43" s="464"/>
      <c r="T43" s="443">
        <f>SUM(T34:T42)</f>
        <v>0</v>
      </c>
      <c r="U43" s="460" t="s">
        <v>135</v>
      </c>
      <c r="V43" s="461">
        <f t="shared" ref="V43:AC43" si="13">SUM(V34:V42)</f>
        <v>0</v>
      </c>
      <c r="W43" s="461">
        <f t="shared" si="13"/>
        <v>0</v>
      </c>
      <c r="X43" s="462">
        <f t="shared" si="13"/>
        <v>0</v>
      </c>
      <c r="Y43" s="463">
        <f t="shared" si="13"/>
        <v>0</v>
      </c>
      <c r="Z43" s="461">
        <f t="shared" si="13"/>
        <v>0</v>
      </c>
      <c r="AA43" s="461">
        <f t="shared" si="13"/>
        <v>0</v>
      </c>
      <c r="AB43" s="461">
        <f t="shared" si="13"/>
        <v>0</v>
      </c>
      <c r="AC43" s="461">
        <f t="shared" si="13"/>
        <v>0</v>
      </c>
      <c r="AD43" s="45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</row>
    <row r="44" spans="1:40" ht="15" customHeight="1" x14ac:dyDescent="0.2">
      <c r="A44" s="394"/>
      <c r="B44" s="147"/>
      <c r="C44" s="155"/>
      <c r="D44" s="388"/>
      <c r="E44" s="147"/>
      <c r="F44" s="357"/>
      <c r="G44" s="280"/>
      <c r="H44" s="280"/>
      <c r="I44" s="325"/>
      <c r="J44" s="391">
        <f t="shared" si="10"/>
        <v>0</v>
      </c>
      <c r="K44" s="280"/>
      <c r="L44" s="280"/>
      <c r="M44" s="280"/>
      <c r="N44" s="391">
        <f t="shared" si="11"/>
        <v>0</v>
      </c>
      <c r="O44" s="391">
        <f t="shared" si="12"/>
        <v>0</v>
      </c>
      <c r="P44" s="17"/>
      <c r="Q44" s="272"/>
      <c r="R44" s="451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45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1:40" ht="15" customHeight="1" x14ac:dyDescent="0.2">
      <c r="A45" s="394"/>
      <c r="B45" s="147"/>
      <c r="C45" s="155"/>
      <c r="D45" s="388"/>
      <c r="E45" s="147"/>
      <c r="F45" s="357"/>
      <c r="G45" s="280"/>
      <c r="H45" s="280"/>
      <c r="I45" s="325"/>
      <c r="J45" s="391">
        <f t="shared" si="10"/>
        <v>0</v>
      </c>
      <c r="K45" s="280"/>
      <c r="L45" s="280"/>
      <c r="M45" s="280"/>
      <c r="N45" s="391">
        <f t="shared" si="11"/>
        <v>0</v>
      </c>
      <c r="O45" s="391">
        <f t="shared" si="12"/>
        <v>0</v>
      </c>
      <c r="P45" s="17"/>
      <c r="Q45" s="272"/>
      <c r="R45" s="464"/>
      <c r="S45" s="272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</row>
    <row r="46" spans="1:40" ht="15" customHeight="1" x14ac:dyDescent="0.2">
      <c r="A46" s="394"/>
      <c r="B46" s="147"/>
      <c r="C46" s="155"/>
      <c r="D46" s="388"/>
      <c r="E46" s="147"/>
      <c r="F46" s="357"/>
      <c r="G46" s="280"/>
      <c r="H46" s="280"/>
      <c r="I46" s="325"/>
      <c r="J46" s="391">
        <f t="shared" si="10"/>
        <v>0</v>
      </c>
      <c r="K46" s="280"/>
      <c r="L46" s="280"/>
      <c r="M46" s="280"/>
      <c r="N46" s="391">
        <f t="shared" si="11"/>
        <v>0</v>
      </c>
      <c r="O46" s="391">
        <f t="shared" si="12"/>
        <v>0</v>
      </c>
      <c r="P46" s="17"/>
      <c r="Q46" s="272"/>
      <c r="R46" s="451"/>
      <c r="S46" s="272"/>
      <c r="T46" s="451"/>
      <c r="U46" s="272"/>
      <c r="V46" s="272"/>
      <c r="W46" s="272"/>
      <c r="X46" s="272"/>
      <c r="Y46" s="272"/>
      <c r="Z46" s="272"/>
      <c r="AA46" s="272"/>
      <c r="AB46" s="272"/>
      <c r="AC46" s="272"/>
      <c r="AD46" s="45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  <row r="47" spans="1:40" ht="15" customHeight="1" x14ac:dyDescent="0.2">
      <c r="A47" s="394"/>
      <c r="B47" s="147"/>
      <c r="C47" s="155"/>
      <c r="D47" s="388"/>
      <c r="E47" s="147"/>
      <c r="F47" s="357"/>
      <c r="G47" s="280"/>
      <c r="H47" s="280"/>
      <c r="I47" s="325"/>
      <c r="J47" s="391">
        <f t="shared" si="10"/>
        <v>0</v>
      </c>
      <c r="K47" s="280"/>
      <c r="L47" s="280"/>
      <c r="M47" s="280"/>
      <c r="N47" s="391">
        <f t="shared" si="11"/>
        <v>0</v>
      </c>
      <c r="O47" s="391">
        <f t="shared" si="12"/>
        <v>0</v>
      </c>
      <c r="P47" s="17"/>
      <c r="Q47" s="272"/>
      <c r="R47" s="451"/>
      <c r="S47" s="272"/>
      <c r="T47" s="451"/>
      <c r="U47" s="272"/>
      <c r="V47" s="272"/>
      <c r="W47" s="272"/>
      <c r="X47" s="272"/>
      <c r="Y47" s="272"/>
      <c r="Z47" s="272"/>
      <c r="AA47" s="272"/>
      <c r="AB47" s="272"/>
      <c r="AC47" s="272"/>
      <c r="AD47" s="45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</row>
    <row r="48" spans="1:40" ht="15" customHeight="1" x14ac:dyDescent="0.2">
      <c r="A48" s="394"/>
      <c r="B48" s="147"/>
      <c r="C48" s="155"/>
      <c r="D48" s="388"/>
      <c r="E48" s="147"/>
      <c r="F48" s="357"/>
      <c r="G48" s="280"/>
      <c r="H48" s="280"/>
      <c r="I48" s="325"/>
      <c r="J48" s="391">
        <f t="shared" si="10"/>
        <v>0</v>
      </c>
      <c r="K48" s="280"/>
      <c r="L48" s="280"/>
      <c r="M48" s="280"/>
      <c r="N48" s="391">
        <f t="shared" si="11"/>
        <v>0</v>
      </c>
      <c r="O48" s="391">
        <f t="shared" si="12"/>
        <v>0</v>
      </c>
      <c r="P48" s="17"/>
      <c r="Q48" s="272"/>
      <c r="R48" s="451"/>
      <c r="S48" s="272"/>
      <c r="T48" s="451"/>
      <c r="U48" s="272"/>
      <c r="V48" s="272"/>
      <c r="W48" s="272"/>
      <c r="X48" s="272"/>
      <c r="Y48" s="272"/>
      <c r="Z48" s="272"/>
      <c r="AA48" s="272"/>
      <c r="AB48" s="272"/>
      <c r="AC48" s="272"/>
      <c r="AD48" s="45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</row>
    <row r="49" spans="1:40" ht="15" customHeight="1" x14ac:dyDescent="0.2">
      <c r="A49" s="394"/>
      <c r="B49" s="147"/>
      <c r="C49" s="155"/>
      <c r="D49" s="388"/>
      <c r="E49" s="147"/>
      <c r="F49" s="357"/>
      <c r="G49" s="280"/>
      <c r="H49" s="280"/>
      <c r="I49" s="325"/>
      <c r="J49" s="391">
        <f t="shared" si="10"/>
        <v>0</v>
      </c>
      <c r="K49" s="280"/>
      <c r="L49" s="280"/>
      <c r="M49" s="280"/>
      <c r="N49" s="391">
        <f t="shared" si="11"/>
        <v>0</v>
      </c>
      <c r="O49" s="391">
        <f t="shared" si="12"/>
        <v>0</v>
      </c>
      <c r="P49" s="17"/>
      <c r="Q49" s="272"/>
      <c r="R49" s="451"/>
      <c r="S49" s="272"/>
      <c r="T49" s="451"/>
      <c r="U49" s="465" t="s">
        <v>225</v>
      </c>
      <c r="V49" s="466" t="str">
        <f>"Valuation Amount Balance Sheet "&amp;YEAR($B$6)</f>
        <v>Valuation Amount Balance Sheet 1900</v>
      </c>
      <c r="W49" s="466" t="s">
        <v>224</v>
      </c>
      <c r="X49" s="466" t="str">
        <f>"Other Assets at Year End "&amp;YEAR($B$6)</f>
        <v>Other Assets at Year End 1900</v>
      </c>
      <c r="Y49" s="272"/>
      <c r="Z49" s="272"/>
      <c r="AA49" s="272"/>
      <c r="AB49" s="272"/>
      <c r="AC49" s="272"/>
      <c r="AD49" s="45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</row>
    <row r="50" spans="1:40" ht="15" customHeight="1" x14ac:dyDescent="0.2">
      <c r="A50" s="394"/>
      <c r="B50" s="147"/>
      <c r="C50" s="155"/>
      <c r="D50" s="388"/>
      <c r="E50" s="147"/>
      <c r="F50" s="357"/>
      <c r="G50" s="280"/>
      <c r="H50" s="280"/>
      <c r="I50" s="325"/>
      <c r="J50" s="391">
        <f t="shared" si="10"/>
        <v>0</v>
      </c>
      <c r="K50" s="280"/>
      <c r="L50" s="280"/>
      <c r="M50" s="280"/>
      <c r="N50" s="391">
        <f t="shared" si="11"/>
        <v>0</v>
      </c>
      <c r="O50" s="391">
        <f t="shared" si="12"/>
        <v>0</v>
      </c>
      <c r="P50" s="17"/>
      <c r="Q50" s="272"/>
      <c r="R50" s="451"/>
      <c r="S50" s="451"/>
      <c r="T50" s="451"/>
      <c r="U50" s="427" t="s">
        <v>487</v>
      </c>
      <c r="V50" s="512">
        <f>I10+I13</f>
        <v>0</v>
      </c>
      <c r="W50" s="512">
        <f>L10+L13</f>
        <v>0</v>
      </c>
      <c r="X50" s="512">
        <f>M10+M13</f>
        <v>0</v>
      </c>
      <c r="Y50" s="272"/>
      <c r="Z50" s="272"/>
      <c r="AA50" s="272"/>
      <c r="AB50" s="272"/>
      <c r="AC50" s="272"/>
      <c r="AD50" s="45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</row>
    <row r="51" spans="1:40" ht="15" customHeight="1" x14ac:dyDescent="0.2">
      <c r="A51" s="394"/>
      <c r="B51" s="147"/>
      <c r="C51" s="155"/>
      <c r="D51" s="388"/>
      <c r="E51" s="147"/>
      <c r="F51" s="357"/>
      <c r="G51" s="280"/>
      <c r="H51" s="280"/>
      <c r="I51" s="325"/>
      <c r="J51" s="391">
        <f t="shared" si="10"/>
        <v>0</v>
      </c>
      <c r="K51" s="280"/>
      <c r="L51" s="280"/>
      <c r="M51" s="280"/>
      <c r="N51" s="391">
        <f t="shared" si="11"/>
        <v>0</v>
      </c>
      <c r="O51" s="391">
        <f t="shared" si="12"/>
        <v>0</v>
      </c>
      <c r="P51" s="17"/>
      <c r="Q51" s="272"/>
      <c r="R51" s="451"/>
      <c r="S51" s="451"/>
      <c r="T51" s="451"/>
      <c r="U51" s="427" t="s">
        <v>490</v>
      </c>
      <c r="V51" s="512">
        <f>Y34+Y36+Y37+Y38+Y39</f>
        <v>0</v>
      </c>
      <c r="W51" s="512">
        <f>AB34+AB36+AB37+AB38+AB39</f>
        <v>0</v>
      </c>
      <c r="X51" s="512">
        <f>AC34+AC36+AC37+AC38+AC39</f>
        <v>0</v>
      </c>
      <c r="Y51" s="272"/>
      <c r="Z51" s="272"/>
      <c r="AA51" s="272"/>
      <c r="AB51" s="272"/>
      <c r="AC51" s="272"/>
      <c r="AD51" s="45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</row>
    <row r="52" spans="1:40" ht="15" customHeight="1" x14ac:dyDescent="0.2">
      <c r="A52" s="394"/>
      <c r="B52" s="147"/>
      <c r="C52" s="155"/>
      <c r="D52" s="388"/>
      <c r="E52" s="147"/>
      <c r="F52" s="357"/>
      <c r="G52" s="280"/>
      <c r="H52" s="280"/>
      <c r="I52" s="325"/>
      <c r="J52" s="391">
        <f t="shared" si="10"/>
        <v>0</v>
      </c>
      <c r="K52" s="280"/>
      <c r="L52" s="280"/>
      <c r="M52" s="280"/>
      <c r="N52" s="391">
        <f t="shared" si="11"/>
        <v>0</v>
      </c>
      <c r="O52" s="391">
        <f t="shared" si="12"/>
        <v>0</v>
      </c>
      <c r="P52" s="17"/>
      <c r="Q52" s="272"/>
      <c r="R52" s="451"/>
      <c r="S52" s="451"/>
      <c r="T52" s="451"/>
      <c r="U52" s="1609" t="s">
        <v>493</v>
      </c>
      <c r="V52" s="1610"/>
      <c r="W52" s="1610"/>
      <c r="X52" s="1611"/>
      <c r="Y52" s="272"/>
      <c r="Z52" s="272"/>
      <c r="AA52" s="272"/>
      <c r="AB52" s="272"/>
      <c r="AC52" s="272"/>
      <c r="AD52" s="45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</row>
    <row r="53" spans="1:40" ht="15" customHeight="1" x14ac:dyDescent="0.2">
      <c r="A53" s="394"/>
      <c r="B53" s="147"/>
      <c r="C53" s="155"/>
      <c r="D53" s="388"/>
      <c r="E53" s="147"/>
      <c r="F53" s="357"/>
      <c r="G53" s="280"/>
      <c r="H53" s="280"/>
      <c r="I53" s="325"/>
      <c r="J53" s="391">
        <f t="shared" si="10"/>
        <v>0</v>
      </c>
      <c r="K53" s="280"/>
      <c r="L53" s="280"/>
      <c r="M53" s="280"/>
      <c r="N53" s="391">
        <f t="shared" si="11"/>
        <v>0</v>
      </c>
      <c r="O53" s="391">
        <f t="shared" si="12"/>
        <v>0</v>
      </c>
      <c r="P53" s="17"/>
      <c r="Q53" s="272"/>
      <c r="R53" s="451"/>
      <c r="S53" s="474" t="s">
        <v>360</v>
      </c>
      <c r="T53" s="451"/>
      <c r="U53" s="576" t="s">
        <v>492</v>
      </c>
      <c r="V53" s="512">
        <f>I11+I14</f>
        <v>0</v>
      </c>
      <c r="W53" s="512">
        <f>L11+L14</f>
        <v>0</v>
      </c>
      <c r="X53" s="512">
        <f>M11+M14</f>
        <v>0</v>
      </c>
      <c r="Y53" s="272"/>
      <c r="Z53" s="272"/>
      <c r="AA53" s="272"/>
      <c r="AB53" s="272"/>
      <c r="AC53" s="272"/>
      <c r="AD53" s="45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</row>
    <row r="54" spans="1:40" ht="15" customHeight="1" x14ac:dyDescent="0.2">
      <c r="A54" s="394"/>
      <c r="B54" s="147"/>
      <c r="C54" s="155"/>
      <c r="D54" s="388"/>
      <c r="E54" s="147"/>
      <c r="F54" s="357"/>
      <c r="G54" s="280"/>
      <c r="H54" s="280"/>
      <c r="I54" s="325"/>
      <c r="J54" s="391">
        <f t="shared" si="10"/>
        <v>0</v>
      </c>
      <c r="K54" s="280"/>
      <c r="L54" s="280"/>
      <c r="M54" s="280"/>
      <c r="N54" s="391">
        <f t="shared" si="11"/>
        <v>0</v>
      </c>
      <c r="O54" s="391">
        <f t="shared" si="12"/>
        <v>0</v>
      </c>
      <c r="P54" s="17"/>
      <c r="Q54" s="336"/>
      <c r="R54" s="451"/>
      <c r="S54" s="474" t="s">
        <v>372</v>
      </c>
      <c r="T54" s="451"/>
      <c r="U54" s="581" t="s">
        <v>56</v>
      </c>
      <c r="V54" s="582">
        <f>SUM(V52:V53)</f>
        <v>0</v>
      </c>
      <c r="W54" s="582">
        <f>SUM(W52:W53)</f>
        <v>0</v>
      </c>
      <c r="X54" s="582">
        <f>SUM(X52:X53)</f>
        <v>0</v>
      </c>
      <c r="Y54" s="272"/>
      <c r="Z54" s="272"/>
      <c r="AA54" s="272"/>
      <c r="AB54" s="272"/>
      <c r="AC54" s="272"/>
      <c r="AD54" s="45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</row>
    <row r="55" spans="1:40" ht="15" customHeight="1" x14ac:dyDescent="0.2">
      <c r="A55" s="394"/>
      <c r="B55" s="147"/>
      <c r="C55" s="155"/>
      <c r="D55" s="388"/>
      <c r="E55" s="147"/>
      <c r="F55" s="357"/>
      <c r="G55" s="280"/>
      <c r="H55" s="280"/>
      <c r="I55" s="325"/>
      <c r="J55" s="391">
        <f t="shared" si="10"/>
        <v>0</v>
      </c>
      <c r="K55" s="280"/>
      <c r="L55" s="280"/>
      <c r="M55" s="280"/>
      <c r="N55" s="391">
        <f t="shared" si="11"/>
        <v>0</v>
      </c>
      <c r="O55" s="391">
        <f t="shared" si="12"/>
        <v>0</v>
      </c>
      <c r="P55" s="17"/>
      <c r="Q55" s="336"/>
      <c r="R55" s="451"/>
      <c r="S55" s="474" t="s">
        <v>361</v>
      </c>
      <c r="T55" s="451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</row>
    <row r="56" spans="1:40" ht="15" customHeight="1" x14ac:dyDescent="0.2">
      <c r="A56" s="394"/>
      <c r="B56" s="147"/>
      <c r="C56" s="155"/>
      <c r="D56" s="388"/>
      <c r="E56" s="147"/>
      <c r="F56" s="357"/>
      <c r="G56" s="280"/>
      <c r="H56" s="280"/>
      <c r="I56" s="325"/>
      <c r="J56" s="391">
        <f t="shared" si="10"/>
        <v>0</v>
      </c>
      <c r="K56" s="280"/>
      <c r="L56" s="280"/>
      <c r="M56" s="280"/>
      <c r="N56" s="391">
        <f t="shared" si="11"/>
        <v>0</v>
      </c>
      <c r="O56" s="391">
        <f t="shared" si="12"/>
        <v>0</v>
      </c>
      <c r="P56" s="17"/>
      <c r="Q56" s="272"/>
      <c r="R56" s="451"/>
      <c r="S56" s="474" t="s">
        <v>362</v>
      </c>
      <c r="T56" s="451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</row>
    <row r="57" spans="1:40" ht="15" customHeight="1" x14ac:dyDescent="0.2">
      <c r="A57" s="394"/>
      <c r="B57" s="147"/>
      <c r="C57" s="155"/>
      <c r="D57" s="388"/>
      <c r="E57" s="147"/>
      <c r="F57" s="357"/>
      <c r="G57" s="280"/>
      <c r="H57" s="280"/>
      <c r="I57" s="325"/>
      <c r="J57" s="391">
        <f t="shared" si="10"/>
        <v>0</v>
      </c>
      <c r="K57" s="280"/>
      <c r="L57" s="280"/>
      <c r="M57" s="280"/>
      <c r="N57" s="391">
        <f t="shared" si="11"/>
        <v>0</v>
      </c>
      <c r="O57" s="391">
        <f t="shared" si="12"/>
        <v>0</v>
      </c>
      <c r="P57" s="17"/>
      <c r="Q57" s="272"/>
      <c r="R57" s="451"/>
      <c r="S57" s="474" t="s">
        <v>373</v>
      </c>
      <c r="T57" s="451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1:40" ht="15" customHeight="1" x14ac:dyDescent="0.2">
      <c r="A58" s="394"/>
      <c r="B58" s="147"/>
      <c r="C58" s="155"/>
      <c r="D58" s="388"/>
      <c r="E58" s="147"/>
      <c r="F58" s="357"/>
      <c r="G58" s="280"/>
      <c r="H58" s="280"/>
      <c r="I58" s="325"/>
      <c r="J58" s="391">
        <f t="shared" si="10"/>
        <v>0</v>
      </c>
      <c r="K58" s="280"/>
      <c r="L58" s="280"/>
      <c r="M58" s="280"/>
      <c r="N58" s="391">
        <f t="shared" si="11"/>
        <v>0</v>
      </c>
      <c r="O58" s="391">
        <f t="shared" si="12"/>
        <v>0</v>
      </c>
      <c r="P58" s="17"/>
      <c r="Q58" s="272"/>
      <c r="R58" s="451"/>
      <c r="S58" s="474" t="s">
        <v>34</v>
      </c>
      <c r="T58" s="451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</row>
    <row r="59" spans="1:40" ht="15" customHeight="1" x14ac:dyDescent="0.2">
      <c r="A59" s="394"/>
      <c r="B59" s="147"/>
      <c r="C59" s="155"/>
      <c r="D59" s="388"/>
      <c r="E59" s="147"/>
      <c r="F59" s="357"/>
      <c r="G59" s="280"/>
      <c r="H59" s="280"/>
      <c r="I59" s="325"/>
      <c r="J59" s="391">
        <f t="shared" si="10"/>
        <v>0</v>
      </c>
      <c r="K59" s="280"/>
      <c r="L59" s="280"/>
      <c r="M59" s="280"/>
      <c r="N59" s="391">
        <f t="shared" si="11"/>
        <v>0</v>
      </c>
      <c r="O59" s="391">
        <f t="shared" si="12"/>
        <v>0</v>
      </c>
      <c r="P59" s="17"/>
      <c r="Q59" s="272"/>
      <c r="R59" s="451"/>
      <c r="S59" s="272"/>
      <c r="T59" s="473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</row>
    <row r="60" spans="1:40" ht="15" customHeight="1" x14ac:dyDescent="0.2">
      <c r="A60" s="394"/>
      <c r="B60" s="147"/>
      <c r="C60" s="155"/>
      <c r="D60" s="388"/>
      <c r="E60" s="147"/>
      <c r="F60" s="357"/>
      <c r="G60" s="242"/>
      <c r="H60" s="515"/>
      <c r="I60" s="325"/>
      <c r="J60" s="391">
        <f t="shared" si="10"/>
        <v>0</v>
      </c>
      <c r="K60" s="280"/>
      <c r="L60" s="280"/>
      <c r="M60" s="280"/>
      <c r="N60" s="391">
        <f t="shared" si="11"/>
        <v>0</v>
      </c>
      <c r="O60" s="391">
        <f t="shared" si="12"/>
        <v>0</v>
      </c>
      <c r="P60" s="17"/>
      <c r="Q60" s="272"/>
      <c r="R60" s="459"/>
      <c r="S60" s="272"/>
      <c r="T60" s="473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</row>
    <row r="61" spans="1:40" x14ac:dyDescent="0.2">
      <c r="A61" s="394"/>
      <c r="B61" s="147"/>
      <c r="C61" s="155"/>
      <c r="D61" s="388"/>
      <c r="E61" s="147"/>
      <c r="F61" s="357"/>
      <c r="G61" s="280"/>
      <c r="H61" s="280"/>
      <c r="I61" s="325"/>
      <c r="J61" s="391">
        <f t="shared" ref="J61:J90" si="14">H61+I61</f>
        <v>0</v>
      </c>
      <c r="K61" s="280"/>
      <c r="L61" s="280"/>
      <c r="M61" s="280"/>
      <c r="N61" s="391">
        <f t="shared" ref="N61:N90" si="15">IF(E61=$R$36,J61,0)</f>
        <v>0</v>
      </c>
      <c r="O61" s="391">
        <f t="shared" ref="O61:O90" si="16">IF(OR(E61=$R$37,ISBLANK(E61)),J61,0)</f>
        <v>0</v>
      </c>
      <c r="P61" s="17"/>
      <c r="Q61" s="272"/>
      <c r="R61" s="451"/>
      <c r="S61" s="272"/>
      <c r="T61" s="473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</row>
    <row r="62" spans="1:40" ht="15" customHeight="1" x14ac:dyDescent="0.2">
      <c r="A62" s="394"/>
      <c r="B62" s="147"/>
      <c r="C62" s="155"/>
      <c r="D62" s="388"/>
      <c r="E62" s="147"/>
      <c r="F62" s="357"/>
      <c r="G62" s="280"/>
      <c r="H62" s="280"/>
      <c r="I62" s="325"/>
      <c r="J62" s="391">
        <f t="shared" si="14"/>
        <v>0</v>
      </c>
      <c r="K62" s="280"/>
      <c r="L62" s="280"/>
      <c r="M62" s="280"/>
      <c r="N62" s="391">
        <f t="shared" si="15"/>
        <v>0</v>
      </c>
      <c r="O62" s="391">
        <f t="shared" si="16"/>
        <v>0</v>
      </c>
      <c r="P62" s="17"/>
      <c r="Q62" s="272"/>
      <c r="R62" s="473"/>
      <c r="S62" s="451"/>
      <c r="T62" s="473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</row>
    <row r="63" spans="1:40" ht="15" customHeight="1" x14ac:dyDescent="0.2">
      <c r="A63" s="394"/>
      <c r="B63" s="147"/>
      <c r="C63" s="155"/>
      <c r="D63" s="388"/>
      <c r="E63" s="147"/>
      <c r="F63" s="357"/>
      <c r="G63" s="280"/>
      <c r="H63" s="280"/>
      <c r="I63" s="325"/>
      <c r="J63" s="391">
        <f t="shared" si="14"/>
        <v>0</v>
      </c>
      <c r="K63" s="280"/>
      <c r="L63" s="280"/>
      <c r="M63" s="280"/>
      <c r="N63" s="391">
        <f t="shared" si="15"/>
        <v>0</v>
      </c>
      <c r="O63" s="391">
        <f t="shared" si="16"/>
        <v>0</v>
      </c>
      <c r="P63" s="17"/>
      <c r="Q63" s="272"/>
      <c r="R63" s="473"/>
      <c r="S63" s="451"/>
      <c r="T63" s="451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</row>
    <row r="64" spans="1:40" ht="15" customHeight="1" x14ac:dyDescent="0.2">
      <c r="A64" s="394"/>
      <c r="B64" s="147"/>
      <c r="C64" s="155"/>
      <c r="D64" s="388"/>
      <c r="E64" s="147"/>
      <c r="F64" s="357"/>
      <c r="G64" s="280"/>
      <c r="H64" s="280"/>
      <c r="I64" s="325"/>
      <c r="J64" s="391">
        <f t="shared" si="14"/>
        <v>0</v>
      </c>
      <c r="K64" s="280"/>
      <c r="L64" s="280"/>
      <c r="M64" s="280"/>
      <c r="N64" s="391">
        <f t="shared" si="15"/>
        <v>0</v>
      </c>
      <c r="O64" s="391">
        <f t="shared" si="16"/>
        <v>0</v>
      </c>
      <c r="P64" s="17"/>
      <c r="Q64" s="272"/>
      <c r="R64" s="473"/>
      <c r="S64" s="473"/>
      <c r="T64" s="451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</row>
    <row r="65" spans="1:40" ht="15" customHeight="1" x14ac:dyDescent="0.2">
      <c r="A65" s="394"/>
      <c r="B65" s="147"/>
      <c r="C65" s="155"/>
      <c r="D65" s="388"/>
      <c r="E65" s="147"/>
      <c r="F65" s="357"/>
      <c r="G65" s="280"/>
      <c r="H65" s="280"/>
      <c r="I65" s="325"/>
      <c r="J65" s="391">
        <f t="shared" si="14"/>
        <v>0</v>
      </c>
      <c r="K65" s="280"/>
      <c r="L65" s="280"/>
      <c r="M65" s="280"/>
      <c r="N65" s="391">
        <f t="shared" si="15"/>
        <v>0</v>
      </c>
      <c r="O65" s="391">
        <f t="shared" si="16"/>
        <v>0</v>
      </c>
      <c r="P65" s="17"/>
      <c r="Q65" s="272"/>
      <c r="R65" s="473"/>
      <c r="S65" s="473"/>
      <c r="T65" s="451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</row>
    <row r="66" spans="1:40" ht="15" customHeight="1" x14ac:dyDescent="0.2">
      <c r="A66" s="394"/>
      <c r="B66" s="147"/>
      <c r="C66" s="155"/>
      <c r="D66" s="388"/>
      <c r="E66" s="147"/>
      <c r="F66" s="357"/>
      <c r="G66" s="280"/>
      <c r="H66" s="280"/>
      <c r="I66" s="325"/>
      <c r="J66" s="391">
        <f t="shared" si="14"/>
        <v>0</v>
      </c>
      <c r="K66" s="280"/>
      <c r="L66" s="280"/>
      <c r="M66" s="280"/>
      <c r="N66" s="391">
        <f t="shared" si="15"/>
        <v>0</v>
      </c>
      <c r="O66" s="391">
        <f t="shared" si="16"/>
        <v>0</v>
      </c>
      <c r="P66" s="17"/>
      <c r="Q66" s="272"/>
      <c r="R66" s="473"/>
      <c r="S66" s="473"/>
      <c r="T66" s="451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</row>
    <row r="67" spans="1:40" ht="15" customHeight="1" x14ac:dyDescent="0.2">
      <c r="A67" s="394"/>
      <c r="B67" s="147"/>
      <c r="C67" s="155"/>
      <c r="D67" s="388"/>
      <c r="E67" s="147"/>
      <c r="F67" s="357"/>
      <c r="G67" s="280"/>
      <c r="H67" s="280"/>
      <c r="I67" s="325"/>
      <c r="J67" s="391">
        <f t="shared" si="14"/>
        <v>0</v>
      </c>
      <c r="K67" s="280"/>
      <c r="L67" s="280"/>
      <c r="M67" s="280"/>
      <c r="N67" s="391">
        <f t="shared" si="15"/>
        <v>0</v>
      </c>
      <c r="O67" s="391">
        <f t="shared" si="16"/>
        <v>0</v>
      </c>
      <c r="P67" s="17"/>
      <c r="Q67" s="272"/>
      <c r="R67" s="451"/>
      <c r="S67" s="474"/>
      <c r="T67" s="451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</row>
    <row r="68" spans="1:40" ht="15" customHeight="1" x14ac:dyDescent="0.2">
      <c r="A68" s="394"/>
      <c r="B68" s="147"/>
      <c r="C68" s="155"/>
      <c r="D68" s="388"/>
      <c r="E68" s="147"/>
      <c r="F68" s="357"/>
      <c r="G68" s="280"/>
      <c r="H68" s="280"/>
      <c r="I68" s="325"/>
      <c r="J68" s="391">
        <f t="shared" si="14"/>
        <v>0</v>
      </c>
      <c r="K68" s="280"/>
      <c r="L68" s="280"/>
      <c r="M68" s="280"/>
      <c r="N68" s="391">
        <f t="shared" si="15"/>
        <v>0</v>
      </c>
      <c r="O68" s="391">
        <f t="shared" si="16"/>
        <v>0</v>
      </c>
      <c r="P68" s="17"/>
      <c r="Q68" s="272"/>
      <c r="R68" s="473"/>
      <c r="S68" s="474"/>
      <c r="T68" s="451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</row>
    <row r="69" spans="1:40" ht="15" customHeight="1" x14ac:dyDescent="0.2">
      <c r="A69" s="394"/>
      <c r="B69" s="147"/>
      <c r="C69" s="155"/>
      <c r="D69" s="388"/>
      <c r="E69" s="147"/>
      <c r="F69" s="357"/>
      <c r="G69" s="280"/>
      <c r="H69" s="280"/>
      <c r="I69" s="325"/>
      <c r="J69" s="391">
        <f t="shared" si="14"/>
        <v>0</v>
      </c>
      <c r="K69" s="280"/>
      <c r="L69" s="280"/>
      <c r="M69" s="280"/>
      <c r="N69" s="391">
        <f t="shared" si="15"/>
        <v>0</v>
      </c>
      <c r="O69" s="391">
        <f t="shared" si="16"/>
        <v>0</v>
      </c>
      <c r="P69" s="17"/>
      <c r="Q69" s="272"/>
      <c r="R69" s="473"/>
      <c r="S69" s="451"/>
      <c r="T69" s="451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</row>
    <row r="70" spans="1:40" ht="15" customHeight="1" x14ac:dyDescent="0.2">
      <c r="A70" s="394"/>
      <c r="B70" s="147"/>
      <c r="C70" s="155"/>
      <c r="D70" s="388"/>
      <c r="E70" s="147"/>
      <c r="F70" s="357"/>
      <c r="G70" s="280"/>
      <c r="H70" s="280"/>
      <c r="I70" s="325"/>
      <c r="J70" s="391">
        <f t="shared" si="14"/>
        <v>0</v>
      </c>
      <c r="K70" s="280"/>
      <c r="L70" s="280"/>
      <c r="M70" s="280"/>
      <c r="N70" s="391">
        <f t="shared" si="15"/>
        <v>0</v>
      </c>
      <c r="O70" s="391">
        <f t="shared" si="16"/>
        <v>0</v>
      </c>
      <c r="P70" s="17"/>
      <c r="Q70" s="272"/>
      <c r="R70" s="473"/>
      <c r="S70" s="451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</row>
    <row r="71" spans="1:40" ht="15" customHeight="1" x14ac:dyDescent="0.2">
      <c r="A71" s="394"/>
      <c r="B71" s="147"/>
      <c r="C71" s="155"/>
      <c r="D71" s="388"/>
      <c r="E71" s="147"/>
      <c r="F71" s="357"/>
      <c r="G71" s="280"/>
      <c r="H71" s="280"/>
      <c r="I71" s="325"/>
      <c r="J71" s="391">
        <f t="shared" si="14"/>
        <v>0</v>
      </c>
      <c r="K71" s="280"/>
      <c r="L71" s="280"/>
      <c r="M71" s="280"/>
      <c r="N71" s="391">
        <f t="shared" si="15"/>
        <v>0</v>
      </c>
      <c r="O71" s="391">
        <f t="shared" si="16"/>
        <v>0</v>
      </c>
      <c r="P71" s="17"/>
      <c r="Q71" s="272"/>
      <c r="R71" s="473"/>
      <c r="S71" s="473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</row>
    <row r="72" spans="1:40" ht="15" customHeight="1" x14ac:dyDescent="0.2">
      <c r="A72" s="394"/>
      <c r="B72" s="147"/>
      <c r="C72" s="155"/>
      <c r="D72" s="388"/>
      <c r="E72" s="147"/>
      <c r="F72" s="357"/>
      <c r="G72" s="280"/>
      <c r="H72" s="280"/>
      <c r="I72" s="325"/>
      <c r="J72" s="391">
        <f t="shared" si="14"/>
        <v>0</v>
      </c>
      <c r="K72" s="280"/>
      <c r="L72" s="280"/>
      <c r="M72" s="280"/>
      <c r="N72" s="391">
        <f t="shared" si="15"/>
        <v>0</v>
      </c>
      <c r="O72" s="391">
        <f t="shared" si="16"/>
        <v>0</v>
      </c>
      <c r="P72" s="17"/>
      <c r="Q72" s="272"/>
      <c r="R72" s="473"/>
      <c r="S72" s="451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</row>
    <row r="73" spans="1:40" ht="15" customHeight="1" x14ac:dyDescent="0.2">
      <c r="A73" s="394"/>
      <c r="B73" s="147"/>
      <c r="C73" s="155"/>
      <c r="D73" s="388"/>
      <c r="E73" s="147"/>
      <c r="F73" s="357"/>
      <c r="G73" s="280"/>
      <c r="H73" s="280"/>
      <c r="I73" s="325"/>
      <c r="J73" s="391">
        <f t="shared" si="14"/>
        <v>0</v>
      </c>
      <c r="K73" s="280"/>
      <c r="L73" s="280"/>
      <c r="M73" s="280"/>
      <c r="N73" s="391">
        <f t="shared" si="15"/>
        <v>0</v>
      </c>
      <c r="O73" s="391">
        <f t="shared" si="16"/>
        <v>0</v>
      </c>
      <c r="P73" s="17"/>
      <c r="Q73" s="272"/>
      <c r="R73" s="459"/>
      <c r="S73" s="451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</row>
    <row r="74" spans="1:40" ht="15" customHeight="1" x14ac:dyDescent="0.2">
      <c r="A74" s="394"/>
      <c r="B74" s="147"/>
      <c r="C74" s="155"/>
      <c r="D74" s="388"/>
      <c r="E74" s="147"/>
      <c r="F74" s="357"/>
      <c r="G74" s="280"/>
      <c r="H74" s="280"/>
      <c r="I74" s="325"/>
      <c r="J74" s="391">
        <f t="shared" si="14"/>
        <v>0</v>
      </c>
      <c r="K74" s="280"/>
      <c r="L74" s="280"/>
      <c r="M74" s="280"/>
      <c r="N74" s="391">
        <f t="shared" si="15"/>
        <v>0</v>
      </c>
      <c r="O74" s="391">
        <f t="shared" si="16"/>
        <v>0</v>
      </c>
      <c r="P74" s="17"/>
      <c r="Q74" s="272"/>
      <c r="R74" s="451"/>
      <c r="S74" s="451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</row>
    <row r="75" spans="1:40" ht="15" customHeight="1" x14ac:dyDescent="0.2">
      <c r="A75" s="394"/>
      <c r="B75" s="147"/>
      <c r="C75" s="155"/>
      <c r="D75" s="388"/>
      <c r="E75" s="147"/>
      <c r="F75" s="357"/>
      <c r="G75" s="280"/>
      <c r="H75" s="280"/>
      <c r="I75" s="325"/>
      <c r="J75" s="391">
        <f t="shared" si="14"/>
        <v>0</v>
      </c>
      <c r="K75" s="280"/>
      <c r="L75" s="280"/>
      <c r="M75" s="280"/>
      <c r="N75" s="391">
        <f t="shared" si="15"/>
        <v>0</v>
      </c>
      <c r="O75" s="391">
        <f t="shared" si="16"/>
        <v>0</v>
      </c>
      <c r="P75" s="17"/>
      <c r="Q75" s="272"/>
      <c r="R75" s="473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</row>
    <row r="76" spans="1:40" ht="15" customHeight="1" x14ac:dyDescent="0.2">
      <c r="A76" s="394"/>
      <c r="B76" s="147"/>
      <c r="C76" s="155"/>
      <c r="D76" s="388"/>
      <c r="E76" s="147"/>
      <c r="F76" s="357"/>
      <c r="G76" s="280"/>
      <c r="H76" s="280"/>
      <c r="I76" s="325"/>
      <c r="J76" s="391">
        <f t="shared" si="14"/>
        <v>0</v>
      </c>
      <c r="K76" s="280"/>
      <c r="L76" s="280"/>
      <c r="M76" s="280"/>
      <c r="N76" s="391">
        <f t="shared" si="15"/>
        <v>0</v>
      </c>
      <c r="O76" s="391">
        <f t="shared" si="16"/>
        <v>0</v>
      </c>
      <c r="P76" s="17"/>
      <c r="Q76" s="272"/>
      <c r="R76" s="473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</row>
    <row r="77" spans="1:40" ht="15" customHeight="1" x14ac:dyDescent="0.2">
      <c r="A77" s="394"/>
      <c r="B77" s="147"/>
      <c r="C77" s="155"/>
      <c r="D77" s="388"/>
      <c r="E77" s="147"/>
      <c r="F77" s="357"/>
      <c r="G77" s="280"/>
      <c r="H77" s="280"/>
      <c r="I77" s="325"/>
      <c r="J77" s="391">
        <f t="shared" si="14"/>
        <v>0</v>
      </c>
      <c r="K77" s="280"/>
      <c r="L77" s="280"/>
      <c r="M77" s="280"/>
      <c r="N77" s="391">
        <f t="shared" si="15"/>
        <v>0</v>
      </c>
      <c r="O77" s="391">
        <f t="shared" si="16"/>
        <v>0</v>
      </c>
      <c r="P77" s="17"/>
      <c r="Q77" s="272"/>
      <c r="R77" s="451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</row>
    <row r="78" spans="1:40" ht="15" customHeight="1" x14ac:dyDescent="0.2">
      <c r="A78" s="394"/>
      <c r="B78" s="147"/>
      <c r="C78" s="155"/>
      <c r="D78" s="388"/>
      <c r="E78" s="147"/>
      <c r="F78" s="357"/>
      <c r="G78" s="280"/>
      <c r="H78" s="280"/>
      <c r="I78" s="325"/>
      <c r="J78" s="391">
        <f t="shared" si="14"/>
        <v>0</v>
      </c>
      <c r="K78" s="280"/>
      <c r="L78" s="280"/>
      <c r="M78" s="280"/>
      <c r="N78" s="391">
        <f t="shared" si="15"/>
        <v>0</v>
      </c>
      <c r="O78" s="391">
        <f t="shared" si="16"/>
        <v>0</v>
      </c>
      <c r="P78" s="17"/>
      <c r="Q78" s="272"/>
      <c r="R78" s="459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</row>
    <row r="79" spans="1:40" ht="15" customHeight="1" x14ac:dyDescent="0.2">
      <c r="A79" s="394"/>
      <c r="B79" s="147"/>
      <c r="C79" s="155"/>
      <c r="D79" s="388"/>
      <c r="E79" s="147"/>
      <c r="F79" s="357"/>
      <c r="G79" s="280"/>
      <c r="H79" s="280"/>
      <c r="I79" s="325"/>
      <c r="J79" s="391">
        <f t="shared" si="14"/>
        <v>0</v>
      </c>
      <c r="K79" s="280"/>
      <c r="L79" s="280"/>
      <c r="M79" s="280"/>
      <c r="N79" s="391">
        <f t="shared" si="15"/>
        <v>0</v>
      </c>
      <c r="O79" s="391">
        <f t="shared" si="16"/>
        <v>0</v>
      </c>
      <c r="P79" s="17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</row>
    <row r="80" spans="1:40" ht="15" customHeight="1" x14ac:dyDescent="0.2">
      <c r="A80" s="394"/>
      <c r="B80" s="147"/>
      <c r="C80" s="155"/>
      <c r="D80" s="388"/>
      <c r="E80" s="147"/>
      <c r="F80" s="357"/>
      <c r="G80" s="280"/>
      <c r="H80" s="280"/>
      <c r="I80" s="325"/>
      <c r="J80" s="391">
        <f t="shared" si="14"/>
        <v>0</v>
      </c>
      <c r="K80" s="280"/>
      <c r="L80" s="280"/>
      <c r="M80" s="280"/>
      <c r="N80" s="391">
        <f t="shared" si="15"/>
        <v>0</v>
      </c>
      <c r="O80" s="391">
        <f t="shared" si="16"/>
        <v>0</v>
      </c>
      <c r="P80" s="17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</row>
    <row r="81" spans="1:40" ht="15" customHeight="1" x14ac:dyDescent="0.2">
      <c r="A81" s="394"/>
      <c r="B81" s="147"/>
      <c r="C81" s="155"/>
      <c r="D81" s="388"/>
      <c r="E81" s="147"/>
      <c r="F81" s="357"/>
      <c r="G81" s="280"/>
      <c r="H81" s="280"/>
      <c r="I81" s="325"/>
      <c r="J81" s="391">
        <f t="shared" si="14"/>
        <v>0</v>
      </c>
      <c r="K81" s="280"/>
      <c r="L81" s="280"/>
      <c r="M81" s="280"/>
      <c r="N81" s="391">
        <f t="shared" si="15"/>
        <v>0</v>
      </c>
      <c r="O81" s="391">
        <f t="shared" si="16"/>
        <v>0</v>
      </c>
      <c r="P81" s="17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</row>
    <row r="82" spans="1:40" ht="15" customHeight="1" x14ac:dyDescent="0.2">
      <c r="A82" s="394"/>
      <c r="B82" s="147"/>
      <c r="C82" s="155"/>
      <c r="D82" s="388"/>
      <c r="E82" s="147"/>
      <c r="F82" s="357"/>
      <c r="G82" s="280"/>
      <c r="H82" s="280"/>
      <c r="I82" s="325"/>
      <c r="J82" s="391">
        <f t="shared" si="14"/>
        <v>0</v>
      </c>
      <c r="K82" s="280"/>
      <c r="L82" s="280"/>
      <c r="M82" s="280"/>
      <c r="N82" s="391">
        <f t="shared" si="15"/>
        <v>0</v>
      </c>
      <c r="O82" s="391">
        <f t="shared" si="16"/>
        <v>0</v>
      </c>
      <c r="P82" s="17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</row>
    <row r="83" spans="1:40" ht="15" customHeight="1" x14ac:dyDescent="0.2">
      <c r="A83" s="394"/>
      <c r="B83" s="147"/>
      <c r="C83" s="155"/>
      <c r="D83" s="388"/>
      <c r="E83" s="147"/>
      <c r="F83" s="357"/>
      <c r="G83" s="280"/>
      <c r="H83" s="280"/>
      <c r="I83" s="325"/>
      <c r="J83" s="391">
        <f t="shared" si="14"/>
        <v>0</v>
      </c>
      <c r="K83" s="280"/>
      <c r="L83" s="280"/>
      <c r="M83" s="280"/>
      <c r="N83" s="391">
        <f t="shared" si="15"/>
        <v>0</v>
      </c>
      <c r="O83" s="391">
        <f t="shared" si="16"/>
        <v>0</v>
      </c>
      <c r="P83" s="17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</row>
    <row r="84" spans="1:40" ht="15" customHeight="1" x14ac:dyDescent="0.2">
      <c r="A84" s="394"/>
      <c r="B84" s="147"/>
      <c r="C84" s="155"/>
      <c r="D84" s="388"/>
      <c r="E84" s="147"/>
      <c r="F84" s="357"/>
      <c r="G84" s="280"/>
      <c r="H84" s="280"/>
      <c r="I84" s="325"/>
      <c r="J84" s="391">
        <f t="shared" si="14"/>
        <v>0</v>
      </c>
      <c r="K84" s="280"/>
      <c r="L84" s="280"/>
      <c r="M84" s="280"/>
      <c r="N84" s="391">
        <f t="shared" si="15"/>
        <v>0</v>
      </c>
      <c r="O84" s="391">
        <f t="shared" si="16"/>
        <v>0</v>
      </c>
      <c r="P84" s="17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</row>
    <row r="85" spans="1:40" ht="15" customHeight="1" x14ac:dyDescent="0.2">
      <c r="A85" s="394"/>
      <c r="B85" s="147"/>
      <c r="C85" s="155"/>
      <c r="D85" s="388"/>
      <c r="E85" s="147"/>
      <c r="F85" s="357"/>
      <c r="G85" s="280"/>
      <c r="H85" s="280"/>
      <c r="I85" s="325"/>
      <c r="J85" s="391">
        <f t="shared" si="14"/>
        <v>0</v>
      </c>
      <c r="K85" s="280"/>
      <c r="L85" s="280"/>
      <c r="M85" s="280"/>
      <c r="N85" s="391">
        <f t="shared" si="15"/>
        <v>0</v>
      </c>
      <c r="O85" s="391">
        <f t="shared" si="16"/>
        <v>0</v>
      </c>
      <c r="P85" s="17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</row>
    <row r="86" spans="1:40" ht="15" customHeight="1" x14ac:dyDescent="0.2">
      <c r="A86" s="394"/>
      <c r="B86" s="147"/>
      <c r="C86" s="155"/>
      <c r="D86" s="388"/>
      <c r="E86" s="147"/>
      <c r="F86" s="357"/>
      <c r="G86" s="280"/>
      <c r="H86" s="280"/>
      <c r="I86" s="325"/>
      <c r="J86" s="391">
        <f t="shared" si="14"/>
        <v>0</v>
      </c>
      <c r="K86" s="280"/>
      <c r="L86" s="280"/>
      <c r="M86" s="280"/>
      <c r="N86" s="391">
        <f t="shared" si="15"/>
        <v>0</v>
      </c>
      <c r="O86" s="391">
        <f t="shared" si="16"/>
        <v>0</v>
      </c>
      <c r="P86" s="17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</row>
    <row r="87" spans="1:40" ht="15" customHeight="1" x14ac:dyDescent="0.2">
      <c r="A87" s="394"/>
      <c r="B87" s="147"/>
      <c r="C87" s="155"/>
      <c r="D87" s="388"/>
      <c r="E87" s="147"/>
      <c r="F87" s="357"/>
      <c r="G87" s="280"/>
      <c r="H87" s="280"/>
      <c r="I87" s="325"/>
      <c r="J87" s="391">
        <f t="shared" si="14"/>
        <v>0</v>
      </c>
      <c r="K87" s="280"/>
      <c r="L87" s="280"/>
      <c r="M87" s="280"/>
      <c r="N87" s="391">
        <f t="shared" si="15"/>
        <v>0</v>
      </c>
      <c r="O87" s="391">
        <f t="shared" si="16"/>
        <v>0</v>
      </c>
      <c r="P87" s="17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</row>
    <row r="88" spans="1:40" ht="15" customHeight="1" x14ac:dyDescent="0.2">
      <c r="A88" s="394"/>
      <c r="B88" s="147"/>
      <c r="C88" s="155"/>
      <c r="D88" s="388"/>
      <c r="E88" s="147"/>
      <c r="F88" s="357"/>
      <c r="G88" s="280"/>
      <c r="H88" s="280"/>
      <c r="I88" s="325"/>
      <c r="J88" s="391">
        <f t="shared" si="14"/>
        <v>0</v>
      </c>
      <c r="K88" s="280"/>
      <c r="L88" s="280"/>
      <c r="M88" s="280"/>
      <c r="N88" s="391">
        <f t="shared" si="15"/>
        <v>0</v>
      </c>
      <c r="O88" s="391">
        <f t="shared" si="16"/>
        <v>0</v>
      </c>
      <c r="P88" s="17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</row>
    <row r="89" spans="1:40" ht="15" customHeight="1" x14ac:dyDescent="0.2">
      <c r="A89" s="394"/>
      <c r="B89" s="147"/>
      <c r="C89" s="155"/>
      <c r="D89" s="388"/>
      <c r="E89" s="147"/>
      <c r="F89" s="357"/>
      <c r="G89" s="280"/>
      <c r="H89" s="280"/>
      <c r="I89" s="325"/>
      <c r="J89" s="391">
        <f t="shared" si="14"/>
        <v>0</v>
      </c>
      <c r="K89" s="280"/>
      <c r="L89" s="280"/>
      <c r="M89" s="280"/>
      <c r="N89" s="391">
        <f t="shared" si="15"/>
        <v>0</v>
      </c>
      <c r="O89" s="391">
        <f t="shared" si="16"/>
        <v>0</v>
      </c>
      <c r="P89" s="17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</row>
    <row r="90" spans="1:40" ht="15" customHeight="1" x14ac:dyDescent="0.2">
      <c r="A90" s="394"/>
      <c r="B90" s="147"/>
      <c r="C90" s="155"/>
      <c r="D90" s="388"/>
      <c r="E90" s="147"/>
      <c r="F90" s="357"/>
      <c r="G90" s="280"/>
      <c r="H90" s="280"/>
      <c r="I90" s="325"/>
      <c r="J90" s="391">
        <f t="shared" si="14"/>
        <v>0</v>
      </c>
      <c r="K90" s="280"/>
      <c r="L90" s="280"/>
      <c r="M90" s="280"/>
      <c r="N90" s="391">
        <f t="shared" si="15"/>
        <v>0</v>
      </c>
      <c r="O90" s="391">
        <f t="shared" si="16"/>
        <v>0</v>
      </c>
      <c r="P90" s="17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</row>
    <row r="91" spans="1:40" ht="15" customHeight="1" x14ac:dyDescent="0.2">
      <c r="A91" s="394"/>
      <c r="B91" s="147"/>
      <c r="C91" s="155"/>
      <c r="D91" s="388"/>
      <c r="E91" s="147"/>
      <c r="F91" s="357"/>
      <c r="G91" s="280"/>
      <c r="H91" s="280"/>
      <c r="I91" s="325"/>
      <c r="J91" s="391">
        <f t="shared" ref="J91:J93" si="17">H91+I91</f>
        <v>0</v>
      </c>
      <c r="K91" s="280"/>
      <c r="L91" s="280"/>
      <c r="M91" s="280"/>
      <c r="N91" s="391">
        <f t="shared" ref="N91:N92" si="18">IF(E91=$R$36,J91,0)</f>
        <v>0</v>
      </c>
      <c r="O91" s="391">
        <f t="shared" ref="O91:O92" si="19">IF(OR(E91=$R$37,ISBLANK(E91)),J91,0)</f>
        <v>0</v>
      </c>
      <c r="P91" s="17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</row>
    <row r="92" spans="1:40" ht="15" customHeight="1" x14ac:dyDescent="0.2">
      <c r="A92" s="394"/>
      <c r="B92" s="147"/>
      <c r="C92" s="155"/>
      <c r="D92" s="388"/>
      <c r="E92" s="147"/>
      <c r="F92" s="357"/>
      <c r="G92" s="280"/>
      <c r="H92" s="280"/>
      <c r="I92" s="325"/>
      <c r="J92" s="391">
        <f t="shared" si="17"/>
        <v>0</v>
      </c>
      <c r="K92" s="280"/>
      <c r="L92" s="280"/>
      <c r="M92" s="280"/>
      <c r="N92" s="391">
        <f t="shared" si="18"/>
        <v>0</v>
      </c>
      <c r="O92" s="391">
        <f t="shared" si="19"/>
        <v>0</v>
      </c>
      <c r="P92" s="17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</row>
    <row r="93" spans="1:40" ht="15" customHeight="1" x14ac:dyDescent="0.2">
      <c r="A93" s="394"/>
      <c r="B93" s="147"/>
      <c r="C93" s="155"/>
      <c r="D93" s="388"/>
      <c r="E93" s="147"/>
      <c r="F93" s="357"/>
      <c r="G93" s="280"/>
      <c r="H93" s="280"/>
      <c r="I93" s="325"/>
      <c r="J93" s="391">
        <f t="shared" si="17"/>
        <v>0</v>
      </c>
      <c r="K93" s="280"/>
      <c r="L93" s="280"/>
      <c r="M93" s="280"/>
      <c r="N93" s="391">
        <f t="shared" ref="N93:N124" si="20">IF(E93=$R$36,J93,0)</f>
        <v>0</v>
      </c>
      <c r="O93" s="391">
        <f t="shared" ref="O93:O124" si="21">IF(OR(E93=$R$37,ISBLANK(E93)),J93,0)</f>
        <v>0</v>
      </c>
      <c r="P93" s="17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</row>
    <row r="94" spans="1:40" ht="15" customHeight="1" x14ac:dyDescent="0.2">
      <c r="A94" s="394"/>
      <c r="B94" s="147"/>
      <c r="C94" s="155"/>
      <c r="D94" s="388"/>
      <c r="E94" s="147"/>
      <c r="F94" s="357"/>
      <c r="G94" s="280"/>
      <c r="H94" s="280"/>
      <c r="I94" s="325"/>
      <c r="J94" s="391">
        <f t="shared" ref="J94:J157" si="22">H94+I94</f>
        <v>0</v>
      </c>
      <c r="K94" s="280"/>
      <c r="L94" s="280"/>
      <c r="M94" s="280"/>
      <c r="N94" s="391">
        <f t="shared" si="20"/>
        <v>0</v>
      </c>
      <c r="O94" s="391">
        <f t="shared" si="21"/>
        <v>0</v>
      </c>
      <c r="P94" s="17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</row>
    <row r="95" spans="1:40" ht="15" customHeight="1" x14ac:dyDescent="0.2">
      <c r="A95" s="394"/>
      <c r="B95" s="147"/>
      <c r="C95" s="155"/>
      <c r="D95" s="388"/>
      <c r="E95" s="147"/>
      <c r="F95" s="357"/>
      <c r="G95" s="280"/>
      <c r="H95" s="280"/>
      <c r="I95" s="325"/>
      <c r="J95" s="391">
        <f t="shared" si="22"/>
        <v>0</v>
      </c>
      <c r="K95" s="280"/>
      <c r="L95" s="280"/>
      <c r="M95" s="280"/>
      <c r="N95" s="391">
        <f t="shared" si="20"/>
        <v>0</v>
      </c>
      <c r="O95" s="391">
        <f t="shared" si="21"/>
        <v>0</v>
      </c>
      <c r="P95" s="17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</row>
    <row r="96" spans="1:40" ht="15" customHeight="1" x14ac:dyDescent="0.2">
      <c r="A96" s="394"/>
      <c r="B96" s="147"/>
      <c r="C96" s="155"/>
      <c r="D96" s="388"/>
      <c r="E96" s="147"/>
      <c r="F96" s="357"/>
      <c r="G96" s="280"/>
      <c r="H96" s="280"/>
      <c r="I96" s="325"/>
      <c r="J96" s="391">
        <f t="shared" si="22"/>
        <v>0</v>
      </c>
      <c r="K96" s="280"/>
      <c r="L96" s="280"/>
      <c r="M96" s="280"/>
      <c r="N96" s="391">
        <f t="shared" si="20"/>
        <v>0</v>
      </c>
      <c r="O96" s="391">
        <f t="shared" si="21"/>
        <v>0</v>
      </c>
      <c r="P96" s="17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</row>
    <row r="97" spans="1:40" ht="15" customHeight="1" x14ac:dyDescent="0.2">
      <c r="A97" s="394"/>
      <c r="B97" s="147"/>
      <c r="C97" s="155"/>
      <c r="D97" s="388"/>
      <c r="E97" s="147"/>
      <c r="F97" s="357"/>
      <c r="G97" s="280"/>
      <c r="H97" s="280"/>
      <c r="I97" s="325"/>
      <c r="J97" s="391">
        <f t="shared" si="22"/>
        <v>0</v>
      </c>
      <c r="K97" s="280"/>
      <c r="L97" s="280"/>
      <c r="M97" s="280"/>
      <c r="N97" s="391">
        <f t="shared" si="20"/>
        <v>0</v>
      </c>
      <c r="O97" s="391">
        <f t="shared" si="21"/>
        <v>0</v>
      </c>
      <c r="P97" s="17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</row>
    <row r="98" spans="1:40" ht="15" customHeight="1" x14ac:dyDescent="0.2">
      <c r="A98" s="394"/>
      <c r="B98" s="147"/>
      <c r="C98" s="155"/>
      <c r="D98" s="388"/>
      <c r="E98" s="147"/>
      <c r="F98" s="357"/>
      <c r="G98" s="280"/>
      <c r="H98" s="280"/>
      <c r="I98" s="325"/>
      <c r="J98" s="391">
        <f t="shared" si="22"/>
        <v>0</v>
      </c>
      <c r="K98" s="280"/>
      <c r="L98" s="280"/>
      <c r="M98" s="280"/>
      <c r="N98" s="391">
        <f t="shared" si="20"/>
        <v>0</v>
      </c>
      <c r="O98" s="391">
        <f t="shared" si="21"/>
        <v>0</v>
      </c>
      <c r="P98" s="17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</row>
    <row r="99" spans="1:40" ht="15" customHeight="1" x14ac:dyDescent="0.2">
      <c r="A99" s="394"/>
      <c r="B99" s="147"/>
      <c r="C99" s="155"/>
      <c r="D99" s="388"/>
      <c r="E99" s="147"/>
      <c r="F99" s="357"/>
      <c r="G99" s="280"/>
      <c r="H99" s="280"/>
      <c r="I99" s="325"/>
      <c r="J99" s="391">
        <f t="shared" si="22"/>
        <v>0</v>
      </c>
      <c r="K99" s="280"/>
      <c r="L99" s="280"/>
      <c r="M99" s="280"/>
      <c r="N99" s="391">
        <f t="shared" si="20"/>
        <v>0</v>
      </c>
      <c r="O99" s="391">
        <f t="shared" si="21"/>
        <v>0</v>
      </c>
      <c r="P99" s="17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</row>
    <row r="100" spans="1:40" ht="15" customHeight="1" x14ac:dyDescent="0.2">
      <c r="A100" s="394"/>
      <c r="B100" s="147"/>
      <c r="C100" s="155"/>
      <c r="D100" s="388"/>
      <c r="E100" s="147"/>
      <c r="F100" s="357"/>
      <c r="G100" s="280"/>
      <c r="H100" s="280"/>
      <c r="I100" s="325"/>
      <c r="J100" s="391">
        <f t="shared" si="22"/>
        <v>0</v>
      </c>
      <c r="K100" s="280"/>
      <c r="L100" s="280"/>
      <c r="M100" s="280"/>
      <c r="N100" s="391">
        <f t="shared" si="20"/>
        <v>0</v>
      </c>
      <c r="O100" s="391">
        <f t="shared" si="21"/>
        <v>0</v>
      </c>
      <c r="P100" s="17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</row>
    <row r="101" spans="1:40" ht="15" customHeight="1" x14ac:dyDescent="0.2">
      <c r="A101" s="394"/>
      <c r="B101" s="147"/>
      <c r="C101" s="155"/>
      <c r="D101" s="388"/>
      <c r="E101" s="147"/>
      <c r="F101" s="357"/>
      <c r="G101" s="280"/>
      <c r="H101" s="280"/>
      <c r="I101" s="325"/>
      <c r="J101" s="391">
        <f t="shared" si="22"/>
        <v>0</v>
      </c>
      <c r="K101" s="280"/>
      <c r="L101" s="280"/>
      <c r="M101" s="280"/>
      <c r="N101" s="391">
        <f t="shared" si="20"/>
        <v>0</v>
      </c>
      <c r="O101" s="391">
        <f t="shared" si="21"/>
        <v>0</v>
      </c>
      <c r="P101" s="17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</row>
    <row r="102" spans="1:40" ht="15" customHeight="1" x14ac:dyDescent="0.2">
      <c r="A102" s="394"/>
      <c r="B102" s="147"/>
      <c r="C102" s="155"/>
      <c r="D102" s="388"/>
      <c r="E102" s="147"/>
      <c r="F102" s="357"/>
      <c r="G102" s="280"/>
      <c r="H102" s="280"/>
      <c r="I102" s="325"/>
      <c r="J102" s="391">
        <f t="shared" si="22"/>
        <v>0</v>
      </c>
      <c r="K102" s="280"/>
      <c r="L102" s="280"/>
      <c r="M102" s="280"/>
      <c r="N102" s="391">
        <f t="shared" si="20"/>
        <v>0</v>
      </c>
      <c r="O102" s="391">
        <f t="shared" si="21"/>
        <v>0</v>
      </c>
      <c r="P102" s="17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</row>
    <row r="103" spans="1:40" ht="15" customHeight="1" x14ac:dyDescent="0.2">
      <c r="A103" s="394"/>
      <c r="B103" s="147"/>
      <c r="C103" s="155"/>
      <c r="D103" s="388"/>
      <c r="E103" s="147"/>
      <c r="F103" s="357"/>
      <c r="G103" s="280"/>
      <c r="H103" s="280"/>
      <c r="I103" s="325"/>
      <c r="J103" s="391">
        <f t="shared" si="22"/>
        <v>0</v>
      </c>
      <c r="K103" s="280"/>
      <c r="L103" s="280"/>
      <c r="M103" s="280"/>
      <c r="N103" s="391">
        <f t="shared" si="20"/>
        <v>0</v>
      </c>
      <c r="O103" s="391">
        <f t="shared" si="21"/>
        <v>0</v>
      </c>
      <c r="P103" s="17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</row>
    <row r="104" spans="1:40" ht="15" customHeight="1" x14ac:dyDescent="0.2">
      <c r="A104" s="394"/>
      <c r="B104" s="147"/>
      <c r="C104" s="155"/>
      <c r="D104" s="388"/>
      <c r="E104" s="147"/>
      <c r="F104" s="357"/>
      <c r="G104" s="280"/>
      <c r="H104" s="280"/>
      <c r="I104" s="325"/>
      <c r="J104" s="391">
        <f t="shared" si="22"/>
        <v>0</v>
      </c>
      <c r="K104" s="280"/>
      <c r="L104" s="280"/>
      <c r="M104" s="280"/>
      <c r="N104" s="391">
        <f t="shared" si="20"/>
        <v>0</v>
      </c>
      <c r="O104" s="391">
        <f t="shared" si="21"/>
        <v>0</v>
      </c>
      <c r="P104" s="17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</row>
    <row r="105" spans="1:40" ht="15" customHeight="1" x14ac:dyDescent="0.2">
      <c r="A105" s="394"/>
      <c r="B105" s="147"/>
      <c r="C105" s="155"/>
      <c r="D105" s="388"/>
      <c r="E105" s="147"/>
      <c r="F105" s="357"/>
      <c r="G105" s="280"/>
      <c r="H105" s="280"/>
      <c r="I105" s="325"/>
      <c r="J105" s="391">
        <f t="shared" si="22"/>
        <v>0</v>
      </c>
      <c r="K105" s="280"/>
      <c r="L105" s="280"/>
      <c r="M105" s="280"/>
      <c r="N105" s="391">
        <f t="shared" si="20"/>
        <v>0</v>
      </c>
      <c r="O105" s="391">
        <f t="shared" si="21"/>
        <v>0</v>
      </c>
      <c r="P105" s="17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</row>
    <row r="106" spans="1:40" ht="15" customHeight="1" x14ac:dyDescent="0.2">
      <c r="A106" s="394"/>
      <c r="B106" s="147"/>
      <c r="C106" s="155"/>
      <c r="D106" s="388"/>
      <c r="E106" s="147"/>
      <c r="F106" s="357"/>
      <c r="G106" s="280"/>
      <c r="H106" s="280"/>
      <c r="I106" s="325"/>
      <c r="J106" s="391">
        <f t="shared" si="22"/>
        <v>0</v>
      </c>
      <c r="K106" s="280"/>
      <c r="L106" s="280"/>
      <c r="M106" s="280"/>
      <c r="N106" s="391">
        <f t="shared" si="20"/>
        <v>0</v>
      </c>
      <c r="O106" s="391">
        <f t="shared" si="21"/>
        <v>0</v>
      </c>
      <c r="P106" s="17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</row>
    <row r="107" spans="1:40" ht="15" customHeight="1" x14ac:dyDescent="0.2">
      <c r="A107" s="394"/>
      <c r="B107" s="147"/>
      <c r="C107" s="155"/>
      <c r="D107" s="388"/>
      <c r="E107" s="147"/>
      <c r="F107" s="357"/>
      <c r="G107" s="280"/>
      <c r="H107" s="280"/>
      <c r="I107" s="325"/>
      <c r="J107" s="391">
        <f t="shared" si="22"/>
        <v>0</v>
      </c>
      <c r="K107" s="280"/>
      <c r="L107" s="280"/>
      <c r="M107" s="280"/>
      <c r="N107" s="391">
        <f t="shared" si="20"/>
        <v>0</v>
      </c>
      <c r="O107" s="391">
        <f t="shared" si="21"/>
        <v>0</v>
      </c>
      <c r="P107" s="17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</row>
    <row r="108" spans="1:40" ht="15" customHeight="1" x14ac:dyDescent="0.2">
      <c r="A108" s="394"/>
      <c r="B108" s="147"/>
      <c r="C108" s="155"/>
      <c r="D108" s="388"/>
      <c r="E108" s="147"/>
      <c r="F108" s="357"/>
      <c r="G108" s="280"/>
      <c r="H108" s="280"/>
      <c r="I108" s="325"/>
      <c r="J108" s="391">
        <f t="shared" si="22"/>
        <v>0</v>
      </c>
      <c r="K108" s="280"/>
      <c r="L108" s="280"/>
      <c r="M108" s="280"/>
      <c r="N108" s="391">
        <f t="shared" si="20"/>
        <v>0</v>
      </c>
      <c r="O108" s="391">
        <f t="shared" si="21"/>
        <v>0</v>
      </c>
      <c r="P108" s="17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</row>
    <row r="109" spans="1:40" ht="15" customHeight="1" x14ac:dyDescent="0.2">
      <c r="A109" s="394"/>
      <c r="B109" s="147"/>
      <c r="C109" s="155"/>
      <c r="D109" s="388"/>
      <c r="E109" s="147"/>
      <c r="F109" s="357"/>
      <c r="G109" s="280"/>
      <c r="H109" s="280"/>
      <c r="I109" s="325"/>
      <c r="J109" s="391">
        <f t="shared" si="22"/>
        <v>0</v>
      </c>
      <c r="K109" s="280"/>
      <c r="L109" s="280"/>
      <c r="M109" s="280"/>
      <c r="N109" s="391">
        <f t="shared" si="20"/>
        <v>0</v>
      </c>
      <c r="O109" s="391">
        <f t="shared" si="21"/>
        <v>0</v>
      </c>
      <c r="P109" s="17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</row>
    <row r="110" spans="1:40" ht="15" customHeight="1" x14ac:dyDescent="0.2">
      <c r="A110" s="394"/>
      <c r="B110" s="147"/>
      <c r="C110" s="155"/>
      <c r="D110" s="388"/>
      <c r="E110" s="147"/>
      <c r="F110" s="357"/>
      <c r="G110" s="280"/>
      <c r="H110" s="280"/>
      <c r="I110" s="325"/>
      <c r="J110" s="391">
        <f t="shared" si="22"/>
        <v>0</v>
      </c>
      <c r="K110" s="280"/>
      <c r="L110" s="280"/>
      <c r="M110" s="280"/>
      <c r="N110" s="391">
        <f t="shared" si="20"/>
        <v>0</v>
      </c>
      <c r="O110" s="391">
        <f t="shared" si="21"/>
        <v>0</v>
      </c>
      <c r="P110" s="17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</row>
    <row r="111" spans="1:40" ht="15" customHeight="1" x14ac:dyDescent="0.2">
      <c r="A111" s="394"/>
      <c r="B111" s="147"/>
      <c r="C111" s="155"/>
      <c r="D111" s="388"/>
      <c r="E111" s="147"/>
      <c r="F111" s="357"/>
      <c r="G111" s="280"/>
      <c r="H111" s="280"/>
      <c r="I111" s="325"/>
      <c r="J111" s="391">
        <f t="shared" si="22"/>
        <v>0</v>
      </c>
      <c r="K111" s="280"/>
      <c r="L111" s="280"/>
      <c r="M111" s="280"/>
      <c r="N111" s="391">
        <f t="shared" si="20"/>
        <v>0</v>
      </c>
      <c r="O111" s="391">
        <f t="shared" si="21"/>
        <v>0</v>
      </c>
      <c r="P111" s="17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</row>
    <row r="112" spans="1:40" ht="15" customHeight="1" x14ac:dyDescent="0.2">
      <c r="A112" s="394"/>
      <c r="B112" s="147"/>
      <c r="C112" s="155"/>
      <c r="D112" s="388"/>
      <c r="E112" s="147"/>
      <c r="F112" s="357"/>
      <c r="G112" s="280"/>
      <c r="H112" s="280"/>
      <c r="I112" s="325"/>
      <c r="J112" s="391">
        <f t="shared" si="22"/>
        <v>0</v>
      </c>
      <c r="K112" s="280"/>
      <c r="L112" s="280"/>
      <c r="M112" s="280"/>
      <c r="N112" s="391">
        <f t="shared" si="20"/>
        <v>0</v>
      </c>
      <c r="O112" s="391">
        <f t="shared" si="21"/>
        <v>0</v>
      </c>
      <c r="P112" s="17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</row>
    <row r="113" spans="1:40" ht="15" customHeight="1" x14ac:dyDescent="0.2">
      <c r="A113" s="394"/>
      <c r="B113" s="147"/>
      <c r="C113" s="155"/>
      <c r="D113" s="388"/>
      <c r="E113" s="147"/>
      <c r="F113" s="357"/>
      <c r="G113" s="280"/>
      <c r="H113" s="280"/>
      <c r="I113" s="325"/>
      <c r="J113" s="391">
        <f t="shared" si="22"/>
        <v>0</v>
      </c>
      <c r="K113" s="280"/>
      <c r="L113" s="280"/>
      <c r="M113" s="280"/>
      <c r="N113" s="391">
        <f t="shared" si="20"/>
        <v>0</v>
      </c>
      <c r="O113" s="391">
        <f t="shared" si="21"/>
        <v>0</v>
      </c>
      <c r="P113" s="17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</row>
    <row r="114" spans="1:40" ht="15" customHeight="1" x14ac:dyDescent="0.2">
      <c r="A114" s="394"/>
      <c r="B114" s="147"/>
      <c r="C114" s="155"/>
      <c r="D114" s="388"/>
      <c r="E114" s="147"/>
      <c r="F114" s="357"/>
      <c r="G114" s="280"/>
      <c r="H114" s="280"/>
      <c r="I114" s="325"/>
      <c r="J114" s="391">
        <f t="shared" si="22"/>
        <v>0</v>
      </c>
      <c r="K114" s="280"/>
      <c r="L114" s="280"/>
      <c r="M114" s="280"/>
      <c r="N114" s="391">
        <f t="shared" si="20"/>
        <v>0</v>
      </c>
      <c r="O114" s="391">
        <f t="shared" si="21"/>
        <v>0</v>
      </c>
      <c r="P114" s="17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</row>
    <row r="115" spans="1:40" ht="15" customHeight="1" x14ac:dyDescent="0.2">
      <c r="A115" s="394"/>
      <c r="B115" s="147"/>
      <c r="C115" s="155"/>
      <c r="D115" s="388"/>
      <c r="E115" s="147"/>
      <c r="F115" s="357"/>
      <c r="G115" s="280"/>
      <c r="H115" s="280"/>
      <c r="I115" s="325"/>
      <c r="J115" s="391">
        <f t="shared" si="22"/>
        <v>0</v>
      </c>
      <c r="K115" s="280"/>
      <c r="L115" s="280"/>
      <c r="M115" s="280"/>
      <c r="N115" s="391">
        <f t="shared" si="20"/>
        <v>0</v>
      </c>
      <c r="O115" s="391">
        <f t="shared" si="21"/>
        <v>0</v>
      </c>
      <c r="P115" s="17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</row>
    <row r="116" spans="1:40" ht="15" customHeight="1" x14ac:dyDescent="0.2">
      <c r="A116" s="394"/>
      <c r="B116" s="147"/>
      <c r="C116" s="155"/>
      <c r="D116" s="388"/>
      <c r="E116" s="147"/>
      <c r="F116" s="357"/>
      <c r="G116" s="280"/>
      <c r="H116" s="280"/>
      <c r="I116" s="325"/>
      <c r="J116" s="391">
        <f t="shared" si="22"/>
        <v>0</v>
      </c>
      <c r="K116" s="280"/>
      <c r="L116" s="280"/>
      <c r="M116" s="280"/>
      <c r="N116" s="391">
        <f t="shared" si="20"/>
        <v>0</v>
      </c>
      <c r="O116" s="391">
        <f t="shared" si="21"/>
        <v>0</v>
      </c>
      <c r="P116" s="17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</row>
    <row r="117" spans="1:40" ht="15" customHeight="1" x14ac:dyDescent="0.2">
      <c r="A117" s="394"/>
      <c r="B117" s="147"/>
      <c r="C117" s="155"/>
      <c r="D117" s="388"/>
      <c r="E117" s="147"/>
      <c r="F117" s="357"/>
      <c r="G117" s="280"/>
      <c r="H117" s="280"/>
      <c r="I117" s="325"/>
      <c r="J117" s="391">
        <f t="shared" si="22"/>
        <v>0</v>
      </c>
      <c r="K117" s="280"/>
      <c r="L117" s="280"/>
      <c r="M117" s="280"/>
      <c r="N117" s="391">
        <f t="shared" si="20"/>
        <v>0</v>
      </c>
      <c r="O117" s="391">
        <f t="shared" si="21"/>
        <v>0</v>
      </c>
      <c r="P117" s="17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</row>
    <row r="118" spans="1:40" ht="15" customHeight="1" x14ac:dyDescent="0.2">
      <c r="A118" s="394"/>
      <c r="B118" s="147"/>
      <c r="C118" s="155"/>
      <c r="D118" s="388"/>
      <c r="E118" s="147"/>
      <c r="F118" s="357"/>
      <c r="G118" s="280"/>
      <c r="H118" s="280"/>
      <c r="I118" s="325"/>
      <c r="J118" s="391">
        <f t="shared" si="22"/>
        <v>0</v>
      </c>
      <c r="K118" s="280"/>
      <c r="L118" s="280"/>
      <c r="M118" s="280"/>
      <c r="N118" s="391">
        <f t="shared" si="20"/>
        <v>0</v>
      </c>
      <c r="O118" s="391">
        <f t="shared" si="21"/>
        <v>0</v>
      </c>
      <c r="P118" s="17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</row>
    <row r="119" spans="1:40" ht="15" customHeight="1" x14ac:dyDescent="0.2">
      <c r="A119" s="394"/>
      <c r="B119" s="147"/>
      <c r="C119" s="155"/>
      <c r="D119" s="388"/>
      <c r="E119" s="147"/>
      <c r="F119" s="357"/>
      <c r="G119" s="280"/>
      <c r="H119" s="280"/>
      <c r="I119" s="325"/>
      <c r="J119" s="391">
        <f t="shared" si="22"/>
        <v>0</v>
      </c>
      <c r="K119" s="280"/>
      <c r="L119" s="280"/>
      <c r="M119" s="280"/>
      <c r="N119" s="391">
        <f t="shared" si="20"/>
        <v>0</v>
      </c>
      <c r="O119" s="391">
        <f t="shared" si="21"/>
        <v>0</v>
      </c>
      <c r="P119" s="17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</row>
    <row r="120" spans="1:40" ht="15" customHeight="1" x14ac:dyDescent="0.2">
      <c r="A120" s="394"/>
      <c r="B120" s="147"/>
      <c r="C120" s="155"/>
      <c r="D120" s="388"/>
      <c r="E120" s="147"/>
      <c r="F120" s="357"/>
      <c r="G120" s="280"/>
      <c r="H120" s="280"/>
      <c r="I120" s="325"/>
      <c r="J120" s="391">
        <f t="shared" si="22"/>
        <v>0</v>
      </c>
      <c r="K120" s="280"/>
      <c r="L120" s="280"/>
      <c r="M120" s="280"/>
      <c r="N120" s="391">
        <f t="shared" si="20"/>
        <v>0</v>
      </c>
      <c r="O120" s="391">
        <f t="shared" si="21"/>
        <v>0</v>
      </c>
      <c r="P120" s="17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</row>
    <row r="121" spans="1:40" ht="15" customHeight="1" x14ac:dyDescent="0.2">
      <c r="A121" s="394"/>
      <c r="B121" s="147"/>
      <c r="C121" s="155"/>
      <c r="D121" s="388"/>
      <c r="E121" s="147"/>
      <c r="F121" s="357"/>
      <c r="G121" s="280"/>
      <c r="H121" s="280"/>
      <c r="I121" s="325"/>
      <c r="J121" s="391">
        <f t="shared" si="22"/>
        <v>0</v>
      </c>
      <c r="K121" s="280"/>
      <c r="L121" s="280"/>
      <c r="M121" s="280"/>
      <c r="N121" s="391">
        <f t="shared" si="20"/>
        <v>0</v>
      </c>
      <c r="O121" s="391">
        <f t="shared" si="21"/>
        <v>0</v>
      </c>
      <c r="P121" s="17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</row>
    <row r="122" spans="1:40" ht="15" customHeight="1" x14ac:dyDescent="0.2">
      <c r="A122" s="394"/>
      <c r="B122" s="147"/>
      <c r="C122" s="155"/>
      <c r="D122" s="388"/>
      <c r="E122" s="147"/>
      <c r="F122" s="357"/>
      <c r="G122" s="280"/>
      <c r="H122" s="280"/>
      <c r="I122" s="325"/>
      <c r="J122" s="391">
        <f t="shared" si="22"/>
        <v>0</v>
      </c>
      <c r="K122" s="280"/>
      <c r="L122" s="280"/>
      <c r="M122" s="280"/>
      <c r="N122" s="391">
        <f t="shared" si="20"/>
        <v>0</v>
      </c>
      <c r="O122" s="391">
        <f t="shared" si="21"/>
        <v>0</v>
      </c>
      <c r="P122" s="17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</row>
    <row r="123" spans="1:40" ht="15" customHeight="1" x14ac:dyDescent="0.2">
      <c r="A123" s="394"/>
      <c r="B123" s="147"/>
      <c r="C123" s="155"/>
      <c r="D123" s="388"/>
      <c r="E123" s="147"/>
      <c r="F123" s="357"/>
      <c r="G123" s="280"/>
      <c r="H123" s="280"/>
      <c r="I123" s="325"/>
      <c r="J123" s="391">
        <f t="shared" si="22"/>
        <v>0</v>
      </c>
      <c r="K123" s="280"/>
      <c r="L123" s="280"/>
      <c r="M123" s="280"/>
      <c r="N123" s="391">
        <f t="shared" si="20"/>
        <v>0</v>
      </c>
      <c r="O123" s="391">
        <f t="shared" si="21"/>
        <v>0</v>
      </c>
      <c r="P123" s="17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</row>
    <row r="124" spans="1:40" ht="15" customHeight="1" x14ac:dyDescent="0.2">
      <c r="A124" s="394"/>
      <c r="B124" s="147"/>
      <c r="C124" s="155"/>
      <c r="D124" s="388"/>
      <c r="E124" s="147"/>
      <c r="F124" s="357"/>
      <c r="G124" s="280"/>
      <c r="H124" s="280"/>
      <c r="I124" s="325"/>
      <c r="J124" s="391">
        <f t="shared" si="22"/>
        <v>0</v>
      </c>
      <c r="K124" s="280"/>
      <c r="L124" s="280"/>
      <c r="M124" s="280"/>
      <c r="N124" s="391">
        <f t="shared" si="20"/>
        <v>0</v>
      </c>
      <c r="O124" s="391">
        <f t="shared" si="21"/>
        <v>0</v>
      </c>
      <c r="P124" s="17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</row>
    <row r="125" spans="1:40" ht="15" customHeight="1" x14ac:dyDescent="0.2">
      <c r="A125" s="394"/>
      <c r="B125" s="147"/>
      <c r="C125" s="155"/>
      <c r="D125" s="388"/>
      <c r="E125" s="147"/>
      <c r="F125" s="357"/>
      <c r="G125" s="280"/>
      <c r="H125" s="280"/>
      <c r="I125" s="325"/>
      <c r="J125" s="391">
        <f t="shared" si="22"/>
        <v>0</v>
      </c>
      <c r="K125" s="280"/>
      <c r="L125" s="280"/>
      <c r="M125" s="280"/>
      <c r="N125" s="391">
        <f t="shared" ref="N125:N156" si="23">IF(E125=$R$36,J125,0)</f>
        <v>0</v>
      </c>
      <c r="O125" s="391">
        <f t="shared" ref="O125:O156" si="24">IF(OR(E125=$R$37,ISBLANK(E125)),J125,0)</f>
        <v>0</v>
      </c>
      <c r="P125" s="17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</row>
    <row r="126" spans="1:40" ht="15" customHeight="1" x14ac:dyDescent="0.2">
      <c r="A126" s="394"/>
      <c r="B126" s="147"/>
      <c r="C126" s="155"/>
      <c r="D126" s="388"/>
      <c r="E126" s="147"/>
      <c r="F126" s="357"/>
      <c r="G126" s="280"/>
      <c r="H126" s="280"/>
      <c r="I126" s="325"/>
      <c r="J126" s="391">
        <f t="shared" si="22"/>
        <v>0</v>
      </c>
      <c r="K126" s="280"/>
      <c r="L126" s="280"/>
      <c r="M126" s="280"/>
      <c r="N126" s="391">
        <f t="shared" si="23"/>
        <v>0</v>
      </c>
      <c r="O126" s="391">
        <f t="shared" si="24"/>
        <v>0</v>
      </c>
      <c r="P126" s="17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</row>
    <row r="127" spans="1:40" ht="15" customHeight="1" x14ac:dyDescent="0.2">
      <c r="A127" s="394"/>
      <c r="B127" s="147"/>
      <c r="C127" s="155"/>
      <c r="D127" s="388"/>
      <c r="E127" s="147"/>
      <c r="F127" s="357"/>
      <c r="G127" s="280"/>
      <c r="H127" s="280"/>
      <c r="I127" s="325"/>
      <c r="J127" s="391">
        <f t="shared" si="22"/>
        <v>0</v>
      </c>
      <c r="K127" s="280"/>
      <c r="L127" s="280"/>
      <c r="M127" s="280"/>
      <c r="N127" s="391">
        <f t="shared" si="23"/>
        <v>0</v>
      </c>
      <c r="O127" s="391">
        <f t="shared" si="24"/>
        <v>0</v>
      </c>
      <c r="P127" s="17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</row>
    <row r="128" spans="1:40" ht="15" customHeight="1" x14ac:dyDescent="0.2">
      <c r="A128" s="394"/>
      <c r="B128" s="147"/>
      <c r="C128" s="155"/>
      <c r="D128" s="388"/>
      <c r="E128" s="147"/>
      <c r="F128" s="357"/>
      <c r="G128" s="280"/>
      <c r="H128" s="280"/>
      <c r="I128" s="325"/>
      <c r="J128" s="391">
        <f t="shared" si="22"/>
        <v>0</v>
      </c>
      <c r="K128" s="280"/>
      <c r="L128" s="280"/>
      <c r="M128" s="280"/>
      <c r="N128" s="391">
        <f t="shared" si="23"/>
        <v>0</v>
      </c>
      <c r="O128" s="391">
        <f t="shared" si="24"/>
        <v>0</v>
      </c>
      <c r="P128" s="17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</row>
    <row r="129" spans="1:40" ht="15" customHeight="1" x14ac:dyDescent="0.2">
      <c r="A129" s="394"/>
      <c r="B129" s="147"/>
      <c r="C129" s="155"/>
      <c r="D129" s="388"/>
      <c r="E129" s="147"/>
      <c r="F129" s="357"/>
      <c r="G129" s="280"/>
      <c r="H129" s="280"/>
      <c r="I129" s="325"/>
      <c r="J129" s="391">
        <f t="shared" si="22"/>
        <v>0</v>
      </c>
      <c r="K129" s="280"/>
      <c r="L129" s="280"/>
      <c r="M129" s="280"/>
      <c r="N129" s="391">
        <f t="shared" si="23"/>
        <v>0</v>
      </c>
      <c r="O129" s="391">
        <f t="shared" si="24"/>
        <v>0</v>
      </c>
      <c r="P129" s="17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</row>
    <row r="130" spans="1:40" ht="15" customHeight="1" x14ac:dyDescent="0.2">
      <c r="A130" s="394"/>
      <c r="B130" s="147"/>
      <c r="C130" s="155"/>
      <c r="D130" s="388"/>
      <c r="E130" s="147"/>
      <c r="F130" s="357"/>
      <c r="G130" s="280"/>
      <c r="H130" s="280"/>
      <c r="I130" s="325"/>
      <c r="J130" s="391">
        <f t="shared" si="22"/>
        <v>0</v>
      </c>
      <c r="K130" s="280"/>
      <c r="L130" s="280"/>
      <c r="M130" s="280"/>
      <c r="N130" s="391">
        <f t="shared" si="23"/>
        <v>0</v>
      </c>
      <c r="O130" s="391">
        <f t="shared" si="24"/>
        <v>0</v>
      </c>
      <c r="P130" s="17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</row>
    <row r="131" spans="1:40" ht="15" customHeight="1" x14ac:dyDescent="0.2">
      <c r="A131" s="394"/>
      <c r="B131" s="147"/>
      <c r="C131" s="155"/>
      <c r="D131" s="388"/>
      <c r="E131" s="147"/>
      <c r="F131" s="357"/>
      <c r="G131" s="280"/>
      <c r="H131" s="280"/>
      <c r="I131" s="325"/>
      <c r="J131" s="391">
        <f t="shared" si="22"/>
        <v>0</v>
      </c>
      <c r="K131" s="280"/>
      <c r="L131" s="280"/>
      <c r="M131" s="280"/>
      <c r="N131" s="391">
        <f t="shared" si="23"/>
        <v>0</v>
      </c>
      <c r="O131" s="391">
        <f t="shared" si="24"/>
        <v>0</v>
      </c>
      <c r="P131" s="17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</row>
    <row r="132" spans="1:40" ht="15" customHeight="1" x14ac:dyDescent="0.2">
      <c r="A132" s="394"/>
      <c r="B132" s="147"/>
      <c r="C132" s="155"/>
      <c r="D132" s="388"/>
      <c r="E132" s="147"/>
      <c r="F132" s="357"/>
      <c r="G132" s="280"/>
      <c r="H132" s="280"/>
      <c r="I132" s="325"/>
      <c r="J132" s="391">
        <f t="shared" si="22"/>
        <v>0</v>
      </c>
      <c r="K132" s="280"/>
      <c r="L132" s="280"/>
      <c r="M132" s="280"/>
      <c r="N132" s="391">
        <f t="shared" si="23"/>
        <v>0</v>
      </c>
      <c r="O132" s="391">
        <f t="shared" si="24"/>
        <v>0</v>
      </c>
      <c r="P132" s="17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</row>
    <row r="133" spans="1:40" ht="15" customHeight="1" x14ac:dyDescent="0.2">
      <c r="A133" s="394"/>
      <c r="B133" s="147"/>
      <c r="C133" s="155"/>
      <c r="D133" s="388"/>
      <c r="E133" s="147"/>
      <c r="F133" s="357"/>
      <c r="G133" s="280"/>
      <c r="H133" s="280"/>
      <c r="I133" s="325"/>
      <c r="J133" s="391">
        <f t="shared" si="22"/>
        <v>0</v>
      </c>
      <c r="K133" s="280"/>
      <c r="L133" s="280"/>
      <c r="M133" s="280"/>
      <c r="N133" s="391">
        <f t="shared" si="23"/>
        <v>0</v>
      </c>
      <c r="O133" s="391">
        <f t="shared" si="24"/>
        <v>0</v>
      </c>
      <c r="P133" s="17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</row>
    <row r="134" spans="1:40" ht="15" customHeight="1" x14ac:dyDescent="0.2">
      <c r="A134" s="394"/>
      <c r="B134" s="147"/>
      <c r="C134" s="155"/>
      <c r="D134" s="388"/>
      <c r="E134" s="147"/>
      <c r="F134" s="357"/>
      <c r="G134" s="280"/>
      <c r="H134" s="280"/>
      <c r="I134" s="325"/>
      <c r="J134" s="391">
        <f t="shared" si="22"/>
        <v>0</v>
      </c>
      <c r="K134" s="280"/>
      <c r="L134" s="280"/>
      <c r="M134" s="280"/>
      <c r="N134" s="391">
        <f t="shared" si="23"/>
        <v>0</v>
      </c>
      <c r="O134" s="391">
        <f t="shared" si="24"/>
        <v>0</v>
      </c>
      <c r="P134" s="17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</row>
    <row r="135" spans="1:40" ht="15" customHeight="1" x14ac:dyDescent="0.2">
      <c r="A135" s="394"/>
      <c r="B135" s="147"/>
      <c r="C135" s="155"/>
      <c r="D135" s="388"/>
      <c r="E135" s="147"/>
      <c r="F135" s="357"/>
      <c r="G135" s="280"/>
      <c r="H135" s="280"/>
      <c r="I135" s="325"/>
      <c r="J135" s="391">
        <f t="shared" si="22"/>
        <v>0</v>
      </c>
      <c r="K135" s="280"/>
      <c r="L135" s="280"/>
      <c r="M135" s="280"/>
      <c r="N135" s="391">
        <f t="shared" si="23"/>
        <v>0</v>
      </c>
      <c r="O135" s="391">
        <f t="shared" si="24"/>
        <v>0</v>
      </c>
      <c r="P135" s="17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</row>
    <row r="136" spans="1:40" ht="15" customHeight="1" x14ac:dyDescent="0.2">
      <c r="A136" s="394"/>
      <c r="B136" s="147"/>
      <c r="C136" s="155"/>
      <c r="D136" s="388"/>
      <c r="E136" s="147"/>
      <c r="F136" s="357"/>
      <c r="G136" s="280"/>
      <c r="H136" s="280"/>
      <c r="I136" s="325"/>
      <c r="J136" s="391">
        <f t="shared" si="22"/>
        <v>0</v>
      </c>
      <c r="K136" s="280"/>
      <c r="L136" s="280"/>
      <c r="M136" s="280"/>
      <c r="N136" s="391">
        <f t="shared" si="23"/>
        <v>0</v>
      </c>
      <c r="O136" s="391">
        <f t="shared" si="24"/>
        <v>0</v>
      </c>
      <c r="P136" s="17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</row>
    <row r="137" spans="1:40" ht="15" customHeight="1" x14ac:dyDescent="0.2">
      <c r="A137" s="394"/>
      <c r="B137" s="147"/>
      <c r="C137" s="155"/>
      <c r="D137" s="388"/>
      <c r="E137" s="147"/>
      <c r="F137" s="357"/>
      <c r="G137" s="280"/>
      <c r="H137" s="280"/>
      <c r="I137" s="325"/>
      <c r="J137" s="391">
        <f t="shared" si="22"/>
        <v>0</v>
      </c>
      <c r="K137" s="280"/>
      <c r="L137" s="280"/>
      <c r="M137" s="280"/>
      <c r="N137" s="391">
        <f t="shared" si="23"/>
        <v>0</v>
      </c>
      <c r="O137" s="391">
        <f t="shared" si="24"/>
        <v>0</v>
      </c>
      <c r="P137" s="17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</row>
    <row r="138" spans="1:40" ht="15" customHeight="1" x14ac:dyDescent="0.2">
      <c r="A138" s="394"/>
      <c r="B138" s="147"/>
      <c r="C138" s="155"/>
      <c r="D138" s="388"/>
      <c r="E138" s="147"/>
      <c r="F138" s="357"/>
      <c r="G138" s="280"/>
      <c r="H138" s="280"/>
      <c r="I138" s="325"/>
      <c r="J138" s="391">
        <f t="shared" si="22"/>
        <v>0</v>
      </c>
      <c r="K138" s="280"/>
      <c r="L138" s="280"/>
      <c r="M138" s="280"/>
      <c r="N138" s="391">
        <f t="shared" si="23"/>
        <v>0</v>
      </c>
      <c r="O138" s="391">
        <f t="shared" si="24"/>
        <v>0</v>
      </c>
      <c r="P138" s="17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</row>
    <row r="139" spans="1:40" ht="15" customHeight="1" x14ac:dyDescent="0.2">
      <c r="A139" s="394"/>
      <c r="B139" s="147"/>
      <c r="C139" s="155"/>
      <c r="D139" s="388"/>
      <c r="E139" s="147"/>
      <c r="F139" s="357"/>
      <c r="G139" s="280"/>
      <c r="H139" s="280"/>
      <c r="I139" s="325"/>
      <c r="J139" s="391">
        <f t="shared" si="22"/>
        <v>0</v>
      </c>
      <c r="K139" s="280"/>
      <c r="L139" s="280"/>
      <c r="M139" s="280"/>
      <c r="N139" s="391">
        <f t="shared" si="23"/>
        <v>0</v>
      </c>
      <c r="O139" s="391">
        <f t="shared" si="24"/>
        <v>0</v>
      </c>
      <c r="P139" s="17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</row>
    <row r="140" spans="1:40" ht="15" customHeight="1" x14ac:dyDescent="0.2">
      <c r="A140" s="394"/>
      <c r="B140" s="147"/>
      <c r="C140" s="155"/>
      <c r="D140" s="388"/>
      <c r="E140" s="147"/>
      <c r="F140" s="357"/>
      <c r="G140" s="280"/>
      <c r="H140" s="280"/>
      <c r="I140" s="325"/>
      <c r="J140" s="391">
        <f t="shared" si="22"/>
        <v>0</v>
      </c>
      <c r="K140" s="280"/>
      <c r="L140" s="280"/>
      <c r="M140" s="280"/>
      <c r="N140" s="391">
        <f t="shared" si="23"/>
        <v>0</v>
      </c>
      <c r="O140" s="391">
        <f t="shared" si="24"/>
        <v>0</v>
      </c>
      <c r="P140" s="17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</row>
    <row r="141" spans="1:40" ht="15" customHeight="1" x14ac:dyDescent="0.2">
      <c r="A141" s="394"/>
      <c r="B141" s="147"/>
      <c r="C141" s="155"/>
      <c r="D141" s="388"/>
      <c r="E141" s="147"/>
      <c r="F141" s="357"/>
      <c r="G141" s="280"/>
      <c r="H141" s="280"/>
      <c r="I141" s="325"/>
      <c r="J141" s="391">
        <f t="shared" si="22"/>
        <v>0</v>
      </c>
      <c r="K141" s="280"/>
      <c r="L141" s="280"/>
      <c r="M141" s="280"/>
      <c r="N141" s="391">
        <f t="shared" si="23"/>
        <v>0</v>
      </c>
      <c r="O141" s="391">
        <f t="shared" si="24"/>
        <v>0</v>
      </c>
      <c r="P141" s="17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</row>
    <row r="142" spans="1:40" ht="15" customHeight="1" x14ac:dyDescent="0.2">
      <c r="A142" s="394"/>
      <c r="B142" s="147"/>
      <c r="C142" s="155"/>
      <c r="D142" s="388"/>
      <c r="E142" s="147"/>
      <c r="F142" s="357"/>
      <c r="G142" s="280"/>
      <c r="H142" s="280"/>
      <c r="I142" s="325"/>
      <c r="J142" s="391">
        <f t="shared" si="22"/>
        <v>0</v>
      </c>
      <c r="K142" s="280"/>
      <c r="L142" s="280"/>
      <c r="M142" s="280"/>
      <c r="N142" s="391">
        <f t="shared" si="23"/>
        <v>0</v>
      </c>
      <c r="O142" s="391">
        <f t="shared" si="24"/>
        <v>0</v>
      </c>
      <c r="P142" s="17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</row>
    <row r="143" spans="1:40" ht="15" customHeight="1" x14ac:dyDescent="0.2">
      <c r="A143" s="394"/>
      <c r="B143" s="147"/>
      <c r="C143" s="155"/>
      <c r="D143" s="388"/>
      <c r="E143" s="147"/>
      <c r="F143" s="357"/>
      <c r="G143" s="280"/>
      <c r="H143" s="280"/>
      <c r="I143" s="325"/>
      <c r="J143" s="391">
        <f t="shared" si="22"/>
        <v>0</v>
      </c>
      <c r="K143" s="280"/>
      <c r="L143" s="280"/>
      <c r="M143" s="280"/>
      <c r="N143" s="391">
        <f t="shared" si="23"/>
        <v>0</v>
      </c>
      <c r="O143" s="391">
        <f t="shared" si="24"/>
        <v>0</v>
      </c>
      <c r="P143" s="17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</row>
    <row r="144" spans="1:40" ht="15" customHeight="1" x14ac:dyDescent="0.2">
      <c r="A144" s="394"/>
      <c r="B144" s="147"/>
      <c r="C144" s="155"/>
      <c r="D144" s="388"/>
      <c r="E144" s="147"/>
      <c r="F144" s="357"/>
      <c r="G144" s="280"/>
      <c r="H144" s="280"/>
      <c r="I144" s="325"/>
      <c r="J144" s="391">
        <f t="shared" si="22"/>
        <v>0</v>
      </c>
      <c r="K144" s="280"/>
      <c r="L144" s="280"/>
      <c r="M144" s="280"/>
      <c r="N144" s="391">
        <f t="shared" si="23"/>
        <v>0</v>
      </c>
      <c r="O144" s="391">
        <f t="shared" si="24"/>
        <v>0</v>
      </c>
      <c r="P144" s="17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</row>
    <row r="145" spans="1:40" ht="15" customHeight="1" x14ac:dyDescent="0.2">
      <c r="A145" s="394"/>
      <c r="B145" s="147"/>
      <c r="C145" s="155"/>
      <c r="D145" s="388"/>
      <c r="E145" s="147"/>
      <c r="F145" s="357"/>
      <c r="G145" s="280"/>
      <c r="H145" s="280"/>
      <c r="I145" s="325"/>
      <c r="J145" s="391">
        <f t="shared" si="22"/>
        <v>0</v>
      </c>
      <c r="K145" s="280"/>
      <c r="L145" s="280"/>
      <c r="M145" s="280"/>
      <c r="N145" s="391">
        <f t="shared" si="23"/>
        <v>0</v>
      </c>
      <c r="O145" s="391">
        <f t="shared" si="24"/>
        <v>0</v>
      </c>
      <c r="P145" s="17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</row>
    <row r="146" spans="1:40" ht="15" customHeight="1" x14ac:dyDescent="0.2">
      <c r="A146" s="394"/>
      <c r="B146" s="147"/>
      <c r="C146" s="155"/>
      <c r="D146" s="388"/>
      <c r="E146" s="147"/>
      <c r="F146" s="357"/>
      <c r="G146" s="280"/>
      <c r="H146" s="280"/>
      <c r="I146" s="325"/>
      <c r="J146" s="391">
        <f t="shared" si="22"/>
        <v>0</v>
      </c>
      <c r="K146" s="280"/>
      <c r="L146" s="280"/>
      <c r="M146" s="280"/>
      <c r="N146" s="391">
        <f t="shared" si="23"/>
        <v>0</v>
      </c>
      <c r="O146" s="391">
        <f t="shared" si="24"/>
        <v>0</v>
      </c>
      <c r="P146" s="17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</row>
    <row r="147" spans="1:40" ht="15" customHeight="1" x14ac:dyDescent="0.2">
      <c r="A147" s="394"/>
      <c r="B147" s="147"/>
      <c r="C147" s="155"/>
      <c r="D147" s="388"/>
      <c r="E147" s="147"/>
      <c r="F147" s="357"/>
      <c r="G147" s="280"/>
      <c r="H147" s="280"/>
      <c r="I147" s="325"/>
      <c r="J147" s="391">
        <f t="shared" si="22"/>
        <v>0</v>
      </c>
      <c r="K147" s="280"/>
      <c r="L147" s="280"/>
      <c r="M147" s="280"/>
      <c r="N147" s="391">
        <f t="shared" si="23"/>
        <v>0</v>
      </c>
      <c r="O147" s="391">
        <f t="shared" si="24"/>
        <v>0</v>
      </c>
      <c r="P147" s="17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</row>
    <row r="148" spans="1:40" ht="15" customHeight="1" x14ac:dyDescent="0.2">
      <c r="A148" s="394"/>
      <c r="B148" s="147"/>
      <c r="C148" s="155"/>
      <c r="D148" s="388"/>
      <c r="E148" s="147"/>
      <c r="F148" s="357"/>
      <c r="G148" s="280"/>
      <c r="H148" s="280"/>
      <c r="I148" s="325"/>
      <c r="J148" s="391">
        <f t="shared" si="22"/>
        <v>0</v>
      </c>
      <c r="K148" s="280"/>
      <c r="L148" s="280"/>
      <c r="M148" s="280"/>
      <c r="N148" s="391">
        <f t="shared" si="23"/>
        <v>0</v>
      </c>
      <c r="O148" s="391">
        <f t="shared" si="24"/>
        <v>0</v>
      </c>
      <c r="P148" s="17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</row>
    <row r="149" spans="1:40" ht="15" customHeight="1" x14ac:dyDescent="0.2">
      <c r="A149" s="394"/>
      <c r="B149" s="147"/>
      <c r="C149" s="155"/>
      <c r="D149" s="388"/>
      <c r="E149" s="147"/>
      <c r="F149" s="357"/>
      <c r="G149" s="280"/>
      <c r="H149" s="280"/>
      <c r="I149" s="325"/>
      <c r="J149" s="391">
        <f t="shared" si="22"/>
        <v>0</v>
      </c>
      <c r="K149" s="280"/>
      <c r="L149" s="280"/>
      <c r="M149" s="280"/>
      <c r="N149" s="391">
        <f t="shared" si="23"/>
        <v>0</v>
      </c>
      <c r="O149" s="391">
        <f t="shared" si="24"/>
        <v>0</v>
      </c>
      <c r="P149" s="17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</row>
    <row r="150" spans="1:40" ht="15" customHeight="1" x14ac:dyDescent="0.2">
      <c r="A150" s="394"/>
      <c r="B150" s="147"/>
      <c r="C150" s="155"/>
      <c r="D150" s="388"/>
      <c r="E150" s="147"/>
      <c r="F150" s="357"/>
      <c r="G150" s="280"/>
      <c r="H150" s="280"/>
      <c r="I150" s="325"/>
      <c r="J150" s="391">
        <f t="shared" si="22"/>
        <v>0</v>
      </c>
      <c r="K150" s="280"/>
      <c r="L150" s="280"/>
      <c r="M150" s="280"/>
      <c r="N150" s="391">
        <f t="shared" si="23"/>
        <v>0</v>
      </c>
      <c r="O150" s="391">
        <f t="shared" si="24"/>
        <v>0</v>
      </c>
      <c r="P150" s="17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</row>
    <row r="151" spans="1:40" ht="15" customHeight="1" x14ac:dyDescent="0.2">
      <c r="A151" s="394"/>
      <c r="B151" s="147"/>
      <c r="C151" s="155"/>
      <c r="D151" s="388"/>
      <c r="E151" s="147"/>
      <c r="F151" s="357"/>
      <c r="G151" s="280"/>
      <c r="H151" s="280"/>
      <c r="I151" s="325"/>
      <c r="J151" s="391">
        <f t="shared" si="22"/>
        <v>0</v>
      </c>
      <c r="K151" s="280"/>
      <c r="L151" s="280"/>
      <c r="M151" s="280"/>
      <c r="N151" s="391">
        <f t="shared" si="23"/>
        <v>0</v>
      </c>
      <c r="O151" s="391">
        <f t="shared" si="24"/>
        <v>0</v>
      </c>
      <c r="P151" s="17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</row>
    <row r="152" spans="1:40" ht="15" customHeight="1" x14ac:dyDescent="0.2">
      <c r="A152" s="394"/>
      <c r="B152" s="147"/>
      <c r="C152" s="155"/>
      <c r="D152" s="388"/>
      <c r="E152" s="147"/>
      <c r="F152" s="357"/>
      <c r="G152" s="280"/>
      <c r="H152" s="280"/>
      <c r="I152" s="325"/>
      <c r="J152" s="391">
        <f t="shared" si="22"/>
        <v>0</v>
      </c>
      <c r="K152" s="280"/>
      <c r="L152" s="280"/>
      <c r="M152" s="280"/>
      <c r="N152" s="391">
        <f t="shared" si="23"/>
        <v>0</v>
      </c>
      <c r="O152" s="391">
        <f t="shared" si="24"/>
        <v>0</v>
      </c>
      <c r="P152" s="17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</row>
    <row r="153" spans="1:40" ht="15" customHeight="1" x14ac:dyDescent="0.2">
      <c r="A153" s="394"/>
      <c r="B153" s="147"/>
      <c r="C153" s="155"/>
      <c r="D153" s="388"/>
      <c r="E153" s="147"/>
      <c r="F153" s="357"/>
      <c r="G153" s="280"/>
      <c r="H153" s="280"/>
      <c r="I153" s="325"/>
      <c r="J153" s="391">
        <f t="shared" si="22"/>
        <v>0</v>
      </c>
      <c r="K153" s="280"/>
      <c r="L153" s="280"/>
      <c r="M153" s="280"/>
      <c r="N153" s="391">
        <f t="shared" si="23"/>
        <v>0</v>
      </c>
      <c r="O153" s="391">
        <f t="shared" si="24"/>
        <v>0</v>
      </c>
      <c r="P153" s="17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</row>
    <row r="154" spans="1:40" ht="15" customHeight="1" x14ac:dyDescent="0.2">
      <c r="A154" s="394"/>
      <c r="B154" s="147"/>
      <c r="C154" s="155"/>
      <c r="D154" s="388"/>
      <c r="E154" s="147"/>
      <c r="F154" s="357"/>
      <c r="G154" s="280"/>
      <c r="H154" s="280"/>
      <c r="I154" s="325"/>
      <c r="J154" s="391">
        <f t="shared" si="22"/>
        <v>0</v>
      </c>
      <c r="K154" s="280"/>
      <c r="L154" s="280"/>
      <c r="M154" s="280"/>
      <c r="N154" s="391">
        <f t="shared" si="23"/>
        <v>0</v>
      </c>
      <c r="O154" s="391">
        <f t="shared" si="24"/>
        <v>0</v>
      </c>
      <c r="P154" s="17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</row>
    <row r="155" spans="1:40" ht="15" customHeight="1" x14ac:dyDescent="0.2">
      <c r="A155" s="394"/>
      <c r="B155" s="147"/>
      <c r="C155" s="155"/>
      <c r="D155" s="388"/>
      <c r="E155" s="147"/>
      <c r="F155" s="357"/>
      <c r="G155" s="280"/>
      <c r="H155" s="280"/>
      <c r="I155" s="325"/>
      <c r="J155" s="391">
        <f t="shared" si="22"/>
        <v>0</v>
      </c>
      <c r="K155" s="280"/>
      <c r="L155" s="280"/>
      <c r="M155" s="280"/>
      <c r="N155" s="391">
        <f t="shared" si="23"/>
        <v>0</v>
      </c>
      <c r="O155" s="391">
        <f t="shared" si="24"/>
        <v>0</v>
      </c>
      <c r="P155" s="17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</row>
    <row r="156" spans="1:40" ht="15" customHeight="1" x14ac:dyDescent="0.2">
      <c r="A156" s="394"/>
      <c r="B156" s="147"/>
      <c r="C156" s="155"/>
      <c r="D156" s="388"/>
      <c r="E156" s="147"/>
      <c r="F156" s="357"/>
      <c r="G156" s="280"/>
      <c r="H156" s="280"/>
      <c r="I156" s="325"/>
      <c r="J156" s="391">
        <f t="shared" si="22"/>
        <v>0</v>
      </c>
      <c r="K156" s="280"/>
      <c r="L156" s="280"/>
      <c r="M156" s="280"/>
      <c r="N156" s="391">
        <f t="shared" si="23"/>
        <v>0</v>
      </c>
      <c r="O156" s="391">
        <f t="shared" si="24"/>
        <v>0</v>
      </c>
      <c r="P156" s="17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</row>
    <row r="157" spans="1:40" ht="15" customHeight="1" x14ac:dyDescent="0.2">
      <c r="A157" s="394"/>
      <c r="B157" s="147"/>
      <c r="C157" s="155"/>
      <c r="D157" s="388"/>
      <c r="E157" s="147"/>
      <c r="F157" s="357"/>
      <c r="G157" s="280"/>
      <c r="H157" s="280"/>
      <c r="I157" s="325"/>
      <c r="J157" s="391">
        <f t="shared" si="22"/>
        <v>0</v>
      </c>
      <c r="K157" s="280"/>
      <c r="L157" s="280"/>
      <c r="M157" s="280"/>
      <c r="N157" s="391">
        <f t="shared" ref="N157:N188" si="25">IF(E157=$R$36,J157,0)</f>
        <v>0</v>
      </c>
      <c r="O157" s="391">
        <f t="shared" ref="O157:O188" si="26">IF(OR(E157=$R$37,ISBLANK(E157)),J157,0)</f>
        <v>0</v>
      </c>
      <c r="P157" s="17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</row>
    <row r="158" spans="1:40" ht="15" customHeight="1" x14ac:dyDescent="0.2">
      <c r="A158" s="394"/>
      <c r="B158" s="147"/>
      <c r="C158" s="155"/>
      <c r="D158" s="388"/>
      <c r="E158" s="147"/>
      <c r="F158" s="357"/>
      <c r="G158" s="280"/>
      <c r="H158" s="280"/>
      <c r="I158" s="325"/>
      <c r="J158" s="391">
        <f t="shared" ref="J158:J218" si="27">H158+I158</f>
        <v>0</v>
      </c>
      <c r="K158" s="280"/>
      <c r="L158" s="280"/>
      <c r="M158" s="280"/>
      <c r="N158" s="391">
        <f t="shared" si="25"/>
        <v>0</v>
      </c>
      <c r="O158" s="391">
        <f t="shared" si="26"/>
        <v>0</v>
      </c>
      <c r="P158" s="17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</row>
    <row r="159" spans="1:40" ht="15" customHeight="1" x14ac:dyDescent="0.2">
      <c r="A159" s="394"/>
      <c r="B159" s="147"/>
      <c r="C159" s="155"/>
      <c r="D159" s="388"/>
      <c r="E159" s="147"/>
      <c r="F159" s="357"/>
      <c r="G159" s="280"/>
      <c r="H159" s="280"/>
      <c r="I159" s="325"/>
      <c r="J159" s="391">
        <f t="shared" si="27"/>
        <v>0</v>
      </c>
      <c r="K159" s="280"/>
      <c r="L159" s="280"/>
      <c r="M159" s="280"/>
      <c r="N159" s="391">
        <f t="shared" si="25"/>
        <v>0</v>
      </c>
      <c r="O159" s="391">
        <f t="shared" si="26"/>
        <v>0</v>
      </c>
      <c r="P159" s="17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</row>
    <row r="160" spans="1:40" ht="15" customHeight="1" x14ac:dyDescent="0.2">
      <c r="A160" s="394"/>
      <c r="B160" s="147"/>
      <c r="C160" s="155"/>
      <c r="D160" s="388"/>
      <c r="E160" s="147"/>
      <c r="F160" s="357"/>
      <c r="G160" s="280"/>
      <c r="H160" s="280"/>
      <c r="I160" s="325"/>
      <c r="J160" s="391">
        <f t="shared" si="27"/>
        <v>0</v>
      </c>
      <c r="K160" s="280"/>
      <c r="L160" s="280"/>
      <c r="M160" s="280"/>
      <c r="N160" s="391">
        <f t="shared" si="25"/>
        <v>0</v>
      </c>
      <c r="O160" s="391">
        <f t="shared" si="26"/>
        <v>0</v>
      </c>
      <c r="P160" s="17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</row>
    <row r="161" spans="1:40" ht="15" customHeight="1" x14ac:dyDescent="0.2">
      <c r="A161" s="394"/>
      <c r="B161" s="147"/>
      <c r="C161" s="155"/>
      <c r="D161" s="388"/>
      <c r="E161" s="147"/>
      <c r="F161" s="357"/>
      <c r="G161" s="280"/>
      <c r="H161" s="280"/>
      <c r="I161" s="325"/>
      <c r="J161" s="391">
        <f t="shared" si="27"/>
        <v>0</v>
      </c>
      <c r="K161" s="280"/>
      <c r="L161" s="280"/>
      <c r="M161" s="280"/>
      <c r="N161" s="391">
        <f t="shared" si="25"/>
        <v>0</v>
      </c>
      <c r="O161" s="391">
        <f t="shared" si="26"/>
        <v>0</v>
      </c>
      <c r="P161" s="17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</row>
    <row r="162" spans="1:40" ht="15" customHeight="1" x14ac:dyDescent="0.2">
      <c r="A162" s="394"/>
      <c r="B162" s="147"/>
      <c r="C162" s="155"/>
      <c r="D162" s="388"/>
      <c r="E162" s="147"/>
      <c r="F162" s="357"/>
      <c r="G162" s="280"/>
      <c r="H162" s="280"/>
      <c r="I162" s="325"/>
      <c r="J162" s="391">
        <f t="shared" si="27"/>
        <v>0</v>
      </c>
      <c r="K162" s="280"/>
      <c r="L162" s="280"/>
      <c r="M162" s="280"/>
      <c r="N162" s="391">
        <f t="shared" si="25"/>
        <v>0</v>
      </c>
      <c r="O162" s="391">
        <f t="shared" si="26"/>
        <v>0</v>
      </c>
      <c r="P162" s="17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</row>
    <row r="163" spans="1:40" ht="15" customHeight="1" x14ac:dyDescent="0.2">
      <c r="A163" s="394"/>
      <c r="B163" s="147"/>
      <c r="C163" s="155"/>
      <c r="D163" s="388"/>
      <c r="E163" s="147"/>
      <c r="F163" s="357"/>
      <c r="G163" s="280"/>
      <c r="H163" s="280"/>
      <c r="I163" s="325"/>
      <c r="J163" s="391">
        <f t="shared" si="27"/>
        <v>0</v>
      </c>
      <c r="K163" s="280"/>
      <c r="L163" s="280"/>
      <c r="M163" s="280"/>
      <c r="N163" s="391">
        <f t="shared" si="25"/>
        <v>0</v>
      </c>
      <c r="O163" s="391">
        <f t="shared" si="26"/>
        <v>0</v>
      </c>
      <c r="P163" s="17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</row>
    <row r="164" spans="1:40" ht="15" customHeight="1" x14ac:dyDescent="0.2">
      <c r="A164" s="394"/>
      <c r="B164" s="147"/>
      <c r="C164" s="155"/>
      <c r="D164" s="388"/>
      <c r="E164" s="147"/>
      <c r="F164" s="357"/>
      <c r="G164" s="280"/>
      <c r="H164" s="280"/>
      <c r="I164" s="325"/>
      <c r="J164" s="391">
        <f t="shared" si="27"/>
        <v>0</v>
      </c>
      <c r="K164" s="280"/>
      <c r="L164" s="280"/>
      <c r="M164" s="280"/>
      <c r="N164" s="391">
        <f t="shared" si="25"/>
        <v>0</v>
      </c>
      <c r="O164" s="391">
        <f t="shared" si="26"/>
        <v>0</v>
      </c>
      <c r="P164" s="17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</row>
    <row r="165" spans="1:40" ht="15" customHeight="1" x14ac:dyDescent="0.2">
      <c r="A165" s="394"/>
      <c r="B165" s="147"/>
      <c r="C165" s="155"/>
      <c r="D165" s="388"/>
      <c r="E165" s="147"/>
      <c r="F165" s="357"/>
      <c r="G165" s="280"/>
      <c r="H165" s="280"/>
      <c r="I165" s="325"/>
      <c r="J165" s="391">
        <f t="shared" si="27"/>
        <v>0</v>
      </c>
      <c r="K165" s="280"/>
      <c r="L165" s="280"/>
      <c r="M165" s="280"/>
      <c r="N165" s="391">
        <f t="shared" si="25"/>
        <v>0</v>
      </c>
      <c r="O165" s="391">
        <f t="shared" si="26"/>
        <v>0</v>
      </c>
      <c r="P165" s="17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</row>
    <row r="166" spans="1:40" ht="15" customHeight="1" x14ac:dyDescent="0.2">
      <c r="A166" s="394"/>
      <c r="B166" s="147"/>
      <c r="C166" s="155"/>
      <c r="D166" s="388"/>
      <c r="E166" s="147"/>
      <c r="F166" s="357"/>
      <c r="G166" s="280"/>
      <c r="H166" s="280"/>
      <c r="I166" s="325"/>
      <c r="J166" s="391">
        <f t="shared" si="27"/>
        <v>0</v>
      </c>
      <c r="K166" s="280"/>
      <c r="L166" s="280"/>
      <c r="M166" s="280"/>
      <c r="N166" s="391">
        <f t="shared" si="25"/>
        <v>0</v>
      </c>
      <c r="O166" s="391">
        <f t="shared" si="26"/>
        <v>0</v>
      </c>
      <c r="P166" s="17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</row>
    <row r="167" spans="1:40" ht="15" customHeight="1" x14ac:dyDescent="0.2">
      <c r="A167" s="394"/>
      <c r="B167" s="147"/>
      <c r="C167" s="155"/>
      <c r="D167" s="388"/>
      <c r="E167" s="147"/>
      <c r="F167" s="357"/>
      <c r="G167" s="280"/>
      <c r="H167" s="280"/>
      <c r="I167" s="325"/>
      <c r="J167" s="391">
        <f t="shared" si="27"/>
        <v>0</v>
      </c>
      <c r="K167" s="280"/>
      <c r="L167" s="280"/>
      <c r="M167" s="280"/>
      <c r="N167" s="391">
        <f t="shared" si="25"/>
        <v>0</v>
      </c>
      <c r="O167" s="391">
        <f t="shared" si="26"/>
        <v>0</v>
      </c>
      <c r="P167" s="17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</row>
    <row r="168" spans="1:40" ht="15" customHeight="1" x14ac:dyDescent="0.2">
      <c r="A168" s="394"/>
      <c r="B168" s="147"/>
      <c r="C168" s="155"/>
      <c r="D168" s="388"/>
      <c r="E168" s="147"/>
      <c r="F168" s="357"/>
      <c r="G168" s="280"/>
      <c r="H168" s="280"/>
      <c r="I168" s="325"/>
      <c r="J168" s="391">
        <f t="shared" si="27"/>
        <v>0</v>
      </c>
      <c r="K168" s="280"/>
      <c r="L168" s="280"/>
      <c r="M168" s="280"/>
      <c r="N168" s="391">
        <f t="shared" si="25"/>
        <v>0</v>
      </c>
      <c r="O168" s="391">
        <f t="shared" si="26"/>
        <v>0</v>
      </c>
      <c r="P168" s="17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</row>
    <row r="169" spans="1:40" ht="15" customHeight="1" x14ac:dyDescent="0.2">
      <c r="A169" s="394"/>
      <c r="B169" s="147"/>
      <c r="C169" s="155"/>
      <c r="D169" s="388"/>
      <c r="E169" s="147"/>
      <c r="F169" s="357"/>
      <c r="G169" s="280"/>
      <c r="H169" s="280"/>
      <c r="I169" s="325"/>
      <c r="J169" s="391">
        <f t="shared" si="27"/>
        <v>0</v>
      </c>
      <c r="K169" s="280"/>
      <c r="L169" s="280"/>
      <c r="M169" s="280"/>
      <c r="N169" s="391">
        <f t="shared" si="25"/>
        <v>0</v>
      </c>
      <c r="O169" s="391">
        <f t="shared" si="26"/>
        <v>0</v>
      </c>
      <c r="P169" s="17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</row>
    <row r="170" spans="1:40" ht="15" customHeight="1" x14ac:dyDescent="0.2">
      <c r="A170" s="394"/>
      <c r="B170" s="147"/>
      <c r="C170" s="155"/>
      <c r="D170" s="388"/>
      <c r="E170" s="147"/>
      <c r="F170" s="357"/>
      <c r="G170" s="280"/>
      <c r="H170" s="280"/>
      <c r="I170" s="325"/>
      <c r="J170" s="391">
        <f t="shared" si="27"/>
        <v>0</v>
      </c>
      <c r="K170" s="280"/>
      <c r="L170" s="280"/>
      <c r="M170" s="280"/>
      <c r="N170" s="391">
        <f t="shared" si="25"/>
        <v>0</v>
      </c>
      <c r="O170" s="391">
        <f t="shared" si="26"/>
        <v>0</v>
      </c>
      <c r="P170" s="17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</row>
    <row r="171" spans="1:40" ht="15" customHeight="1" x14ac:dyDescent="0.2">
      <c r="A171" s="394"/>
      <c r="B171" s="147"/>
      <c r="C171" s="155"/>
      <c r="D171" s="388"/>
      <c r="E171" s="147"/>
      <c r="F171" s="357"/>
      <c r="G171" s="280"/>
      <c r="H171" s="280"/>
      <c r="I171" s="325"/>
      <c r="J171" s="391">
        <f t="shared" si="27"/>
        <v>0</v>
      </c>
      <c r="K171" s="280"/>
      <c r="L171" s="280"/>
      <c r="M171" s="280"/>
      <c r="N171" s="391">
        <f t="shared" si="25"/>
        <v>0</v>
      </c>
      <c r="O171" s="391">
        <f t="shared" si="26"/>
        <v>0</v>
      </c>
      <c r="P171" s="17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</row>
    <row r="172" spans="1:40" ht="15" customHeight="1" x14ac:dyDescent="0.2">
      <c r="A172" s="394"/>
      <c r="B172" s="147"/>
      <c r="C172" s="155"/>
      <c r="D172" s="388"/>
      <c r="E172" s="147"/>
      <c r="F172" s="357"/>
      <c r="G172" s="280"/>
      <c r="H172" s="280"/>
      <c r="I172" s="325"/>
      <c r="J172" s="391">
        <f t="shared" si="27"/>
        <v>0</v>
      </c>
      <c r="K172" s="280"/>
      <c r="L172" s="280"/>
      <c r="M172" s="280"/>
      <c r="N172" s="391">
        <f t="shared" si="25"/>
        <v>0</v>
      </c>
      <c r="O172" s="391">
        <f t="shared" si="26"/>
        <v>0</v>
      </c>
      <c r="P172" s="17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</row>
    <row r="173" spans="1:40" ht="15" customHeight="1" x14ac:dyDescent="0.2">
      <c r="A173" s="394"/>
      <c r="B173" s="147"/>
      <c r="C173" s="155"/>
      <c r="D173" s="388"/>
      <c r="E173" s="147"/>
      <c r="F173" s="357"/>
      <c r="G173" s="280"/>
      <c r="H173" s="280"/>
      <c r="I173" s="325"/>
      <c r="J173" s="391">
        <f t="shared" si="27"/>
        <v>0</v>
      </c>
      <c r="K173" s="280"/>
      <c r="L173" s="280"/>
      <c r="M173" s="280"/>
      <c r="N173" s="391">
        <f t="shared" si="25"/>
        <v>0</v>
      </c>
      <c r="O173" s="391">
        <f t="shared" si="26"/>
        <v>0</v>
      </c>
      <c r="P173" s="17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</row>
    <row r="174" spans="1:40" ht="15" customHeight="1" x14ac:dyDescent="0.2">
      <c r="A174" s="394"/>
      <c r="B174" s="147"/>
      <c r="C174" s="155"/>
      <c r="D174" s="388"/>
      <c r="E174" s="147"/>
      <c r="F174" s="357"/>
      <c r="G174" s="280"/>
      <c r="H174" s="280"/>
      <c r="I174" s="325"/>
      <c r="J174" s="391">
        <f t="shared" si="27"/>
        <v>0</v>
      </c>
      <c r="K174" s="280"/>
      <c r="L174" s="280"/>
      <c r="M174" s="280"/>
      <c r="N174" s="391">
        <f t="shared" si="25"/>
        <v>0</v>
      </c>
      <c r="O174" s="391">
        <f t="shared" si="26"/>
        <v>0</v>
      </c>
      <c r="P174" s="17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</row>
    <row r="175" spans="1:40" ht="15" customHeight="1" x14ac:dyDescent="0.2">
      <c r="A175" s="394"/>
      <c r="B175" s="147"/>
      <c r="C175" s="155"/>
      <c r="D175" s="388"/>
      <c r="E175" s="147"/>
      <c r="F175" s="357"/>
      <c r="G175" s="280"/>
      <c r="H175" s="280"/>
      <c r="I175" s="325"/>
      <c r="J175" s="391">
        <f t="shared" si="27"/>
        <v>0</v>
      </c>
      <c r="K175" s="280"/>
      <c r="L175" s="280"/>
      <c r="M175" s="280"/>
      <c r="N175" s="391">
        <f t="shared" si="25"/>
        <v>0</v>
      </c>
      <c r="O175" s="391">
        <f t="shared" si="26"/>
        <v>0</v>
      </c>
      <c r="P175" s="17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</row>
    <row r="176" spans="1:40" ht="15" customHeight="1" x14ac:dyDescent="0.2">
      <c r="A176" s="394"/>
      <c r="B176" s="147"/>
      <c r="C176" s="155"/>
      <c r="D176" s="388"/>
      <c r="E176" s="147"/>
      <c r="F176" s="357"/>
      <c r="G176" s="280"/>
      <c r="H176" s="280"/>
      <c r="I176" s="325"/>
      <c r="J176" s="391">
        <f t="shared" si="27"/>
        <v>0</v>
      </c>
      <c r="K176" s="280"/>
      <c r="L176" s="280"/>
      <c r="M176" s="280"/>
      <c r="N176" s="391">
        <f t="shared" si="25"/>
        <v>0</v>
      </c>
      <c r="O176" s="391">
        <f t="shared" si="26"/>
        <v>0</v>
      </c>
      <c r="P176" s="17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</row>
    <row r="177" spans="1:40" ht="15" customHeight="1" x14ac:dyDescent="0.2">
      <c r="A177" s="394"/>
      <c r="B177" s="147"/>
      <c r="C177" s="155"/>
      <c r="D177" s="388"/>
      <c r="E177" s="147"/>
      <c r="F177" s="357"/>
      <c r="G177" s="280"/>
      <c r="H177" s="280"/>
      <c r="I177" s="325"/>
      <c r="J177" s="391">
        <f t="shared" si="27"/>
        <v>0</v>
      </c>
      <c r="K177" s="280"/>
      <c r="L177" s="280"/>
      <c r="M177" s="280"/>
      <c r="N177" s="391">
        <f t="shared" si="25"/>
        <v>0</v>
      </c>
      <c r="O177" s="391">
        <f t="shared" si="26"/>
        <v>0</v>
      </c>
      <c r="P177" s="17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</row>
    <row r="178" spans="1:40" ht="15" customHeight="1" x14ac:dyDescent="0.2">
      <c r="A178" s="394"/>
      <c r="B178" s="147"/>
      <c r="C178" s="155"/>
      <c r="D178" s="388"/>
      <c r="E178" s="147"/>
      <c r="F178" s="357"/>
      <c r="G178" s="280"/>
      <c r="H178" s="280"/>
      <c r="I178" s="325"/>
      <c r="J178" s="391">
        <f t="shared" si="27"/>
        <v>0</v>
      </c>
      <c r="K178" s="280"/>
      <c r="L178" s="280"/>
      <c r="M178" s="280"/>
      <c r="N178" s="391">
        <f t="shared" si="25"/>
        <v>0</v>
      </c>
      <c r="O178" s="391">
        <f t="shared" si="26"/>
        <v>0</v>
      </c>
      <c r="P178" s="17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</row>
    <row r="179" spans="1:40" ht="15" customHeight="1" x14ac:dyDescent="0.2">
      <c r="A179" s="394"/>
      <c r="B179" s="147"/>
      <c r="C179" s="155"/>
      <c r="D179" s="388"/>
      <c r="E179" s="147"/>
      <c r="F179" s="357"/>
      <c r="G179" s="280"/>
      <c r="H179" s="280"/>
      <c r="I179" s="325"/>
      <c r="J179" s="391">
        <f t="shared" si="27"/>
        <v>0</v>
      </c>
      <c r="K179" s="280"/>
      <c r="L179" s="280"/>
      <c r="M179" s="280"/>
      <c r="N179" s="391">
        <f t="shared" si="25"/>
        <v>0</v>
      </c>
      <c r="O179" s="391">
        <f t="shared" si="26"/>
        <v>0</v>
      </c>
      <c r="P179" s="17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</row>
    <row r="180" spans="1:40" ht="15" customHeight="1" x14ac:dyDescent="0.2">
      <c r="A180" s="394"/>
      <c r="B180" s="147"/>
      <c r="C180" s="155"/>
      <c r="D180" s="388"/>
      <c r="E180" s="147"/>
      <c r="F180" s="357"/>
      <c r="G180" s="280"/>
      <c r="H180" s="280"/>
      <c r="I180" s="325"/>
      <c r="J180" s="391">
        <f t="shared" si="27"/>
        <v>0</v>
      </c>
      <c r="K180" s="280"/>
      <c r="L180" s="280"/>
      <c r="M180" s="280"/>
      <c r="N180" s="391">
        <f t="shared" si="25"/>
        <v>0</v>
      </c>
      <c r="O180" s="391">
        <f t="shared" si="26"/>
        <v>0</v>
      </c>
      <c r="P180" s="17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</row>
    <row r="181" spans="1:40" ht="15" customHeight="1" x14ac:dyDescent="0.2">
      <c r="A181" s="394"/>
      <c r="B181" s="147"/>
      <c r="C181" s="155"/>
      <c r="D181" s="388"/>
      <c r="E181" s="147"/>
      <c r="F181" s="357"/>
      <c r="G181" s="280"/>
      <c r="H181" s="280"/>
      <c r="I181" s="325"/>
      <c r="J181" s="391">
        <f t="shared" si="27"/>
        <v>0</v>
      </c>
      <c r="K181" s="280"/>
      <c r="L181" s="280"/>
      <c r="M181" s="280"/>
      <c r="N181" s="391">
        <f t="shared" si="25"/>
        <v>0</v>
      </c>
      <c r="O181" s="391">
        <f t="shared" si="26"/>
        <v>0</v>
      </c>
      <c r="P181" s="17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</row>
    <row r="182" spans="1:40" ht="15" customHeight="1" x14ac:dyDescent="0.2">
      <c r="A182" s="394"/>
      <c r="B182" s="147"/>
      <c r="C182" s="155"/>
      <c r="D182" s="388"/>
      <c r="E182" s="147"/>
      <c r="F182" s="357"/>
      <c r="G182" s="280"/>
      <c r="H182" s="280"/>
      <c r="I182" s="325"/>
      <c r="J182" s="391">
        <f t="shared" si="27"/>
        <v>0</v>
      </c>
      <c r="K182" s="280"/>
      <c r="L182" s="280"/>
      <c r="M182" s="280"/>
      <c r="N182" s="391">
        <f t="shared" si="25"/>
        <v>0</v>
      </c>
      <c r="O182" s="391">
        <f t="shared" si="26"/>
        <v>0</v>
      </c>
      <c r="P182" s="17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</row>
    <row r="183" spans="1:40" ht="15" customHeight="1" x14ac:dyDescent="0.2">
      <c r="A183" s="394"/>
      <c r="B183" s="147"/>
      <c r="C183" s="155"/>
      <c r="D183" s="388"/>
      <c r="E183" s="147"/>
      <c r="F183" s="357"/>
      <c r="G183" s="280"/>
      <c r="H183" s="280"/>
      <c r="I183" s="325"/>
      <c r="J183" s="391">
        <f t="shared" si="27"/>
        <v>0</v>
      </c>
      <c r="K183" s="280"/>
      <c r="L183" s="280"/>
      <c r="M183" s="280"/>
      <c r="N183" s="391">
        <f t="shared" si="25"/>
        <v>0</v>
      </c>
      <c r="O183" s="391">
        <f t="shared" si="26"/>
        <v>0</v>
      </c>
      <c r="P183" s="17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</row>
    <row r="184" spans="1:40" ht="15" customHeight="1" x14ac:dyDescent="0.2">
      <c r="A184" s="394"/>
      <c r="B184" s="147"/>
      <c r="C184" s="155"/>
      <c r="D184" s="388"/>
      <c r="E184" s="147"/>
      <c r="F184" s="357"/>
      <c r="G184" s="280"/>
      <c r="H184" s="280"/>
      <c r="I184" s="325"/>
      <c r="J184" s="391">
        <f t="shared" si="27"/>
        <v>0</v>
      </c>
      <c r="K184" s="280"/>
      <c r="L184" s="280"/>
      <c r="M184" s="280"/>
      <c r="N184" s="391">
        <f t="shared" si="25"/>
        <v>0</v>
      </c>
      <c r="O184" s="391">
        <f t="shared" si="26"/>
        <v>0</v>
      </c>
      <c r="P184" s="17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</row>
    <row r="185" spans="1:40" ht="15" customHeight="1" x14ac:dyDescent="0.2">
      <c r="A185" s="394"/>
      <c r="B185" s="147"/>
      <c r="C185" s="155"/>
      <c r="D185" s="388"/>
      <c r="E185" s="147"/>
      <c r="F185" s="357"/>
      <c r="G185" s="280"/>
      <c r="H185" s="280"/>
      <c r="I185" s="325"/>
      <c r="J185" s="391">
        <f t="shared" si="27"/>
        <v>0</v>
      </c>
      <c r="K185" s="280"/>
      <c r="L185" s="280"/>
      <c r="M185" s="280"/>
      <c r="N185" s="391">
        <f t="shared" si="25"/>
        <v>0</v>
      </c>
      <c r="O185" s="391">
        <f t="shared" si="26"/>
        <v>0</v>
      </c>
      <c r="P185" s="17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</row>
    <row r="186" spans="1:40" ht="15" customHeight="1" x14ac:dyDescent="0.2">
      <c r="A186" s="394"/>
      <c r="B186" s="147"/>
      <c r="C186" s="155"/>
      <c r="D186" s="388"/>
      <c r="E186" s="147"/>
      <c r="F186" s="357"/>
      <c r="G186" s="280"/>
      <c r="H186" s="280"/>
      <c r="I186" s="325"/>
      <c r="J186" s="391">
        <f t="shared" si="27"/>
        <v>0</v>
      </c>
      <c r="K186" s="280"/>
      <c r="L186" s="280"/>
      <c r="M186" s="280"/>
      <c r="N186" s="391">
        <f t="shared" si="25"/>
        <v>0</v>
      </c>
      <c r="O186" s="391">
        <f t="shared" si="26"/>
        <v>0</v>
      </c>
      <c r="P186" s="17"/>
      <c r="Q186" s="272"/>
      <c r="R186" s="272"/>
      <c r="S186" s="272"/>
      <c r="T186" s="272"/>
      <c r="Y186" s="272"/>
      <c r="Z186" s="272"/>
      <c r="AA186" s="272"/>
      <c r="AB186" s="272"/>
      <c r="AC186" s="272"/>
      <c r="AD186" s="272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</row>
    <row r="187" spans="1:40" ht="15" customHeight="1" x14ac:dyDescent="0.2">
      <c r="A187" s="394"/>
      <c r="B187" s="147"/>
      <c r="C187" s="155"/>
      <c r="D187" s="388"/>
      <c r="E187" s="147"/>
      <c r="F187" s="357"/>
      <c r="G187" s="280"/>
      <c r="H187" s="280"/>
      <c r="I187" s="325"/>
      <c r="J187" s="391">
        <f t="shared" si="27"/>
        <v>0</v>
      </c>
      <c r="K187" s="280"/>
      <c r="L187" s="280"/>
      <c r="M187" s="280"/>
      <c r="N187" s="391">
        <f t="shared" si="25"/>
        <v>0</v>
      </c>
      <c r="O187" s="391">
        <f t="shared" si="26"/>
        <v>0</v>
      </c>
      <c r="P187" s="17"/>
      <c r="Q187" s="272"/>
      <c r="R187" s="272"/>
      <c r="S187" s="272"/>
      <c r="T187" s="272"/>
      <c r="Y187" s="272"/>
      <c r="Z187" s="272"/>
      <c r="AA187" s="272"/>
      <c r="AB187" s="272"/>
      <c r="AC187" s="272"/>
      <c r="AD187" s="272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</row>
    <row r="188" spans="1:40" ht="15" customHeight="1" x14ac:dyDescent="0.2">
      <c r="A188" s="394"/>
      <c r="B188" s="147"/>
      <c r="C188" s="155"/>
      <c r="D188" s="388"/>
      <c r="E188" s="147"/>
      <c r="F188" s="357"/>
      <c r="G188" s="280"/>
      <c r="H188" s="280"/>
      <c r="I188" s="325"/>
      <c r="J188" s="391">
        <f t="shared" si="27"/>
        <v>0</v>
      </c>
      <c r="K188" s="280"/>
      <c r="L188" s="280"/>
      <c r="M188" s="280"/>
      <c r="N188" s="391">
        <f t="shared" si="25"/>
        <v>0</v>
      </c>
      <c r="O188" s="391">
        <f t="shared" si="26"/>
        <v>0</v>
      </c>
      <c r="P188" s="17"/>
      <c r="Q188" s="272"/>
      <c r="R188" s="272"/>
      <c r="S188" s="272"/>
      <c r="T188" s="272"/>
      <c r="Y188" s="272"/>
      <c r="Z188" s="272"/>
      <c r="AA188" s="272"/>
      <c r="AB188" s="272"/>
      <c r="AC188" s="272"/>
      <c r="AD188" s="272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</row>
    <row r="189" spans="1:40" ht="15" customHeight="1" x14ac:dyDescent="0.2">
      <c r="A189" s="394"/>
      <c r="B189" s="147"/>
      <c r="C189" s="155"/>
      <c r="D189" s="388"/>
      <c r="E189" s="147"/>
      <c r="F189" s="357"/>
      <c r="G189" s="280"/>
      <c r="H189" s="280"/>
      <c r="I189" s="325"/>
      <c r="J189" s="391">
        <f t="shared" si="27"/>
        <v>0</v>
      </c>
      <c r="K189" s="280"/>
      <c r="L189" s="280"/>
      <c r="M189" s="280"/>
      <c r="N189" s="391">
        <f t="shared" ref="N189:N218" si="28">IF(E189=$R$36,J189,0)</f>
        <v>0</v>
      </c>
      <c r="O189" s="391">
        <f t="shared" ref="O189:O218" si="29">IF(OR(E189=$R$37,ISBLANK(E189)),J189,0)</f>
        <v>0</v>
      </c>
      <c r="P189" s="17"/>
      <c r="Q189" s="272"/>
      <c r="R189" s="272"/>
      <c r="S189" s="272"/>
      <c r="T189" s="272"/>
      <c r="Y189" s="272"/>
      <c r="Z189" s="272"/>
      <c r="AA189" s="272"/>
      <c r="AB189" s="272"/>
      <c r="AC189" s="272"/>
      <c r="AD189" s="272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</row>
    <row r="190" spans="1:40" ht="15" customHeight="1" x14ac:dyDescent="0.2">
      <c r="A190" s="394"/>
      <c r="B190" s="147"/>
      <c r="C190" s="155"/>
      <c r="D190" s="388"/>
      <c r="E190" s="147"/>
      <c r="F190" s="357"/>
      <c r="G190" s="280"/>
      <c r="H190" s="280"/>
      <c r="I190" s="325"/>
      <c r="J190" s="391">
        <f t="shared" si="27"/>
        <v>0</v>
      </c>
      <c r="K190" s="280"/>
      <c r="L190" s="280"/>
      <c r="M190" s="280"/>
      <c r="N190" s="391">
        <f t="shared" si="28"/>
        <v>0</v>
      </c>
      <c r="O190" s="391">
        <f t="shared" si="29"/>
        <v>0</v>
      </c>
      <c r="P190" s="17"/>
      <c r="Q190" s="272"/>
      <c r="R190" s="272"/>
      <c r="S190" s="272"/>
      <c r="T190" s="272"/>
      <c r="Y190" s="272"/>
      <c r="Z190" s="272"/>
      <c r="AA190" s="272"/>
      <c r="AB190" s="272"/>
      <c r="AC190" s="272"/>
      <c r="AD190" s="272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</row>
    <row r="191" spans="1:40" ht="15" customHeight="1" x14ac:dyDescent="0.2">
      <c r="A191" s="394"/>
      <c r="B191" s="147"/>
      <c r="C191" s="155"/>
      <c r="D191" s="388"/>
      <c r="E191" s="147"/>
      <c r="F191" s="357"/>
      <c r="G191" s="280"/>
      <c r="H191" s="280"/>
      <c r="I191" s="325"/>
      <c r="J191" s="391">
        <f t="shared" si="27"/>
        <v>0</v>
      </c>
      <c r="K191" s="280"/>
      <c r="L191" s="280"/>
      <c r="M191" s="280"/>
      <c r="N191" s="391">
        <f t="shared" si="28"/>
        <v>0</v>
      </c>
      <c r="O191" s="391">
        <f t="shared" si="29"/>
        <v>0</v>
      </c>
      <c r="P191" s="17"/>
      <c r="Q191" s="272"/>
      <c r="R191" s="272"/>
      <c r="S191" s="272"/>
      <c r="T191" s="272"/>
      <c r="Y191" s="272"/>
      <c r="Z191" s="272"/>
      <c r="AA191" s="272"/>
      <c r="AB191" s="272"/>
      <c r="AC191" s="272"/>
      <c r="AD191" s="272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</row>
    <row r="192" spans="1:40" ht="15" customHeight="1" x14ac:dyDescent="0.2">
      <c r="A192" s="394"/>
      <c r="B192" s="147"/>
      <c r="C192" s="155"/>
      <c r="D192" s="388"/>
      <c r="E192" s="147"/>
      <c r="F192" s="357"/>
      <c r="G192" s="280"/>
      <c r="H192" s="280"/>
      <c r="I192" s="325"/>
      <c r="J192" s="391">
        <f t="shared" si="27"/>
        <v>0</v>
      </c>
      <c r="K192" s="280"/>
      <c r="L192" s="280"/>
      <c r="M192" s="280"/>
      <c r="N192" s="391">
        <f t="shared" si="28"/>
        <v>0</v>
      </c>
      <c r="O192" s="391">
        <f t="shared" si="29"/>
        <v>0</v>
      </c>
      <c r="P192" s="17"/>
      <c r="Q192" s="272"/>
      <c r="R192" s="272"/>
      <c r="S192" s="272"/>
      <c r="T192" s="272"/>
      <c r="Y192" s="272"/>
      <c r="Z192" s="272"/>
      <c r="AA192" s="272"/>
      <c r="AB192" s="272"/>
      <c r="AC192" s="272"/>
      <c r="AD192" s="272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</row>
    <row r="193" spans="1:40" ht="15" customHeight="1" x14ac:dyDescent="0.2">
      <c r="A193" s="394"/>
      <c r="B193" s="147"/>
      <c r="C193" s="155"/>
      <c r="D193" s="388"/>
      <c r="E193" s="147"/>
      <c r="F193" s="357"/>
      <c r="G193" s="280"/>
      <c r="H193" s="280"/>
      <c r="I193" s="325"/>
      <c r="J193" s="391">
        <f t="shared" si="27"/>
        <v>0</v>
      </c>
      <c r="K193" s="280"/>
      <c r="L193" s="280"/>
      <c r="M193" s="280"/>
      <c r="N193" s="391">
        <f t="shared" si="28"/>
        <v>0</v>
      </c>
      <c r="O193" s="391">
        <f t="shared" si="29"/>
        <v>0</v>
      </c>
      <c r="P193" s="17"/>
      <c r="Q193" s="272"/>
      <c r="R193" s="272"/>
      <c r="S193" s="272"/>
      <c r="T193" s="272"/>
      <c r="Y193" s="272"/>
      <c r="Z193" s="272"/>
      <c r="AA193" s="272"/>
      <c r="AB193" s="272"/>
      <c r="AC193" s="272"/>
      <c r="AD193" s="272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</row>
    <row r="194" spans="1:40" ht="15" customHeight="1" x14ac:dyDescent="0.2">
      <c r="A194" s="394"/>
      <c r="B194" s="147"/>
      <c r="C194" s="155"/>
      <c r="D194" s="388"/>
      <c r="E194" s="147"/>
      <c r="F194" s="357"/>
      <c r="G194" s="280"/>
      <c r="H194" s="280"/>
      <c r="I194" s="325"/>
      <c r="J194" s="391">
        <f t="shared" si="27"/>
        <v>0</v>
      </c>
      <c r="K194" s="280"/>
      <c r="L194" s="280"/>
      <c r="M194" s="280"/>
      <c r="N194" s="391">
        <f t="shared" si="28"/>
        <v>0</v>
      </c>
      <c r="O194" s="391">
        <f t="shared" si="29"/>
        <v>0</v>
      </c>
      <c r="P194" s="17"/>
      <c r="Q194" s="272"/>
      <c r="R194" s="272"/>
      <c r="S194" s="272"/>
      <c r="T194" s="272"/>
      <c r="Y194" s="272"/>
      <c r="Z194" s="272"/>
      <c r="AA194" s="272"/>
      <c r="AB194" s="272"/>
      <c r="AC194" s="272"/>
      <c r="AD194" s="272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</row>
    <row r="195" spans="1:40" ht="15" customHeight="1" x14ac:dyDescent="0.2">
      <c r="A195" s="394"/>
      <c r="B195" s="147"/>
      <c r="C195" s="155"/>
      <c r="D195" s="388"/>
      <c r="E195" s="147"/>
      <c r="F195" s="357"/>
      <c r="G195" s="280"/>
      <c r="H195" s="280"/>
      <c r="I195" s="325"/>
      <c r="J195" s="391">
        <f t="shared" si="27"/>
        <v>0</v>
      </c>
      <c r="K195" s="280"/>
      <c r="L195" s="280"/>
      <c r="M195" s="280"/>
      <c r="N195" s="391">
        <f t="shared" si="28"/>
        <v>0</v>
      </c>
      <c r="O195" s="391">
        <f t="shared" si="29"/>
        <v>0</v>
      </c>
      <c r="P195" s="17"/>
      <c r="Q195" s="272"/>
      <c r="R195" s="272"/>
      <c r="S195" s="272"/>
      <c r="T195" s="272"/>
      <c r="AD195" s="272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</row>
    <row r="196" spans="1:40" ht="15" customHeight="1" x14ac:dyDescent="0.2">
      <c r="A196" s="394"/>
      <c r="B196" s="147"/>
      <c r="C196" s="155"/>
      <c r="D196" s="388"/>
      <c r="E196" s="147"/>
      <c r="F196" s="357"/>
      <c r="G196" s="280"/>
      <c r="H196" s="280"/>
      <c r="I196" s="325"/>
      <c r="J196" s="391">
        <f t="shared" si="27"/>
        <v>0</v>
      </c>
      <c r="K196" s="280"/>
      <c r="L196" s="280"/>
      <c r="M196" s="280"/>
      <c r="N196" s="391">
        <f t="shared" si="28"/>
        <v>0</v>
      </c>
      <c r="O196" s="391">
        <f t="shared" si="29"/>
        <v>0</v>
      </c>
      <c r="P196" s="17"/>
      <c r="Q196" s="272"/>
      <c r="R196" s="272"/>
      <c r="S196" s="272"/>
      <c r="T196" s="272"/>
      <c r="AD196" s="272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</row>
    <row r="197" spans="1:40" ht="15" customHeight="1" x14ac:dyDescent="0.2">
      <c r="A197" s="394"/>
      <c r="B197" s="147"/>
      <c r="C197" s="155"/>
      <c r="D197" s="388"/>
      <c r="E197" s="147"/>
      <c r="F197" s="357"/>
      <c r="G197" s="280"/>
      <c r="H197" s="280"/>
      <c r="I197" s="325"/>
      <c r="J197" s="391">
        <f t="shared" si="27"/>
        <v>0</v>
      </c>
      <c r="K197" s="280"/>
      <c r="L197" s="280"/>
      <c r="M197" s="280"/>
      <c r="N197" s="391">
        <f t="shared" si="28"/>
        <v>0</v>
      </c>
      <c r="O197" s="391">
        <f t="shared" si="29"/>
        <v>0</v>
      </c>
      <c r="P197" s="17"/>
      <c r="Q197" s="272"/>
      <c r="R197" s="272"/>
      <c r="S197" s="272"/>
      <c r="T197" s="272"/>
      <c r="AD197" s="272"/>
      <c r="AN197" s="111"/>
    </row>
    <row r="198" spans="1:40" ht="15" customHeight="1" x14ac:dyDescent="0.2">
      <c r="A198" s="394"/>
      <c r="B198" s="147"/>
      <c r="C198" s="155"/>
      <c r="D198" s="388"/>
      <c r="E198" s="147"/>
      <c r="F198" s="357"/>
      <c r="G198" s="280"/>
      <c r="H198" s="280"/>
      <c r="I198" s="325"/>
      <c r="J198" s="391">
        <f t="shared" si="27"/>
        <v>0</v>
      </c>
      <c r="K198" s="280"/>
      <c r="L198" s="280"/>
      <c r="M198" s="280"/>
      <c r="N198" s="391">
        <f t="shared" si="28"/>
        <v>0</v>
      </c>
      <c r="O198" s="391">
        <f t="shared" si="29"/>
        <v>0</v>
      </c>
      <c r="P198" s="17"/>
      <c r="Q198" s="272"/>
      <c r="R198" s="272"/>
      <c r="S198" s="272"/>
      <c r="T198" s="272"/>
      <c r="AD198" s="272"/>
      <c r="AN198" s="111"/>
    </row>
    <row r="199" spans="1:40" ht="15" customHeight="1" x14ac:dyDescent="0.2">
      <c r="A199" s="394"/>
      <c r="B199" s="147"/>
      <c r="C199" s="155"/>
      <c r="D199" s="388"/>
      <c r="E199" s="147"/>
      <c r="F199" s="357"/>
      <c r="G199" s="280"/>
      <c r="H199" s="280"/>
      <c r="I199" s="325"/>
      <c r="J199" s="391">
        <f t="shared" si="27"/>
        <v>0</v>
      </c>
      <c r="K199" s="280"/>
      <c r="L199" s="280"/>
      <c r="M199" s="280"/>
      <c r="N199" s="391">
        <f t="shared" si="28"/>
        <v>0</v>
      </c>
      <c r="O199" s="391">
        <f t="shared" si="29"/>
        <v>0</v>
      </c>
      <c r="P199" s="17"/>
      <c r="Q199" s="272"/>
      <c r="R199" s="272"/>
      <c r="S199" s="272"/>
      <c r="T199" s="272"/>
      <c r="AN199" s="111"/>
    </row>
    <row r="200" spans="1:40" ht="15" customHeight="1" x14ac:dyDescent="0.2">
      <c r="A200" s="394"/>
      <c r="B200" s="147"/>
      <c r="C200" s="155"/>
      <c r="D200" s="388"/>
      <c r="E200" s="147"/>
      <c r="F200" s="357"/>
      <c r="G200" s="280"/>
      <c r="H200" s="280"/>
      <c r="I200" s="325"/>
      <c r="J200" s="391">
        <f t="shared" si="27"/>
        <v>0</v>
      </c>
      <c r="K200" s="280"/>
      <c r="L200" s="280"/>
      <c r="M200" s="280"/>
      <c r="N200" s="391">
        <f t="shared" si="28"/>
        <v>0</v>
      </c>
      <c r="O200" s="391">
        <f t="shared" si="29"/>
        <v>0</v>
      </c>
      <c r="P200" s="17"/>
      <c r="Q200" s="272"/>
      <c r="R200" s="272"/>
      <c r="S200" s="272"/>
      <c r="T200" s="272"/>
      <c r="AN200" s="111"/>
    </row>
    <row r="201" spans="1:40" ht="15" customHeight="1" x14ac:dyDescent="0.2">
      <c r="A201" s="394"/>
      <c r="B201" s="147"/>
      <c r="C201" s="155"/>
      <c r="D201" s="388"/>
      <c r="E201" s="147"/>
      <c r="F201" s="357"/>
      <c r="G201" s="280"/>
      <c r="H201" s="280"/>
      <c r="I201" s="325"/>
      <c r="J201" s="391">
        <f t="shared" si="27"/>
        <v>0</v>
      </c>
      <c r="K201" s="280"/>
      <c r="L201" s="280"/>
      <c r="M201" s="280"/>
      <c r="N201" s="391">
        <f t="shared" si="28"/>
        <v>0</v>
      </c>
      <c r="O201" s="391">
        <f t="shared" si="29"/>
        <v>0</v>
      </c>
      <c r="P201" s="17"/>
      <c r="Q201" s="272"/>
      <c r="R201" s="272"/>
      <c r="S201" s="272"/>
      <c r="T201" s="272"/>
      <c r="AN201" s="111"/>
    </row>
    <row r="202" spans="1:40" ht="15" customHeight="1" x14ac:dyDescent="0.2">
      <c r="A202" s="394"/>
      <c r="B202" s="147"/>
      <c r="C202" s="155"/>
      <c r="D202" s="388"/>
      <c r="E202" s="147"/>
      <c r="F202" s="357"/>
      <c r="G202" s="280"/>
      <c r="H202" s="280"/>
      <c r="I202" s="325"/>
      <c r="J202" s="391">
        <f t="shared" si="27"/>
        <v>0</v>
      </c>
      <c r="K202" s="280"/>
      <c r="L202" s="280"/>
      <c r="M202" s="280"/>
      <c r="N202" s="391">
        <f t="shared" si="28"/>
        <v>0</v>
      </c>
      <c r="O202" s="391">
        <f t="shared" si="29"/>
        <v>0</v>
      </c>
      <c r="P202" s="17"/>
      <c r="Q202" s="272"/>
      <c r="R202" s="272"/>
      <c r="S202" s="272"/>
      <c r="T202" s="272"/>
      <c r="AN202" s="111"/>
    </row>
    <row r="203" spans="1:40" ht="15" customHeight="1" x14ac:dyDescent="0.2">
      <c r="A203" s="394"/>
      <c r="B203" s="147"/>
      <c r="C203" s="155"/>
      <c r="D203" s="388"/>
      <c r="E203" s="147"/>
      <c r="F203" s="357"/>
      <c r="G203" s="280"/>
      <c r="H203" s="280"/>
      <c r="I203" s="325"/>
      <c r="J203" s="391">
        <f t="shared" si="27"/>
        <v>0</v>
      </c>
      <c r="K203" s="280"/>
      <c r="L203" s="280"/>
      <c r="M203" s="280"/>
      <c r="N203" s="391">
        <f t="shared" si="28"/>
        <v>0</v>
      </c>
      <c r="O203" s="391">
        <f t="shared" si="29"/>
        <v>0</v>
      </c>
      <c r="P203" s="17"/>
      <c r="Q203" s="272"/>
      <c r="R203" s="272"/>
      <c r="S203" s="272"/>
      <c r="T203" s="272"/>
      <c r="AN203" s="111"/>
    </row>
    <row r="204" spans="1:40" ht="15" customHeight="1" x14ac:dyDescent="0.2">
      <c r="A204" s="394"/>
      <c r="B204" s="147"/>
      <c r="C204" s="155"/>
      <c r="D204" s="388"/>
      <c r="E204" s="147"/>
      <c r="F204" s="357"/>
      <c r="G204" s="280"/>
      <c r="H204" s="280"/>
      <c r="I204" s="325"/>
      <c r="J204" s="391">
        <f t="shared" si="27"/>
        <v>0</v>
      </c>
      <c r="K204" s="280"/>
      <c r="L204" s="280"/>
      <c r="M204" s="280"/>
      <c r="N204" s="391">
        <f t="shared" si="28"/>
        <v>0</v>
      </c>
      <c r="O204" s="391">
        <f t="shared" si="29"/>
        <v>0</v>
      </c>
      <c r="P204" s="17"/>
      <c r="Q204" s="272"/>
      <c r="R204" s="272"/>
      <c r="S204" s="272"/>
      <c r="T204" s="272"/>
      <c r="AN204" s="111"/>
    </row>
    <row r="205" spans="1:40" ht="15" customHeight="1" x14ac:dyDescent="0.2">
      <c r="A205" s="394"/>
      <c r="B205" s="147"/>
      <c r="C205" s="155"/>
      <c r="D205" s="388"/>
      <c r="E205" s="147"/>
      <c r="F205" s="357"/>
      <c r="G205" s="280"/>
      <c r="H205" s="280"/>
      <c r="I205" s="325"/>
      <c r="J205" s="391">
        <f t="shared" si="27"/>
        <v>0</v>
      </c>
      <c r="K205" s="280"/>
      <c r="L205" s="280"/>
      <c r="M205" s="280"/>
      <c r="N205" s="391">
        <f t="shared" si="28"/>
        <v>0</v>
      </c>
      <c r="O205" s="391">
        <f t="shared" si="29"/>
        <v>0</v>
      </c>
      <c r="P205" s="17"/>
      <c r="Q205" s="272"/>
      <c r="R205" s="272"/>
      <c r="S205" s="272"/>
      <c r="T205" s="272"/>
      <c r="AN205" s="111"/>
    </row>
    <row r="206" spans="1:40" ht="15" customHeight="1" x14ac:dyDescent="0.2">
      <c r="A206" s="394"/>
      <c r="B206" s="147"/>
      <c r="C206" s="155"/>
      <c r="D206" s="388"/>
      <c r="E206" s="147"/>
      <c r="F206" s="357"/>
      <c r="G206" s="280"/>
      <c r="H206" s="280"/>
      <c r="I206" s="325"/>
      <c r="J206" s="391">
        <f t="shared" si="27"/>
        <v>0</v>
      </c>
      <c r="K206" s="280"/>
      <c r="L206" s="280"/>
      <c r="M206" s="280"/>
      <c r="N206" s="391">
        <f t="shared" si="28"/>
        <v>0</v>
      </c>
      <c r="O206" s="391">
        <f t="shared" si="29"/>
        <v>0</v>
      </c>
      <c r="P206" s="17"/>
      <c r="Q206" s="272"/>
      <c r="R206" s="272"/>
      <c r="S206" s="272"/>
      <c r="T206" s="272"/>
      <c r="AN206" s="111"/>
    </row>
    <row r="207" spans="1:40" ht="15" customHeight="1" x14ac:dyDescent="0.2">
      <c r="A207" s="394"/>
      <c r="B207" s="147"/>
      <c r="C207" s="155"/>
      <c r="D207" s="388"/>
      <c r="E207" s="147"/>
      <c r="F207" s="357"/>
      <c r="G207" s="280"/>
      <c r="H207" s="280"/>
      <c r="I207" s="325"/>
      <c r="J207" s="391">
        <f t="shared" si="27"/>
        <v>0</v>
      </c>
      <c r="K207" s="280"/>
      <c r="L207" s="280"/>
      <c r="M207" s="280"/>
      <c r="N207" s="391">
        <f t="shared" si="28"/>
        <v>0</v>
      </c>
      <c r="O207" s="391">
        <f t="shared" si="29"/>
        <v>0</v>
      </c>
      <c r="P207" s="17"/>
      <c r="Q207" s="272"/>
      <c r="R207" s="272"/>
      <c r="S207" s="272"/>
      <c r="T207" s="272"/>
      <c r="AN207" s="111"/>
    </row>
    <row r="208" spans="1:40" ht="15" customHeight="1" x14ac:dyDescent="0.2">
      <c r="A208" s="394"/>
      <c r="B208" s="147"/>
      <c r="C208" s="155"/>
      <c r="D208" s="388"/>
      <c r="E208" s="147"/>
      <c r="F208" s="357"/>
      <c r="G208" s="280"/>
      <c r="H208" s="280"/>
      <c r="I208" s="325"/>
      <c r="J208" s="391">
        <f t="shared" si="27"/>
        <v>0</v>
      </c>
      <c r="K208" s="280"/>
      <c r="L208" s="280"/>
      <c r="M208" s="280"/>
      <c r="N208" s="391">
        <f t="shared" si="28"/>
        <v>0</v>
      </c>
      <c r="O208" s="391">
        <f t="shared" si="29"/>
        <v>0</v>
      </c>
      <c r="P208" s="17"/>
      <c r="Q208" s="272"/>
      <c r="R208" s="272"/>
      <c r="S208" s="272"/>
      <c r="T208" s="272"/>
      <c r="AN208" s="111"/>
    </row>
    <row r="209" spans="1:40" ht="15" customHeight="1" x14ac:dyDescent="0.2">
      <c r="A209" s="394"/>
      <c r="B209" s="147"/>
      <c r="C209" s="155"/>
      <c r="D209" s="388"/>
      <c r="E209" s="147"/>
      <c r="F209" s="357"/>
      <c r="G209" s="280"/>
      <c r="H209" s="280"/>
      <c r="I209" s="325"/>
      <c r="J209" s="391">
        <f t="shared" si="27"/>
        <v>0</v>
      </c>
      <c r="K209" s="280"/>
      <c r="L209" s="280"/>
      <c r="M209" s="280"/>
      <c r="N209" s="391">
        <f t="shared" si="28"/>
        <v>0</v>
      </c>
      <c r="O209" s="391">
        <f t="shared" si="29"/>
        <v>0</v>
      </c>
      <c r="P209" s="17"/>
      <c r="Q209" s="272"/>
      <c r="R209" s="272"/>
      <c r="S209" s="272"/>
      <c r="T209" s="272"/>
      <c r="AN209" s="111"/>
    </row>
    <row r="210" spans="1:40" ht="15" customHeight="1" x14ac:dyDescent="0.2">
      <c r="A210" s="394"/>
      <c r="B210" s="147"/>
      <c r="C210" s="155"/>
      <c r="D210" s="388"/>
      <c r="E210" s="147"/>
      <c r="F210" s="357"/>
      <c r="G210" s="280"/>
      <c r="H210" s="280"/>
      <c r="I210" s="325"/>
      <c r="J210" s="391">
        <f t="shared" si="27"/>
        <v>0</v>
      </c>
      <c r="K210" s="280"/>
      <c r="L210" s="280"/>
      <c r="M210" s="280"/>
      <c r="N210" s="391">
        <f t="shared" si="28"/>
        <v>0</v>
      </c>
      <c r="O210" s="391">
        <f t="shared" si="29"/>
        <v>0</v>
      </c>
      <c r="P210" s="17"/>
      <c r="Q210" s="272"/>
      <c r="R210" s="272"/>
      <c r="S210" s="272"/>
      <c r="T210" s="272"/>
      <c r="AN210" s="111"/>
    </row>
    <row r="211" spans="1:40" ht="15" customHeight="1" x14ac:dyDescent="0.2">
      <c r="A211" s="394"/>
      <c r="B211" s="147"/>
      <c r="C211" s="155"/>
      <c r="D211" s="388"/>
      <c r="E211" s="147"/>
      <c r="F211" s="357"/>
      <c r="G211" s="280"/>
      <c r="H211" s="280"/>
      <c r="I211" s="325"/>
      <c r="J211" s="391">
        <f t="shared" si="27"/>
        <v>0</v>
      </c>
      <c r="K211" s="280"/>
      <c r="L211" s="280"/>
      <c r="M211" s="280"/>
      <c r="N211" s="391">
        <f t="shared" si="28"/>
        <v>0</v>
      </c>
      <c r="O211" s="391">
        <f t="shared" si="29"/>
        <v>0</v>
      </c>
      <c r="P211" s="17"/>
      <c r="Q211" s="272"/>
      <c r="R211" s="272"/>
      <c r="S211" s="272"/>
      <c r="T211" s="272"/>
      <c r="AN211" s="111"/>
    </row>
    <row r="212" spans="1:40" ht="15" customHeight="1" x14ac:dyDescent="0.2">
      <c r="A212" s="394"/>
      <c r="B212" s="147"/>
      <c r="C212" s="155"/>
      <c r="D212" s="388"/>
      <c r="E212" s="147"/>
      <c r="F212" s="357"/>
      <c r="G212" s="280"/>
      <c r="H212" s="280"/>
      <c r="I212" s="325"/>
      <c r="J212" s="391">
        <f t="shared" si="27"/>
        <v>0</v>
      </c>
      <c r="K212" s="280"/>
      <c r="L212" s="280"/>
      <c r="M212" s="280"/>
      <c r="N212" s="391">
        <f t="shared" si="28"/>
        <v>0</v>
      </c>
      <c r="O212" s="391">
        <f t="shared" si="29"/>
        <v>0</v>
      </c>
      <c r="P212" s="17"/>
      <c r="Q212" s="272"/>
      <c r="R212" s="272"/>
      <c r="S212" s="272"/>
      <c r="T212" s="272"/>
      <c r="AN212" s="111"/>
    </row>
    <row r="213" spans="1:40" ht="15" customHeight="1" x14ac:dyDescent="0.2">
      <c r="A213" s="394"/>
      <c r="B213" s="147"/>
      <c r="C213" s="155"/>
      <c r="D213" s="388"/>
      <c r="E213" s="147"/>
      <c r="F213" s="357"/>
      <c r="G213" s="280"/>
      <c r="H213" s="280"/>
      <c r="I213" s="325"/>
      <c r="J213" s="391">
        <f t="shared" si="27"/>
        <v>0</v>
      </c>
      <c r="K213" s="280"/>
      <c r="L213" s="280"/>
      <c r="M213" s="280"/>
      <c r="N213" s="391">
        <f t="shared" si="28"/>
        <v>0</v>
      </c>
      <c r="O213" s="391">
        <f t="shared" si="29"/>
        <v>0</v>
      </c>
      <c r="P213" s="17"/>
      <c r="Q213" s="272"/>
      <c r="R213" s="272"/>
      <c r="T213" s="272"/>
      <c r="AN213" s="111"/>
    </row>
    <row r="214" spans="1:40" ht="15" customHeight="1" x14ac:dyDescent="0.2">
      <c r="A214" s="394"/>
      <c r="B214" s="147"/>
      <c r="C214" s="155"/>
      <c r="D214" s="388"/>
      <c r="E214" s="147"/>
      <c r="F214" s="357"/>
      <c r="G214" s="280"/>
      <c r="H214" s="280"/>
      <c r="I214" s="325"/>
      <c r="J214" s="391">
        <f t="shared" si="27"/>
        <v>0</v>
      </c>
      <c r="K214" s="280"/>
      <c r="L214" s="280"/>
      <c r="M214" s="280"/>
      <c r="N214" s="391">
        <f t="shared" si="28"/>
        <v>0</v>
      </c>
      <c r="O214" s="391">
        <f t="shared" si="29"/>
        <v>0</v>
      </c>
      <c r="P214" s="17"/>
      <c r="Q214" s="272"/>
      <c r="R214" s="272"/>
      <c r="T214" s="272"/>
      <c r="AN214" s="111"/>
    </row>
    <row r="215" spans="1:40" ht="15" customHeight="1" x14ac:dyDescent="0.2">
      <c r="A215" s="394"/>
      <c r="B215" s="147"/>
      <c r="C215" s="155"/>
      <c r="D215" s="388"/>
      <c r="E215" s="147"/>
      <c r="F215" s="357"/>
      <c r="G215" s="280"/>
      <c r="H215" s="280"/>
      <c r="I215" s="325"/>
      <c r="J215" s="391">
        <f t="shared" si="27"/>
        <v>0</v>
      </c>
      <c r="K215" s="280"/>
      <c r="L215" s="280"/>
      <c r="M215" s="280"/>
      <c r="N215" s="391">
        <f t="shared" si="28"/>
        <v>0</v>
      </c>
      <c r="O215" s="391">
        <f t="shared" si="29"/>
        <v>0</v>
      </c>
      <c r="P215" s="17"/>
      <c r="Q215" s="272"/>
      <c r="R215" s="272"/>
      <c r="T215" s="272"/>
      <c r="AN215" s="111"/>
    </row>
    <row r="216" spans="1:40" ht="15" customHeight="1" x14ac:dyDescent="0.2">
      <c r="A216" s="394"/>
      <c r="B216" s="147"/>
      <c r="C216" s="155"/>
      <c r="D216" s="388"/>
      <c r="E216" s="147"/>
      <c r="F216" s="357"/>
      <c r="G216" s="280"/>
      <c r="H216" s="280"/>
      <c r="I216" s="325"/>
      <c r="J216" s="391">
        <f t="shared" si="27"/>
        <v>0</v>
      </c>
      <c r="K216" s="280"/>
      <c r="L216" s="280"/>
      <c r="M216" s="280"/>
      <c r="N216" s="391">
        <f t="shared" si="28"/>
        <v>0</v>
      </c>
      <c r="O216" s="391">
        <f t="shared" si="29"/>
        <v>0</v>
      </c>
      <c r="P216" s="17"/>
      <c r="Q216" s="272"/>
      <c r="R216" s="272"/>
      <c r="T216" s="272"/>
      <c r="AN216" s="111"/>
    </row>
    <row r="217" spans="1:40" ht="15" customHeight="1" x14ac:dyDescent="0.2">
      <c r="A217" s="394"/>
      <c r="B217" s="147"/>
      <c r="C217" s="155"/>
      <c r="D217" s="388"/>
      <c r="E217" s="147"/>
      <c r="F217" s="357"/>
      <c r="G217" s="280"/>
      <c r="H217" s="280"/>
      <c r="I217" s="325"/>
      <c r="J217" s="391">
        <f t="shared" si="27"/>
        <v>0</v>
      </c>
      <c r="K217" s="280"/>
      <c r="L217" s="280"/>
      <c r="M217" s="280"/>
      <c r="N217" s="391">
        <f t="shared" si="28"/>
        <v>0</v>
      </c>
      <c r="O217" s="391">
        <f t="shared" si="29"/>
        <v>0</v>
      </c>
      <c r="P217" s="17"/>
      <c r="Q217" s="272"/>
      <c r="R217" s="272"/>
      <c r="T217" s="272"/>
      <c r="AN217" s="111"/>
    </row>
    <row r="218" spans="1:40" ht="14.45" customHeight="1" x14ac:dyDescent="0.2">
      <c r="A218" s="394"/>
      <c r="B218" s="147"/>
      <c r="C218" s="155"/>
      <c r="D218" s="388"/>
      <c r="E218" s="147"/>
      <c r="F218" s="357"/>
      <c r="G218" s="280"/>
      <c r="H218" s="280"/>
      <c r="I218" s="325"/>
      <c r="J218" s="391">
        <f t="shared" si="27"/>
        <v>0</v>
      </c>
      <c r="K218" s="280"/>
      <c r="L218" s="280"/>
      <c r="M218" s="280"/>
      <c r="N218" s="391">
        <f t="shared" si="28"/>
        <v>0</v>
      </c>
      <c r="O218" s="391">
        <f t="shared" si="29"/>
        <v>0</v>
      </c>
      <c r="P218" s="17"/>
      <c r="Q218" s="272"/>
      <c r="R218" s="272"/>
      <c r="T218" s="272"/>
      <c r="AN218" s="111"/>
    </row>
    <row r="219" spans="1:40" ht="15" hidden="1" customHeight="1" x14ac:dyDescent="0.2">
      <c r="Q219" s="272"/>
      <c r="R219" s="272"/>
      <c r="AN219" s="111"/>
    </row>
    <row r="220" spans="1:40" ht="15" hidden="1" customHeight="1" x14ac:dyDescent="0.2">
      <c r="Q220" s="272"/>
      <c r="R220" s="272"/>
      <c r="AN220" s="111"/>
    </row>
    <row r="221" spans="1:40" ht="15" hidden="1" customHeight="1" x14ac:dyDescent="0.2">
      <c r="Q221" s="272"/>
      <c r="R221" s="272"/>
      <c r="AN221" s="111"/>
    </row>
    <row r="222" spans="1:40" ht="15" hidden="1" customHeight="1" x14ac:dyDescent="0.2">
      <c r="Q222" s="272"/>
      <c r="R222" s="272"/>
      <c r="AN222" s="111"/>
    </row>
    <row r="223" spans="1:40" hidden="1" x14ac:dyDescent="0.2"/>
    <row r="224" spans="1:40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</sheetData>
  <sheetProtection algorithmName="SHA-512" hashValue="GRemvTHHQnxtMlp8JBmoEVo60zs8/tAZANvMgNd9ZRnIG5Ob/u4duRMsclEUsoHMndx3R3rkKxTjVjgqxG0+pg==" saltValue="H+QtELPxJ/V9XSuwc1GpdQ==" spinCount="100000" sheet="1" objects="1" scenarios="1"/>
  <sortState ref="A54:P115">
    <sortCondition ref="B54:B115"/>
    <sortCondition ref="K54:K115"/>
  </sortState>
  <customSheetViews>
    <customSheetView guid="{955C557A-7F90-490E-8541-15C267AE1C49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1"/>
      <headerFooter alignWithMargins="0"/>
    </customSheetView>
    <customSheetView guid="{3CB8DAD1-80E2-4E9C-84BD-27D8B69F8B89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2"/>
      <headerFooter alignWithMargins="0"/>
    </customSheetView>
    <customSheetView guid="{A2854B6E-33EC-489B-B912-5CA634073191}">
      <selection activeCell="F70" sqref="F70"/>
      <pageMargins left="0.75" right="0.75" top="1" bottom="1" header="0.5" footer="0.5"/>
      <printOptions horizontalCentered="1"/>
      <pageSetup paperSize="5" scale="85" orientation="landscape" horizontalDpi="1200" r:id="rId3"/>
      <headerFooter alignWithMargins="0"/>
    </customSheetView>
  </customSheetViews>
  <mergeCells count="2">
    <mergeCell ref="U52:X52"/>
    <mergeCell ref="C22:E22"/>
  </mergeCells>
  <phoneticPr fontId="15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F29:K218 M29:O218">
      <formula1>50000000000</formula1>
    </dataValidation>
    <dataValidation type="list" allowBlank="1" showInputMessage="1" showErrorMessage="1" sqref="E29:E218">
      <formula1>$R$36:$R$37</formula1>
    </dataValidation>
    <dataValidation type="custom" operator="lessThanOrEqual" allowBlank="1" showInputMessage="1" showErrorMessage="1" error="Amount in arrears must be between 0 and the Balance Sheet Amount_x000a_" sqref="L29:L218">
      <formula1>AND(L29&gt;=0,L29&lt;=J29)</formula1>
    </dataValidation>
    <dataValidation type="list" allowBlank="1" showInputMessage="1" showErrorMessage="1" sqref="B29:B218">
      <formula1>$S$34:$S$40</formula1>
    </dataValidation>
    <dataValidation type="list" allowBlank="1" showInputMessage="1" showErrorMessage="1" sqref="A29:A218">
      <formula1>$S$53:$S$58</formula1>
    </dataValidation>
    <dataValidation type="date" operator="greaterThan" allowBlank="1" showInputMessage="1" showErrorMessage="1" errorTitle="Incorrect Date Format" error="Please enter date in format dd/mmm/yyyy" sqref="D29:D218">
      <formula1>21916</formula1>
    </dataValidation>
  </dataValidations>
  <hyperlinks>
    <hyperlink ref="J1" location="Cover!A1" display="Back to Main"/>
  </hyperlinks>
  <printOptions horizontalCentered="1"/>
  <pageMargins left="0.51181102362204722" right="0" top="0.72" bottom="0.6" header="0.51181102362204722" footer="0.33"/>
  <pageSetup paperSize="5" scale="60" orientation="landscape" r:id="rId4"/>
  <headerFooter alignWithMargins="0">
    <oddHeader>&amp;C&amp;"Arial,Bold"&amp;14&amp;A</oddHeader>
    <oddFooter>&amp;R
Page &amp;P of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505"/>
  <sheetViews>
    <sheetView view="pageBreakPreview" zoomScale="80" zoomScaleNormal="75" zoomScaleSheetLayoutView="80" workbookViewId="0">
      <pane xSplit="2" topLeftCell="C1" activePane="topRight" state="frozen"/>
      <selection activeCell="A36" sqref="A36:XFD1048576"/>
      <selection pane="topRight" activeCell="D36" sqref="D36"/>
    </sheetView>
  </sheetViews>
  <sheetFormatPr defaultColWidth="0" defaultRowHeight="15" customHeight="1" x14ac:dyDescent="0.2"/>
  <cols>
    <col min="1" max="1" width="44.42578125" customWidth="1"/>
    <col min="2" max="2" width="48.5703125" customWidth="1"/>
    <col min="3" max="3" width="11.85546875" customWidth="1"/>
    <col min="4" max="4" width="25.5703125" customWidth="1"/>
    <col min="5" max="5" width="13.85546875" customWidth="1"/>
    <col min="6" max="8" width="14.5703125" customWidth="1"/>
    <col min="9" max="9" width="14.42578125" customWidth="1"/>
    <col min="10" max="10" width="9.42578125" customWidth="1"/>
    <col min="11" max="19" width="20.5703125" customWidth="1"/>
    <col min="20" max="20" width="18.42578125" customWidth="1"/>
    <col min="21" max="21" width="13.140625" customWidth="1"/>
    <col min="22" max="22" width="63.140625" hidden="1" customWidth="1"/>
    <col min="23" max="23" width="19.42578125" hidden="1" customWidth="1"/>
    <col min="24" max="25" width="20.5703125" hidden="1" customWidth="1"/>
    <col min="26" max="26" width="15.140625" hidden="1" customWidth="1"/>
    <col min="27" max="27" width="22.140625" hidden="1" customWidth="1"/>
    <col min="28" max="28" width="10.5703125" hidden="1" customWidth="1"/>
    <col min="29" max="29" width="15.140625" hidden="1" customWidth="1"/>
    <col min="30" max="30" width="20.5703125" hidden="1" customWidth="1"/>
    <col min="31" max="31" width="22.5703125" hidden="1" customWidth="1"/>
    <col min="32" max="32" width="17" hidden="1" customWidth="1"/>
    <col min="33" max="34" width="9.140625" hidden="1" customWidth="1"/>
    <col min="35" max="35" width="27" hidden="1" customWidth="1"/>
    <col min="36" max="36" width="49.42578125" hidden="1" customWidth="1"/>
    <col min="37" max="37" width="24.42578125" hidden="1" customWidth="1"/>
    <col min="38" max="39" width="13" hidden="1" customWidth="1"/>
    <col min="40" max="40" width="17.140625" hidden="1" customWidth="1"/>
    <col min="41" max="16384" width="9.140625" hidden="1"/>
  </cols>
  <sheetData>
    <row r="1" spans="1:40" ht="13.5" thickBo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7"/>
      <c r="Q1" s="11"/>
      <c r="R1" s="11"/>
      <c r="S1" s="11"/>
      <c r="T1" s="11"/>
      <c r="U1" s="1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24" thickBot="1" x14ac:dyDescent="0.25">
      <c r="A2" s="11"/>
      <c r="B2" s="1113"/>
      <c r="C2" s="11"/>
      <c r="D2" s="11"/>
      <c r="E2" s="11"/>
      <c r="F2" s="11"/>
      <c r="G2" s="62"/>
      <c r="H2" s="11"/>
      <c r="I2" s="11"/>
      <c r="J2" s="738" t="s">
        <v>12</v>
      </c>
      <c r="K2" s="11"/>
      <c r="L2" s="11"/>
      <c r="M2" s="11"/>
      <c r="N2" s="11"/>
      <c r="O2" s="11"/>
      <c r="P2" s="17"/>
      <c r="Q2" s="11"/>
      <c r="R2" s="11"/>
      <c r="S2" s="11"/>
      <c r="T2" s="11"/>
      <c r="U2" s="1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83" t="s">
        <v>69</v>
      </c>
      <c r="AI2" s="284" t="s">
        <v>70</v>
      </c>
      <c r="AJ2" s="8"/>
      <c r="AK2" s="8"/>
      <c r="AL2" s="8"/>
      <c r="AM2" s="8"/>
      <c r="AN2" s="8"/>
    </row>
    <row r="3" spans="1:40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85" t="s">
        <v>71</v>
      </c>
      <c r="AI3" s="286" t="s">
        <v>72</v>
      </c>
      <c r="AJ3" s="272"/>
      <c r="AK3" s="272"/>
      <c r="AL3" s="272"/>
      <c r="AM3" s="272"/>
      <c r="AN3" s="272"/>
    </row>
    <row r="4" spans="1:40" ht="12.75" x14ac:dyDescent="0.2">
      <c r="A4" s="35" t="s">
        <v>9</v>
      </c>
      <c r="B4" s="40" t="str">
        <f>Cover!$B$13</f>
        <v>Select Name of Insurer/ Financial Holding Company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9"/>
      <c r="R4" s="39"/>
      <c r="S4" s="17"/>
      <c r="T4" s="17"/>
      <c r="U4" s="17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</row>
    <row r="5" spans="1:40" ht="12.75" x14ac:dyDescent="0.2">
      <c r="A5" s="35"/>
      <c r="B5" s="40"/>
      <c r="C5" s="17"/>
      <c r="D5" s="17"/>
      <c r="E5" s="17"/>
      <c r="F5" s="17"/>
      <c r="G5" s="17"/>
      <c r="H5" s="17"/>
      <c r="I5" s="17"/>
      <c r="J5" s="17"/>
      <c r="K5" s="395">
        <f>K16+K25</f>
        <v>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 t="s">
        <v>35</v>
      </c>
      <c r="AL5" s="272"/>
      <c r="AM5" s="272"/>
      <c r="AN5" s="272"/>
    </row>
    <row r="6" spans="1:40" ht="12.75" x14ac:dyDescent="0.2">
      <c r="A6" s="35" t="s">
        <v>10</v>
      </c>
      <c r="B6" s="41">
        <f>Cover!$B$19</f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</row>
    <row r="7" spans="1:40" ht="12.75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</row>
    <row r="8" spans="1:40" ht="12.75" x14ac:dyDescent="0.2">
      <c r="A8" s="15"/>
      <c r="B8" s="17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54"/>
      <c r="Q8" s="62"/>
      <c r="R8" s="62"/>
      <c r="S8" s="17"/>
      <c r="T8" s="17"/>
      <c r="U8" s="17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</row>
    <row r="9" spans="1:40" ht="38.25" x14ac:dyDescent="0.2">
      <c r="A9" s="17"/>
      <c r="B9" s="17"/>
      <c r="C9" s="62"/>
      <c r="D9" s="62"/>
      <c r="E9" s="15" t="s">
        <v>32</v>
      </c>
      <c r="F9" s="62"/>
      <c r="G9" s="62"/>
      <c r="H9" s="62"/>
      <c r="I9" s="62"/>
      <c r="J9" s="62"/>
      <c r="K9" s="145" t="s">
        <v>36</v>
      </c>
      <c r="L9" s="145" t="s">
        <v>165</v>
      </c>
      <c r="M9" s="146" t="s">
        <v>169</v>
      </c>
      <c r="N9" s="146" t="str">
        <f>"Val Balance at Before Provision"</f>
        <v>Val Balance at Before Provision</v>
      </c>
      <c r="O9" s="145" t="s">
        <v>129</v>
      </c>
      <c r="P9" s="146" t="s">
        <v>11</v>
      </c>
      <c r="Q9" s="146" t="str">
        <f>"Interest Accrued at Year End"&amp;YEAR($B$6)</f>
        <v>Interest Accrued at Year End1900</v>
      </c>
      <c r="R9" s="178" t="str">
        <f>"Valuation Amount Segregated  Fund "&amp;YEAR($B$6)</f>
        <v>Valuation Amount Segregated  Fund 1900</v>
      </c>
      <c r="S9" s="178" t="str">
        <f>"Other Assets at Year End "&amp;YEAR($B$6)</f>
        <v>Other Assets at Year End 1900</v>
      </c>
      <c r="T9" s="62"/>
      <c r="U9" s="17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</row>
    <row r="10" spans="1:40" ht="15" customHeight="1" x14ac:dyDescent="0.2">
      <c r="A10" s="17"/>
      <c r="B10" s="17"/>
      <c r="C10" s="62"/>
      <c r="D10" s="62"/>
      <c r="E10" s="1615" t="s">
        <v>394</v>
      </c>
      <c r="F10" s="1615"/>
      <c r="G10" s="1615"/>
      <c r="H10" s="1615"/>
      <c r="I10" s="1615"/>
      <c r="J10" s="1615"/>
      <c r="K10" s="170">
        <f t="shared" ref="K10:S10" si="0">Y32</f>
        <v>0</v>
      </c>
      <c r="L10" s="170">
        <f t="shared" si="0"/>
        <v>0</v>
      </c>
      <c r="M10" s="170">
        <f t="shared" si="0"/>
        <v>0</v>
      </c>
      <c r="N10" s="170">
        <f t="shared" si="0"/>
        <v>0</v>
      </c>
      <c r="O10" s="335">
        <f t="shared" si="0"/>
        <v>0</v>
      </c>
      <c r="P10" s="170">
        <f t="shared" si="0"/>
        <v>0</v>
      </c>
      <c r="Q10" s="170">
        <f t="shared" si="0"/>
        <v>0</v>
      </c>
      <c r="R10" s="170">
        <f t="shared" si="0"/>
        <v>0</v>
      </c>
      <c r="S10" s="170">
        <f t="shared" si="0"/>
        <v>0</v>
      </c>
      <c r="T10" s="62"/>
      <c r="U10" s="154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</row>
    <row r="11" spans="1:40" ht="15" customHeight="1" x14ac:dyDescent="0.2">
      <c r="A11" s="17"/>
      <c r="B11" s="17"/>
      <c r="C11" s="62"/>
      <c r="D11" s="482" t="s">
        <v>393</v>
      </c>
      <c r="E11" s="698" t="s">
        <v>392</v>
      </c>
      <c r="F11" s="698"/>
      <c r="G11" s="698"/>
      <c r="H11" s="698"/>
      <c r="I11" s="696"/>
      <c r="J11" s="697"/>
      <c r="K11" s="170">
        <f t="shared" ref="K11:S11" si="1">Y33</f>
        <v>0</v>
      </c>
      <c r="L11" s="170">
        <f t="shared" si="1"/>
        <v>0</v>
      </c>
      <c r="M11" s="170">
        <f t="shared" si="1"/>
        <v>0</v>
      </c>
      <c r="N11" s="170">
        <f t="shared" si="1"/>
        <v>0</v>
      </c>
      <c r="O11" s="335">
        <f t="shared" si="1"/>
        <v>0</v>
      </c>
      <c r="P11" s="170">
        <f t="shared" si="1"/>
        <v>0</v>
      </c>
      <c r="Q11" s="170">
        <f t="shared" si="1"/>
        <v>0</v>
      </c>
      <c r="R11" s="170">
        <f t="shared" si="1"/>
        <v>0</v>
      </c>
      <c r="S11" s="170">
        <f t="shared" si="1"/>
        <v>0</v>
      </c>
      <c r="T11" s="62"/>
      <c r="U11" s="154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</row>
    <row r="12" spans="1:40" ht="15" customHeight="1" x14ac:dyDescent="0.2">
      <c r="A12" s="17"/>
      <c r="B12" s="17"/>
      <c r="C12" s="62"/>
      <c r="D12" s="62"/>
      <c r="E12" s="1616" t="s">
        <v>390</v>
      </c>
      <c r="F12" s="1616"/>
      <c r="G12" s="1616"/>
      <c r="H12" s="1616"/>
      <c r="I12" s="1616"/>
      <c r="J12" s="1616"/>
      <c r="K12" s="353">
        <f>+Y34</f>
        <v>0</v>
      </c>
      <c r="L12" s="353">
        <f t="shared" ref="L12:S12" si="2">+Z34</f>
        <v>0</v>
      </c>
      <c r="M12" s="353">
        <f t="shared" si="2"/>
        <v>0</v>
      </c>
      <c r="N12" s="353">
        <f t="shared" si="2"/>
        <v>0</v>
      </c>
      <c r="O12" s="820">
        <f t="shared" si="2"/>
        <v>0</v>
      </c>
      <c r="P12" s="353">
        <f t="shared" si="2"/>
        <v>0</v>
      </c>
      <c r="Q12" s="353">
        <f t="shared" si="2"/>
        <v>0</v>
      </c>
      <c r="R12" s="353">
        <f t="shared" si="2"/>
        <v>0</v>
      </c>
      <c r="S12" s="353">
        <f t="shared" si="2"/>
        <v>0</v>
      </c>
      <c r="T12" s="62"/>
      <c r="U12" s="154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</row>
    <row r="13" spans="1:40" ht="15" customHeight="1" x14ac:dyDescent="0.2">
      <c r="A13" s="34"/>
      <c r="B13" s="17"/>
      <c r="C13" s="62"/>
      <c r="D13" s="62"/>
      <c r="E13" s="807" t="s">
        <v>595</v>
      </c>
      <c r="F13" s="64"/>
      <c r="G13" s="64"/>
      <c r="H13" s="64"/>
      <c r="I13" s="64"/>
      <c r="J13" s="67"/>
      <c r="K13" s="231">
        <f>+Y35+Y36</f>
        <v>0</v>
      </c>
      <c r="L13" s="231">
        <f t="shared" ref="L13:S13" si="3">+Z35+Z36</f>
        <v>0</v>
      </c>
      <c r="M13" s="231">
        <f t="shared" si="3"/>
        <v>0</v>
      </c>
      <c r="N13" s="231">
        <f t="shared" si="3"/>
        <v>0</v>
      </c>
      <c r="O13" s="818">
        <f t="shared" si="3"/>
        <v>0</v>
      </c>
      <c r="P13" s="231">
        <f t="shared" si="3"/>
        <v>0</v>
      </c>
      <c r="Q13" s="231">
        <f t="shared" si="3"/>
        <v>0</v>
      </c>
      <c r="R13" s="231">
        <f t="shared" si="3"/>
        <v>0</v>
      </c>
      <c r="S13" s="231">
        <f t="shared" si="3"/>
        <v>0</v>
      </c>
      <c r="T13" s="62"/>
      <c r="U13" s="154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</row>
    <row r="14" spans="1:40" ht="15" customHeight="1" x14ac:dyDescent="0.2">
      <c r="A14" s="34"/>
      <c r="B14" s="17"/>
      <c r="C14" s="62"/>
      <c r="D14" s="62"/>
      <c r="E14" s="577" t="s">
        <v>383</v>
      </c>
      <c r="F14" s="578"/>
      <c r="G14" s="578"/>
      <c r="H14" s="578"/>
      <c r="I14" s="821"/>
      <c r="J14" s="822"/>
      <c r="K14" s="148">
        <f>SUM(K10:K13)</f>
        <v>0</v>
      </c>
      <c r="L14" s="148">
        <f t="shared" ref="L14:S14" si="4">SUM(L10:L13)</f>
        <v>0</v>
      </c>
      <c r="M14" s="148">
        <f t="shared" si="4"/>
        <v>0</v>
      </c>
      <c r="N14" s="148">
        <f t="shared" si="4"/>
        <v>0</v>
      </c>
      <c r="O14" s="148">
        <f t="shared" si="4"/>
        <v>0</v>
      </c>
      <c r="P14" s="148">
        <f t="shared" si="4"/>
        <v>0</v>
      </c>
      <c r="Q14" s="148">
        <f t="shared" si="4"/>
        <v>0</v>
      </c>
      <c r="R14" s="148">
        <f t="shared" si="4"/>
        <v>0</v>
      </c>
      <c r="S14" s="148">
        <f t="shared" si="4"/>
        <v>0</v>
      </c>
      <c r="T14" s="62"/>
      <c r="U14" s="154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</row>
    <row r="15" spans="1:40" ht="15" customHeight="1" x14ac:dyDescent="0.2">
      <c r="A15" s="34"/>
      <c r="B15" s="17"/>
      <c r="C15" s="62"/>
      <c r="D15" s="62"/>
      <c r="E15" s="694"/>
      <c r="F15" s="480"/>
      <c r="G15" s="480"/>
      <c r="H15" s="480"/>
      <c r="I15" s="480"/>
      <c r="J15" s="695"/>
      <c r="K15" s="120"/>
      <c r="L15" s="120"/>
      <c r="M15" s="120"/>
      <c r="N15" s="120"/>
      <c r="O15" s="335"/>
      <c r="P15" s="170"/>
      <c r="Q15" s="120"/>
      <c r="R15" s="120"/>
      <c r="S15" s="120"/>
      <c r="T15" s="62"/>
      <c r="U15" s="154"/>
      <c r="V15" s="336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</row>
    <row r="16" spans="1:40" ht="15" customHeight="1" x14ac:dyDescent="0.2">
      <c r="A16" s="34"/>
      <c r="B16" s="17"/>
      <c r="C16" s="62"/>
      <c r="D16" s="62"/>
      <c r="E16" s="577" t="s">
        <v>439</v>
      </c>
      <c r="F16" s="743"/>
      <c r="G16" s="743"/>
      <c r="H16" s="743"/>
      <c r="I16" s="743"/>
      <c r="J16" s="744"/>
      <c r="K16" s="352">
        <f t="shared" ref="K16:S16" si="5">+Y57</f>
        <v>0</v>
      </c>
      <c r="L16" s="352">
        <f t="shared" si="5"/>
        <v>0</v>
      </c>
      <c r="M16" s="352">
        <f t="shared" si="5"/>
        <v>0</v>
      </c>
      <c r="N16" s="352">
        <f t="shared" si="5"/>
        <v>0</v>
      </c>
      <c r="O16" s="330">
        <f t="shared" si="5"/>
        <v>0</v>
      </c>
      <c r="P16" s="352">
        <f t="shared" si="5"/>
        <v>0</v>
      </c>
      <c r="Q16" s="352">
        <f t="shared" si="5"/>
        <v>0</v>
      </c>
      <c r="R16" s="352">
        <f t="shared" si="5"/>
        <v>0</v>
      </c>
      <c r="S16" s="352">
        <f t="shared" si="5"/>
        <v>0</v>
      </c>
      <c r="T16" s="62"/>
      <c r="U16" s="154"/>
      <c r="V16" s="336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</row>
    <row r="17" spans="1:41" ht="15" customHeight="1" x14ac:dyDescent="0.2">
      <c r="A17" s="17"/>
      <c r="B17" s="17"/>
      <c r="C17" s="62"/>
      <c r="D17" s="62"/>
      <c r="E17" s="696"/>
      <c r="F17" s="393"/>
      <c r="G17" s="393"/>
      <c r="H17" s="393"/>
      <c r="I17" s="393"/>
      <c r="J17" s="697"/>
      <c r="K17" s="170"/>
      <c r="L17" s="170"/>
      <c r="M17" s="170"/>
      <c r="N17" s="170"/>
      <c r="O17" s="335"/>
      <c r="P17" s="170"/>
      <c r="Q17" s="170"/>
      <c r="R17" s="170"/>
      <c r="S17" s="170"/>
      <c r="T17" s="62"/>
      <c r="U17" s="154"/>
      <c r="V17" s="272"/>
      <c r="W17" s="272">
        <f>170-31</f>
        <v>139</v>
      </c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</row>
    <row r="18" spans="1:41" ht="15" customHeight="1" x14ac:dyDescent="0.2">
      <c r="A18" s="17"/>
      <c r="B18" s="17"/>
      <c r="C18" s="62"/>
      <c r="D18" s="62"/>
      <c r="E18" s="119" t="s">
        <v>411</v>
      </c>
      <c r="F18" s="275"/>
      <c r="G18" s="275"/>
      <c r="H18" s="275"/>
      <c r="I18" s="275"/>
      <c r="J18" s="276"/>
      <c r="K18" s="512">
        <f t="shared" ref="K18:S18" si="6">+Y59</f>
        <v>0</v>
      </c>
      <c r="L18" s="512">
        <f t="shared" si="6"/>
        <v>0</v>
      </c>
      <c r="M18" s="512">
        <f t="shared" si="6"/>
        <v>0</v>
      </c>
      <c r="N18" s="512">
        <f t="shared" si="6"/>
        <v>0</v>
      </c>
      <c r="O18" s="817">
        <f t="shared" si="6"/>
        <v>0</v>
      </c>
      <c r="P18" s="512">
        <f t="shared" si="6"/>
        <v>0</v>
      </c>
      <c r="Q18" s="512">
        <f t="shared" si="6"/>
        <v>0</v>
      </c>
      <c r="R18" s="512">
        <f t="shared" si="6"/>
        <v>0</v>
      </c>
      <c r="S18" s="512">
        <f t="shared" si="6"/>
        <v>0</v>
      </c>
      <c r="T18" s="62"/>
      <c r="U18" s="154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</row>
    <row r="19" spans="1:41" ht="15" customHeight="1" x14ac:dyDescent="0.2">
      <c r="A19" s="17"/>
      <c r="B19" s="17"/>
      <c r="C19" s="62"/>
      <c r="D19" s="62"/>
      <c r="E19" s="696" t="s">
        <v>386</v>
      </c>
      <c r="F19" s="393"/>
      <c r="G19" s="393"/>
      <c r="H19" s="393"/>
      <c r="I19" s="393"/>
      <c r="J19" s="697"/>
      <c r="K19" s="170">
        <f t="shared" ref="K19:S19" si="7">Y63</f>
        <v>0</v>
      </c>
      <c r="L19" s="170">
        <f t="shared" si="7"/>
        <v>0</v>
      </c>
      <c r="M19" s="170">
        <f t="shared" si="7"/>
        <v>0</v>
      </c>
      <c r="N19" s="170">
        <f t="shared" si="7"/>
        <v>0</v>
      </c>
      <c r="O19" s="273">
        <f t="shared" si="7"/>
        <v>0</v>
      </c>
      <c r="P19" s="170">
        <f t="shared" si="7"/>
        <v>0</v>
      </c>
      <c r="Q19" s="170">
        <f t="shared" si="7"/>
        <v>0</v>
      </c>
      <c r="R19" s="170">
        <f t="shared" si="7"/>
        <v>0</v>
      </c>
      <c r="S19" s="170">
        <f t="shared" si="7"/>
        <v>0</v>
      </c>
      <c r="T19" s="62"/>
      <c r="U19" s="154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</row>
    <row r="20" spans="1:41" ht="15" customHeight="1" x14ac:dyDescent="0.2">
      <c r="A20" s="17"/>
      <c r="B20" s="17"/>
      <c r="C20" s="62"/>
      <c r="D20" s="62"/>
      <c r="E20" s="696" t="s">
        <v>387</v>
      </c>
      <c r="F20" s="393"/>
      <c r="G20" s="393"/>
      <c r="H20" s="393"/>
      <c r="I20" s="393"/>
      <c r="J20" s="697"/>
      <c r="K20" s="170">
        <f>+Y65</f>
        <v>0</v>
      </c>
      <c r="L20" s="170">
        <f t="shared" ref="L20:S20" si="8">Z65</f>
        <v>0</v>
      </c>
      <c r="M20" s="170">
        <f t="shared" si="8"/>
        <v>0</v>
      </c>
      <c r="N20" s="170">
        <f t="shared" si="8"/>
        <v>0</v>
      </c>
      <c r="O20" s="335">
        <f t="shared" si="8"/>
        <v>0</v>
      </c>
      <c r="P20" s="170">
        <f t="shared" si="8"/>
        <v>0</v>
      </c>
      <c r="Q20" s="170">
        <f t="shared" si="8"/>
        <v>0</v>
      </c>
      <c r="R20" s="170">
        <f t="shared" si="8"/>
        <v>0</v>
      </c>
      <c r="S20" s="170">
        <f t="shared" si="8"/>
        <v>0</v>
      </c>
      <c r="T20" s="62"/>
      <c r="U20" s="154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</row>
    <row r="21" spans="1:41" ht="15" customHeight="1" x14ac:dyDescent="0.2">
      <c r="A21" s="17"/>
      <c r="B21" s="17"/>
      <c r="C21" s="62"/>
      <c r="D21" s="62"/>
      <c r="E21" s="694" t="s">
        <v>404</v>
      </c>
      <c r="F21" s="393"/>
      <c r="G21" s="393"/>
      <c r="H21" s="393"/>
      <c r="I21" s="393"/>
      <c r="J21" s="697"/>
      <c r="K21" s="170"/>
      <c r="L21" s="170"/>
      <c r="M21" s="170"/>
      <c r="N21" s="170"/>
      <c r="O21" s="335"/>
      <c r="P21" s="170"/>
      <c r="Q21" s="170"/>
      <c r="R21" s="170"/>
      <c r="S21" s="170"/>
      <c r="T21" s="62"/>
      <c r="U21" s="154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</row>
    <row r="22" spans="1:41" ht="15" customHeight="1" x14ac:dyDescent="0.2">
      <c r="A22" s="17"/>
      <c r="B22" s="17"/>
      <c r="C22" s="62"/>
      <c r="D22" s="62"/>
      <c r="E22" s="579" t="s">
        <v>499</v>
      </c>
      <c r="F22" s="393"/>
      <c r="G22" s="393"/>
      <c r="H22" s="393"/>
      <c r="I22" s="393"/>
      <c r="J22" s="697"/>
      <c r="K22" s="170">
        <f t="shared" ref="K22:S22" si="9">+Y68</f>
        <v>0</v>
      </c>
      <c r="L22" s="170">
        <f t="shared" si="9"/>
        <v>0</v>
      </c>
      <c r="M22" s="170">
        <f t="shared" si="9"/>
        <v>0</v>
      </c>
      <c r="N22" s="170">
        <f t="shared" si="9"/>
        <v>0</v>
      </c>
      <c r="O22" s="273">
        <f t="shared" si="9"/>
        <v>0</v>
      </c>
      <c r="P22" s="170">
        <f t="shared" si="9"/>
        <v>0</v>
      </c>
      <c r="Q22" s="170">
        <f t="shared" si="9"/>
        <v>0</v>
      </c>
      <c r="R22" s="170">
        <f t="shared" si="9"/>
        <v>0</v>
      </c>
      <c r="S22" s="170">
        <f t="shared" si="9"/>
        <v>0</v>
      </c>
      <c r="T22" s="62"/>
      <c r="U22" s="154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</row>
    <row r="23" spans="1:41" ht="15" customHeight="1" x14ac:dyDescent="0.2">
      <c r="A23" s="17"/>
      <c r="B23" s="17"/>
      <c r="C23" s="62"/>
      <c r="D23" s="62"/>
      <c r="E23" s="579" t="s">
        <v>775</v>
      </c>
      <c r="F23" s="393"/>
      <c r="G23" s="393"/>
      <c r="H23" s="393"/>
      <c r="I23" s="393"/>
      <c r="J23" s="697"/>
      <c r="K23" s="170">
        <f t="shared" ref="K23:S23" si="10">Y73</f>
        <v>0</v>
      </c>
      <c r="L23" s="170">
        <f t="shared" si="10"/>
        <v>0</v>
      </c>
      <c r="M23" s="170">
        <f t="shared" si="10"/>
        <v>0</v>
      </c>
      <c r="N23" s="170">
        <f t="shared" si="10"/>
        <v>0</v>
      </c>
      <c r="O23" s="335">
        <f t="shared" si="10"/>
        <v>0</v>
      </c>
      <c r="P23" s="170">
        <f t="shared" si="10"/>
        <v>0</v>
      </c>
      <c r="Q23" s="170">
        <f t="shared" si="10"/>
        <v>0</v>
      </c>
      <c r="R23" s="170">
        <f t="shared" si="10"/>
        <v>0</v>
      </c>
      <c r="S23" s="170">
        <f t="shared" si="10"/>
        <v>0</v>
      </c>
      <c r="T23" s="62"/>
      <c r="U23" s="154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</row>
    <row r="24" spans="1:41" ht="15" customHeight="1" x14ac:dyDescent="0.2">
      <c r="A24" s="17"/>
      <c r="B24" s="17"/>
      <c r="C24" s="62"/>
      <c r="D24" s="62"/>
      <c r="E24" s="579" t="s">
        <v>596</v>
      </c>
      <c r="F24" s="393"/>
      <c r="G24" s="393"/>
      <c r="H24" s="393"/>
      <c r="I24" s="393"/>
      <c r="J24" s="697"/>
      <c r="K24" s="170">
        <f t="shared" ref="K24:S24" si="11">+Y75</f>
        <v>0</v>
      </c>
      <c r="L24" s="170">
        <f t="shared" si="11"/>
        <v>0</v>
      </c>
      <c r="M24" s="170">
        <f t="shared" si="11"/>
        <v>0</v>
      </c>
      <c r="N24" s="170">
        <f t="shared" si="11"/>
        <v>0</v>
      </c>
      <c r="O24" s="273">
        <f t="shared" si="11"/>
        <v>0</v>
      </c>
      <c r="P24" s="170">
        <f t="shared" si="11"/>
        <v>0</v>
      </c>
      <c r="Q24" s="170">
        <f t="shared" si="11"/>
        <v>0</v>
      </c>
      <c r="R24" s="170">
        <f t="shared" si="11"/>
        <v>0</v>
      </c>
      <c r="S24" s="170">
        <f t="shared" si="11"/>
        <v>0</v>
      </c>
      <c r="T24" s="62"/>
      <c r="U24" s="154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</row>
    <row r="25" spans="1:41" ht="15" customHeight="1" x14ac:dyDescent="0.2">
      <c r="A25" s="17"/>
      <c r="B25" s="17"/>
      <c r="C25" s="62"/>
      <c r="D25" s="62"/>
      <c r="E25" s="745" t="s">
        <v>403</v>
      </c>
      <c r="F25" s="743"/>
      <c r="G25" s="743"/>
      <c r="H25" s="743"/>
      <c r="I25" s="743"/>
      <c r="J25" s="744"/>
      <c r="K25" s="352">
        <f>SUM(K22:K24)</f>
        <v>0</v>
      </c>
      <c r="L25" s="352">
        <f t="shared" ref="L25:S25" si="12">SUM(L22:L24)</f>
        <v>0</v>
      </c>
      <c r="M25" s="352">
        <f t="shared" si="12"/>
        <v>0</v>
      </c>
      <c r="N25" s="352">
        <f t="shared" si="12"/>
        <v>0</v>
      </c>
      <c r="O25" s="352">
        <f t="shared" si="12"/>
        <v>0</v>
      </c>
      <c r="P25" s="352">
        <f t="shared" si="12"/>
        <v>0</v>
      </c>
      <c r="Q25" s="352">
        <f t="shared" si="12"/>
        <v>0</v>
      </c>
      <c r="R25" s="352">
        <f t="shared" si="12"/>
        <v>0</v>
      </c>
      <c r="S25" s="352">
        <f t="shared" si="12"/>
        <v>0</v>
      </c>
      <c r="T25" s="62"/>
      <c r="U25" s="154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</row>
    <row r="26" spans="1:41" ht="15" customHeight="1" x14ac:dyDescent="0.2">
      <c r="A26" s="17"/>
      <c r="B26" s="17"/>
      <c r="C26" s="17"/>
      <c r="D26" s="62"/>
      <c r="E26" s="745" t="s">
        <v>880</v>
      </c>
      <c r="F26" s="743"/>
      <c r="G26" s="743"/>
      <c r="H26" s="743"/>
      <c r="I26" s="743"/>
      <c r="J26" s="744"/>
      <c r="K26" s="352">
        <f>SUM(K18:K20)+K25</f>
        <v>0</v>
      </c>
      <c r="L26" s="352">
        <f t="shared" ref="L26:S26" si="13">SUM(L18:L20)+L25</f>
        <v>0</v>
      </c>
      <c r="M26" s="352">
        <f t="shared" si="13"/>
        <v>0</v>
      </c>
      <c r="N26" s="352">
        <f t="shared" si="13"/>
        <v>0</v>
      </c>
      <c r="O26" s="352">
        <f t="shared" si="13"/>
        <v>0</v>
      </c>
      <c r="P26" s="352">
        <f t="shared" si="13"/>
        <v>0</v>
      </c>
      <c r="Q26" s="352">
        <f t="shared" si="13"/>
        <v>0</v>
      </c>
      <c r="R26" s="352">
        <f t="shared" si="13"/>
        <v>0</v>
      </c>
      <c r="S26" s="352">
        <f t="shared" si="13"/>
        <v>0</v>
      </c>
      <c r="T26" s="375"/>
      <c r="U26" s="154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87"/>
      <c r="AI26" s="287"/>
      <c r="AJ26" s="272"/>
      <c r="AK26" s="272"/>
      <c r="AL26" s="272"/>
      <c r="AM26" s="272"/>
      <c r="AN26" s="272"/>
    </row>
    <row r="27" spans="1:41" ht="15" customHeight="1" x14ac:dyDescent="0.2">
      <c r="A27" s="17"/>
      <c r="B27" s="17"/>
      <c r="C27" s="17"/>
      <c r="D27" s="62"/>
      <c r="E27" s="479" t="s">
        <v>39</v>
      </c>
      <c r="F27" s="480"/>
      <c r="G27" s="480"/>
      <c r="H27" s="480"/>
      <c r="I27" s="480"/>
      <c r="J27" s="481"/>
      <c r="K27" s="172">
        <f>K14+K16+K26</f>
        <v>0</v>
      </c>
      <c r="L27" s="172">
        <f t="shared" ref="L27:S27" si="14">L14+L16+L26</f>
        <v>0</v>
      </c>
      <c r="M27" s="172">
        <f t="shared" si="14"/>
        <v>0</v>
      </c>
      <c r="N27" s="172">
        <f t="shared" si="14"/>
        <v>0</v>
      </c>
      <c r="O27" s="172">
        <f t="shared" si="14"/>
        <v>0</v>
      </c>
      <c r="P27" s="172">
        <f t="shared" si="14"/>
        <v>0</v>
      </c>
      <c r="Q27" s="172">
        <f t="shared" si="14"/>
        <v>0</v>
      </c>
      <c r="R27" s="172">
        <f t="shared" si="14"/>
        <v>0</v>
      </c>
      <c r="S27" s="172">
        <f t="shared" si="14"/>
        <v>0</v>
      </c>
      <c r="T27" s="375"/>
      <c r="U27" s="154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87"/>
      <c r="AI27" s="287"/>
      <c r="AJ27" s="272"/>
      <c r="AK27" s="272"/>
      <c r="AL27" s="272"/>
      <c r="AM27" s="272"/>
      <c r="AN27" s="272"/>
    </row>
    <row r="28" spans="1:41" ht="15" customHeight="1" x14ac:dyDescent="0.2">
      <c r="A28" s="154"/>
      <c r="B28" s="15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54"/>
      <c r="Q28" s="62"/>
      <c r="R28" s="62"/>
      <c r="S28" s="62"/>
      <c r="T28" s="62"/>
      <c r="U28" s="62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7"/>
      <c r="AI28" s="287"/>
      <c r="AJ28" s="289"/>
      <c r="AK28" s="289"/>
      <c r="AL28" s="289"/>
      <c r="AM28" s="289"/>
      <c r="AN28" s="289"/>
    </row>
    <row r="29" spans="1:41" ht="15" customHeight="1" x14ac:dyDescent="0.2">
      <c r="A29" s="35" t="s">
        <v>17</v>
      </c>
      <c r="B29" s="154"/>
      <c r="C29" s="62"/>
      <c r="D29" s="62"/>
      <c r="E29" s="62"/>
      <c r="F29" s="62"/>
      <c r="G29" s="170">
        <f>SUM(G32:G505)</f>
        <v>0</v>
      </c>
      <c r="H29" s="170">
        <f>SUM(H32:H505)</f>
        <v>0</v>
      </c>
      <c r="I29" s="170">
        <f>SUM(I32:I505)</f>
        <v>0</v>
      </c>
      <c r="J29" s="62"/>
      <c r="K29" s="815"/>
      <c r="L29" s="62"/>
      <c r="M29" s="62"/>
      <c r="N29" s="170">
        <f>SUM(N32:N505)</f>
        <v>0</v>
      </c>
      <c r="O29" s="170">
        <f>SUM(O32:O505)</f>
        <v>0</v>
      </c>
      <c r="P29" s="170">
        <f>SUM(P32:P505)</f>
        <v>0</v>
      </c>
      <c r="Q29" s="170">
        <f>SUM(Q32:Q505)</f>
        <v>0</v>
      </c>
      <c r="R29" s="62"/>
      <c r="S29" s="62"/>
      <c r="T29" s="170">
        <f>SUM(T32:T505)</f>
        <v>0</v>
      </c>
      <c r="U29" s="170">
        <f>SUM(U32:U505)</f>
        <v>0</v>
      </c>
      <c r="V29" s="62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7"/>
      <c r="AJ29" s="287"/>
      <c r="AK29" s="289"/>
      <c r="AL29" s="289"/>
      <c r="AM29" s="289"/>
      <c r="AN29" s="289"/>
      <c r="AO29" s="289"/>
    </row>
    <row r="30" spans="1:41" ht="15" customHeight="1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154"/>
      <c r="R30" s="62"/>
      <c r="S30" s="62"/>
      <c r="T30" s="62"/>
      <c r="U30" s="62"/>
      <c r="V30" s="62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7"/>
      <c r="AJ30" s="287"/>
      <c r="AK30" s="289"/>
      <c r="AL30" s="289"/>
      <c r="AM30" s="289"/>
      <c r="AN30" s="289"/>
      <c r="AO30" s="289"/>
    </row>
    <row r="31" spans="1:41" ht="51" x14ac:dyDescent="0.2">
      <c r="A31" s="895" t="s">
        <v>172</v>
      </c>
      <c r="B31" s="174" t="s">
        <v>40</v>
      </c>
      <c r="C31" s="175" t="s">
        <v>164</v>
      </c>
      <c r="D31" s="200" t="s">
        <v>181</v>
      </c>
      <c r="E31" s="175" t="s">
        <v>1057</v>
      </c>
      <c r="F31" s="175" t="s">
        <v>1058</v>
      </c>
      <c r="G31" s="175" t="s">
        <v>617</v>
      </c>
      <c r="H31" s="175" t="s">
        <v>165</v>
      </c>
      <c r="I31" s="175" t="s">
        <v>166</v>
      </c>
      <c r="J31" s="175" t="s">
        <v>167</v>
      </c>
      <c r="K31" s="200" t="s">
        <v>777</v>
      </c>
      <c r="L31" s="200" t="s">
        <v>180</v>
      </c>
      <c r="M31" s="200" t="s">
        <v>922</v>
      </c>
      <c r="N31" s="199" t="str">
        <f>"Balance Sheet Value Before Provision"</f>
        <v>Balance Sheet Value Before Provision</v>
      </c>
      <c r="O31" s="177" t="s">
        <v>129</v>
      </c>
      <c r="P31" s="199" t="str">
        <f>"Valuation Amount Balance Sheet "&amp;YEAR($B$6)</f>
        <v>Valuation Amount Balance Sheet 1900</v>
      </c>
      <c r="Q31" s="175" t="str">
        <f>"Interest Accrued at Year End "&amp;YEAR($B$6)</f>
        <v>Interest Accrued at Year End 1900</v>
      </c>
      <c r="R31" s="179" t="s">
        <v>168</v>
      </c>
      <c r="S31" s="175" t="s">
        <v>248</v>
      </c>
      <c r="T31" s="295" t="str">
        <f>"Valuation Amount Segregated  Fund "&amp;YEAR($B$6)</f>
        <v>Valuation Amount Segregated  Fund 1900</v>
      </c>
      <c r="U31" s="295" t="str">
        <f>"Other Assets at Year End "&amp;YEAR($B$6)</f>
        <v>Other Assets at Year End 1900</v>
      </c>
      <c r="V31" s="293"/>
      <c r="W31" s="123" t="s">
        <v>172</v>
      </c>
      <c r="X31" s="123" t="s">
        <v>132</v>
      </c>
      <c r="Y31" s="123" t="s">
        <v>36</v>
      </c>
      <c r="Z31" s="123" t="s">
        <v>22</v>
      </c>
      <c r="AA31" s="123" t="s">
        <v>38</v>
      </c>
      <c r="AB31" s="68" t="str">
        <f>"Val Balance at Before Provision"</f>
        <v>Val Balance at Before Provision</v>
      </c>
      <c r="AC31" s="123" t="s">
        <v>129</v>
      </c>
      <c r="AD31" s="68" t="str">
        <f>"Val Balance at Year End "&amp;YEAR($B$6)</f>
        <v>Val Balance at Year End 1900</v>
      </c>
      <c r="AE31" s="68" t="str">
        <f>"Interest Accrued at Year End "&amp;YEAR($B$6)</f>
        <v>Interest Accrued at Year End 1900</v>
      </c>
      <c r="AF31" s="162" t="str">
        <f>"Val of Segregated  Fund at Year End "&amp;YEAR($B$6)</f>
        <v>Val of Segregated  Fund at Year End 1900</v>
      </c>
      <c r="AG31" s="178" t="str">
        <f>"Other Assets at Year End "&amp;YEAR($B$6)</f>
        <v>Other Assets at Year End 1900</v>
      </c>
      <c r="AH31" s="290"/>
      <c r="AI31" s="290"/>
      <c r="AJ31" s="291"/>
      <c r="AK31" s="272" t="s">
        <v>172</v>
      </c>
      <c r="AL31" s="272" t="s">
        <v>21</v>
      </c>
      <c r="AM31" s="289"/>
      <c r="AN31" s="272" t="s">
        <v>180</v>
      </c>
      <c r="AO31" s="289"/>
    </row>
    <row r="32" spans="1:41" ht="14.25" x14ac:dyDescent="0.2">
      <c r="A32" s="1182"/>
      <c r="B32" s="165"/>
      <c r="C32" s="1183"/>
      <c r="D32" s="147"/>
      <c r="E32" s="1163"/>
      <c r="F32" s="1162"/>
      <c r="G32" s="324"/>
      <c r="H32" s="324"/>
      <c r="I32" s="324"/>
      <c r="J32" s="376"/>
      <c r="K32" s="256"/>
      <c r="L32" s="306"/>
      <c r="M32" s="306"/>
      <c r="N32" s="281">
        <f t="shared" ref="N32:N95" si="15">IF($L32=$AN$32,$G32,IF($L32=$AN$33,$H32,IF($L32=$AN$34,$I32,0)))</f>
        <v>0</v>
      </c>
      <c r="O32" s="740"/>
      <c r="P32" s="485">
        <f t="shared" ref="P32:P63" si="16">SUM(N32:O32)</f>
        <v>0</v>
      </c>
      <c r="Q32" s="1076"/>
      <c r="R32" s="1063"/>
      <c r="S32" s="560" t="str">
        <f>IFERROR(VLOOKUP(R32,'FX rates'!$C$9:$D$25,2,FALSE),"")</f>
        <v/>
      </c>
      <c r="T32" s="282">
        <f t="shared" ref="T32:T95" si="17">IF(K32=$AJ$32,P32,0)</f>
        <v>0</v>
      </c>
      <c r="U32" s="150">
        <f t="shared" ref="U32:U95" si="18">IF(OR(K32=$AJ$33,ISBLANK(K32)),P32,0)</f>
        <v>0</v>
      </c>
      <c r="V32" s="294"/>
      <c r="W32" s="119" t="s">
        <v>384</v>
      </c>
      <c r="X32" s="170">
        <f>COUNTIF($A$32:$A$505,AK32)</f>
        <v>0</v>
      </c>
      <c r="Y32" s="170">
        <f>SUMIF($A$32:$A$505,AK32,$G$32:$G$505)</f>
        <v>0</v>
      </c>
      <c r="Z32" s="170">
        <f>SUMIF($A$32:$A$505,AK32,$H$32:$H$505)</f>
        <v>0</v>
      </c>
      <c r="AA32" s="170">
        <f>SUMIF($A$32:$A$505,AK32,$I$32:$I$505)</f>
        <v>0</v>
      </c>
      <c r="AB32" s="170">
        <f>SUMIF($A$32:$A$505,AK32,$N$32:$N$505)</f>
        <v>0</v>
      </c>
      <c r="AC32" s="273">
        <f>SUMIF($A$32:$A$505,AK32,$O$32:$O$505)</f>
        <v>0</v>
      </c>
      <c r="AD32" s="170">
        <f>SUMIF($A$32:$A$505,AK32,$P$32:$P$505)</f>
        <v>0</v>
      </c>
      <c r="AE32" s="170">
        <f>SUMIF($A$32:$A$505,AK32,$Q$32:$Q$505)</f>
        <v>0</v>
      </c>
      <c r="AF32" s="170">
        <f>SUMIF($A$32:$A$505,AK32,$T$32:$T$505)</f>
        <v>0</v>
      </c>
      <c r="AG32" s="170">
        <f>SUMIF($A$32:$A$505,AK32,$U$32:$U$505)</f>
        <v>0</v>
      </c>
      <c r="AH32" s="290"/>
      <c r="AI32" s="290"/>
      <c r="AJ32" s="272" t="s">
        <v>44</v>
      </c>
      <c r="AK32" s="272" t="s">
        <v>394</v>
      </c>
      <c r="AL32" s="287" t="s">
        <v>93</v>
      </c>
      <c r="AM32" s="287" t="s">
        <v>94</v>
      </c>
      <c r="AN32" s="272" t="s">
        <v>442</v>
      </c>
      <c r="AO32" s="272" t="s">
        <v>921</v>
      </c>
    </row>
    <row r="33" spans="1:41" ht="14.25" x14ac:dyDescent="0.2">
      <c r="A33" s="1182"/>
      <c r="B33" s="165"/>
      <c r="C33" s="1183"/>
      <c r="D33" s="147"/>
      <c r="E33" s="1162"/>
      <c r="F33" s="1163"/>
      <c r="G33" s="166"/>
      <c r="H33" s="166"/>
      <c r="I33" s="166"/>
      <c r="J33" s="155"/>
      <c r="K33" s="256"/>
      <c r="L33" s="306"/>
      <c r="M33" s="306"/>
      <c r="N33" s="281">
        <f t="shared" si="15"/>
        <v>0</v>
      </c>
      <c r="O33" s="740"/>
      <c r="P33" s="485">
        <f t="shared" si="16"/>
        <v>0</v>
      </c>
      <c r="Q33" s="166"/>
      <c r="R33" s="1063"/>
      <c r="S33" s="560" t="str">
        <f>IFERROR(VLOOKUP(R33,'FX rates'!$C$9:$D$25,2,FALSE),"")</f>
        <v/>
      </c>
      <c r="T33" s="282">
        <f t="shared" si="17"/>
        <v>0</v>
      </c>
      <c r="U33" s="150">
        <f t="shared" si="18"/>
        <v>0</v>
      </c>
      <c r="V33" s="294"/>
      <c r="W33" s="119" t="s">
        <v>392</v>
      </c>
      <c r="X33" s="170">
        <f>COUNTIF($A$32:$A$505,AK33)</f>
        <v>0</v>
      </c>
      <c r="Y33" s="170">
        <f>SUMIF($A$32:$A$505,AK33,$G$32:$G$505)</f>
        <v>0</v>
      </c>
      <c r="Z33" s="170">
        <f>SUMIF($A$32:$A$505,AK33,$H$32:$H$505)</f>
        <v>0</v>
      </c>
      <c r="AA33" s="170">
        <f>SUMIF($A$32:$A$505,AK33,$I$32:$I$505)</f>
        <v>0</v>
      </c>
      <c r="AB33" s="170">
        <f>SUMIF($A$32:$A$505,AK33,$N$32:$N$505)</f>
        <v>0</v>
      </c>
      <c r="AC33" s="273">
        <f>SUMIF($A$32:$A$505,AK33,$O$32:$O$505)</f>
        <v>0</v>
      </c>
      <c r="AD33" s="170">
        <f>SUMIF($A$32:$A$505,AK33,$P$32:$P$505)</f>
        <v>0</v>
      </c>
      <c r="AE33" s="170">
        <f>SUMIF($A$32:$A$505,AK33,$Q$32:$Q$505)</f>
        <v>0</v>
      </c>
      <c r="AF33" s="170">
        <f>SUMIF($A$32:$A$505,AK33,$T$32:$T$505)</f>
        <v>0</v>
      </c>
      <c r="AG33" s="170">
        <f>SUMIF($A$32:$A$505,AK33,$U$32:$U$505)</f>
        <v>0</v>
      </c>
      <c r="AH33" s="290"/>
      <c r="AI33" s="290"/>
      <c r="AJ33" s="272" t="s">
        <v>31</v>
      </c>
      <c r="AK33" s="272" t="s">
        <v>467</v>
      </c>
      <c r="AL33" s="287" t="s">
        <v>443</v>
      </c>
      <c r="AM33" s="287" t="s">
        <v>97</v>
      </c>
      <c r="AN33" s="272" t="s">
        <v>22</v>
      </c>
      <c r="AO33" s="272" t="s">
        <v>47</v>
      </c>
    </row>
    <row r="34" spans="1:41" ht="14.25" x14ac:dyDescent="0.2">
      <c r="A34" s="1182"/>
      <c r="B34" s="165"/>
      <c r="C34" s="1183"/>
      <c r="D34" s="147"/>
      <c r="E34" s="1163"/>
      <c r="F34" s="1162"/>
      <c r="G34" s="324"/>
      <c r="H34" s="324"/>
      <c r="I34" s="324"/>
      <c r="J34" s="376"/>
      <c r="K34" s="256"/>
      <c r="L34" s="306"/>
      <c r="M34" s="306"/>
      <c r="N34" s="281">
        <f t="shared" si="15"/>
        <v>0</v>
      </c>
      <c r="O34" s="740"/>
      <c r="P34" s="485">
        <f t="shared" si="16"/>
        <v>0</v>
      </c>
      <c r="Q34" s="1076"/>
      <c r="R34" s="1063"/>
      <c r="S34" s="560" t="str">
        <f>IFERROR(VLOOKUP(R34,'FX rates'!$C$9:$D$25,2,FALSE),"")</f>
        <v/>
      </c>
      <c r="T34" s="282">
        <f t="shared" si="17"/>
        <v>0</v>
      </c>
      <c r="U34" s="150">
        <f t="shared" si="18"/>
        <v>0</v>
      </c>
      <c r="V34" s="294"/>
      <c r="W34" s="119" t="s">
        <v>390</v>
      </c>
      <c r="X34" s="170">
        <f>COUNTIF($A$32:$A$505,AK34)</f>
        <v>0</v>
      </c>
      <c r="Y34" s="170">
        <f>SUMIF($A$32:$A$505,AK34,$G$32:$G$505)</f>
        <v>0</v>
      </c>
      <c r="Z34" s="170">
        <f>SUMIF($A$32:$A$505,AK34,$H$32:$H$505)</f>
        <v>0</v>
      </c>
      <c r="AA34" s="170">
        <f>SUMIF($A$32:$A$505,AK34,$I$32:$I$505)</f>
        <v>0</v>
      </c>
      <c r="AB34" s="170">
        <f>SUMIF($A$32:$A$505,AK34,$N$32:$N$505)</f>
        <v>0</v>
      </c>
      <c r="AC34" s="273">
        <f>SUMIF($A$32:$A$505,AK34,$O$32:$O$505)</f>
        <v>0</v>
      </c>
      <c r="AD34" s="170">
        <f>SUMIF($A$32:$A$505,AK34,$P$32:$P$505)</f>
        <v>0</v>
      </c>
      <c r="AE34" s="170">
        <f>SUMIF($A$32:$A$505,AK34,$Q$32:$Q$505)</f>
        <v>0</v>
      </c>
      <c r="AF34" s="170">
        <f>SUMIF($A$32:$A$505,AK34,$T$32:$T$505)</f>
        <v>0</v>
      </c>
      <c r="AG34" s="170">
        <f>SUMIF($A$32:$A$505,AK34,$U$32:$U$505)</f>
        <v>0</v>
      </c>
      <c r="AH34" s="290"/>
      <c r="AI34" s="290"/>
      <c r="AJ34" s="272"/>
      <c r="AK34" s="272" t="s">
        <v>385</v>
      </c>
      <c r="AL34" s="287" t="s">
        <v>71</v>
      </c>
      <c r="AM34" s="287" t="s">
        <v>72</v>
      </c>
      <c r="AN34" s="272" t="s">
        <v>38</v>
      </c>
      <c r="AO34" s="272" t="s">
        <v>46</v>
      </c>
    </row>
    <row r="35" spans="1:41" ht="14.25" x14ac:dyDescent="0.2">
      <c r="A35" s="1182"/>
      <c r="B35" s="165"/>
      <c r="C35" s="165"/>
      <c r="D35" s="147"/>
      <c r="E35" s="1163"/>
      <c r="F35" s="1163"/>
      <c r="G35" s="166"/>
      <c r="H35" s="166"/>
      <c r="I35" s="166"/>
      <c r="J35" s="376"/>
      <c r="K35" s="256"/>
      <c r="L35" s="306"/>
      <c r="M35" s="306"/>
      <c r="N35" s="282">
        <f t="shared" si="15"/>
        <v>0</v>
      </c>
      <c r="O35" s="740"/>
      <c r="P35" s="485">
        <f t="shared" si="16"/>
        <v>0</v>
      </c>
      <c r="Q35" s="166"/>
      <c r="R35" s="1063"/>
      <c r="S35" s="560" t="str">
        <f>IFERROR(VLOOKUP(R35,'FX rates'!$C$9:$D$25,2,FALSE),"")</f>
        <v/>
      </c>
      <c r="T35" s="282">
        <f t="shared" si="17"/>
        <v>0</v>
      </c>
      <c r="U35" s="150">
        <f t="shared" si="18"/>
        <v>0</v>
      </c>
      <c r="V35" s="294"/>
      <c r="W35" s="119" t="s">
        <v>593</v>
      </c>
      <c r="X35" s="170">
        <f>COUNTIF($A$32:$A$505,AK64)</f>
        <v>0</v>
      </c>
      <c r="Y35" s="170">
        <f>SUMIF($A$32:$A$505,AK64,$G$32:$G$505)</f>
        <v>0</v>
      </c>
      <c r="Z35" s="170">
        <f>SUMIF($A$32:$A$505,AK64,$H$32:$H$505)</f>
        <v>0</v>
      </c>
      <c r="AA35" s="170">
        <f>SUMIF($A$32:$A$505,AK64,$I$32:$I$505)</f>
        <v>0</v>
      </c>
      <c r="AB35" s="170">
        <f>SUMIF($A$32:$A$505,AK64,$N$32:$N$505)</f>
        <v>0</v>
      </c>
      <c r="AC35" s="273">
        <f>SUMIF($A$32:$A$505,AK64,$O$32:$O$505)</f>
        <v>0</v>
      </c>
      <c r="AD35" s="170">
        <f>SUMIF($A$32:$A$505,AK64,$P$32:$P$505)</f>
        <v>0</v>
      </c>
      <c r="AE35" s="170">
        <f>SUMIF($A$32:$A$505,AK64,$Q$32:$Q$505)</f>
        <v>0</v>
      </c>
      <c r="AF35" s="170">
        <f>SUMIF($A$32:$A$505,AK64,$T$32:$T$505)</f>
        <v>0</v>
      </c>
      <c r="AG35" s="170">
        <f>SUMIF($A$32:$A$505,AK64,$U$32:$U$505)</f>
        <v>0</v>
      </c>
      <c r="AH35" s="290"/>
      <c r="AI35" s="290"/>
      <c r="AJ35" s="272"/>
      <c r="AK35" s="272" t="s">
        <v>294</v>
      </c>
      <c r="AL35" s="287" t="s">
        <v>73</v>
      </c>
      <c r="AM35" s="287" t="s">
        <v>74</v>
      </c>
      <c r="AN35" s="272"/>
      <c r="AO35" s="272" t="s">
        <v>34</v>
      </c>
    </row>
    <row r="36" spans="1:41" ht="14.25" x14ac:dyDescent="0.2">
      <c r="A36" s="1182"/>
      <c r="B36" s="165"/>
      <c r="C36" s="165"/>
      <c r="D36" s="147"/>
      <c r="E36" s="1163"/>
      <c r="F36" s="1163"/>
      <c r="G36" s="166"/>
      <c r="H36" s="166"/>
      <c r="I36" s="166"/>
      <c r="J36" s="376"/>
      <c r="K36" s="256"/>
      <c r="L36" s="306"/>
      <c r="M36" s="306"/>
      <c r="N36" s="282">
        <f t="shared" si="15"/>
        <v>0</v>
      </c>
      <c r="O36" s="740"/>
      <c r="P36" s="485">
        <f t="shared" si="16"/>
        <v>0</v>
      </c>
      <c r="Q36" s="166"/>
      <c r="R36" s="1063"/>
      <c r="S36" s="560" t="str">
        <f>IFERROR(VLOOKUP(R36,'FX rates'!$C$9:$D$25,2,FALSE),"")</f>
        <v/>
      </c>
      <c r="T36" s="282">
        <f t="shared" si="17"/>
        <v>0</v>
      </c>
      <c r="U36" s="150">
        <f t="shared" si="18"/>
        <v>0</v>
      </c>
      <c r="V36" s="294"/>
      <c r="W36" s="119" t="s">
        <v>594</v>
      </c>
      <c r="X36" s="170">
        <f>COUNTIF($A$32:$A$505,AK65)</f>
        <v>0</v>
      </c>
      <c r="Y36" s="170">
        <f>SUMIF($A$32:$A$505,AK65,$G$32:$G$505)</f>
        <v>0</v>
      </c>
      <c r="Z36" s="170">
        <f>SUMIF($A$32:$A$505,AK65,$H$32:$H$505)</f>
        <v>0</v>
      </c>
      <c r="AA36" s="170">
        <f>SUMIF($A$32:$A$505,AK65,$I$32:$I$505)</f>
        <v>0</v>
      </c>
      <c r="AB36" s="170">
        <f>SUMIF($A$32:$A$505,AK65,$N$32:$N$505)</f>
        <v>0</v>
      </c>
      <c r="AC36" s="273">
        <f>SUMIF($A$32:$A$505,AK65,$O$32:$O$505)</f>
        <v>0</v>
      </c>
      <c r="AD36" s="170">
        <f>SUMIF($A$32:$A$505,AK65,$P$32:$P$505)</f>
        <v>0</v>
      </c>
      <c r="AE36" s="170">
        <f>SUMIF($A$32:$A$505,AK65,$Q$32:$Q$505)</f>
        <v>0</v>
      </c>
      <c r="AF36" s="170">
        <f>SUMIF($A$32:$A$505,AK65,$T$32:$T$505)</f>
        <v>0</v>
      </c>
      <c r="AG36" s="170">
        <f>SUMIF($A$32:$A$505,AK65,$U$32:$U$505)</f>
        <v>0</v>
      </c>
      <c r="AH36" s="290"/>
      <c r="AI36" s="290"/>
      <c r="AJ36" s="272"/>
      <c r="AK36" s="272" t="s">
        <v>295</v>
      </c>
      <c r="AL36" s="287" t="s">
        <v>75</v>
      </c>
      <c r="AM36" s="287" t="s">
        <v>76</v>
      </c>
      <c r="AN36" s="272"/>
      <c r="AO36" s="289"/>
    </row>
    <row r="37" spans="1:41" ht="14.25" x14ac:dyDescent="0.2">
      <c r="A37" s="1182"/>
      <c r="B37" s="165"/>
      <c r="C37" s="165"/>
      <c r="D37" s="147"/>
      <c r="E37" s="1163"/>
      <c r="F37" s="1163"/>
      <c r="G37" s="166"/>
      <c r="H37" s="166"/>
      <c r="I37" s="166"/>
      <c r="J37" s="155"/>
      <c r="K37" s="256"/>
      <c r="L37" s="306"/>
      <c r="M37" s="306"/>
      <c r="N37" s="282">
        <f t="shared" si="15"/>
        <v>0</v>
      </c>
      <c r="O37" s="740"/>
      <c r="P37" s="485">
        <f t="shared" si="16"/>
        <v>0</v>
      </c>
      <c r="Q37" s="166"/>
      <c r="R37" s="1063"/>
      <c r="S37" s="560" t="str">
        <f>IFERROR(VLOOKUP(R37,'FX rates'!$C$9:$D$25,2,FALSE),"")</f>
        <v/>
      </c>
      <c r="T37" s="282">
        <f t="shared" si="17"/>
        <v>0</v>
      </c>
      <c r="U37" s="150">
        <f t="shared" si="18"/>
        <v>0</v>
      </c>
      <c r="V37" s="188"/>
      <c r="W37" s="123" t="s">
        <v>398</v>
      </c>
      <c r="X37" s="113">
        <f>SUM(X32:X36)</f>
        <v>0</v>
      </c>
      <c r="Y37" s="113">
        <f>SUM(Y32:Y36)</f>
        <v>0</v>
      </c>
      <c r="Z37" s="113">
        <f t="shared" ref="Z37:AG37" si="19">SUM(Z32:Z36)</f>
        <v>0</v>
      </c>
      <c r="AA37" s="113">
        <f t="shared" si="19"/>
        <v>0</v>
      </c>
      <c r="AB37" s="113">
        <f t="shared" si="19"/>
        <v>0</v>
      </c>
      <c r="AC37" s="113">
        <f t="shared" si="19"/>
        <v>0</v>
      </c>
      <c r="AD37" s="113">
        <f t="shared" si="19"/>
        <v>0</v>
      </c>
      <c r="AE37" s="113">
        <f t="shared" si="19"/>
        <v>0</v>
      </c>
      <c r="AF37" s="113">
        <f t="shared" si="19"/>
        <v>0</v>
      </c>
      <c r="AG37" s="113">
        <f t="shared" si="19"/>
        <v>0</v>
      </c>
      <c r="AH37" s="290"/>
      <c r="AI37" s="290"/>
      <c r="AJ37" s="8"/>
      <c r="AK37" s="272" t="s">
        <v>296</v>
      </c>
      <c r="AL37" s="287" t="s">
        <v>91</v>
      </c>
      <c r="AM37" s="287" t="s">
        <v>92</v>
      </c>
      <c r="AN37" s="8"/>
      <c r="AO37" s="289"/>
    </row>
    <row r="38" spans="1:41" ht="14.25" x14ac:dyDescent="0.2">
      <c r="A38" s="1182"/>
      <c r="B38" s="165"/>
      <c r="C38" s="165"/>
      <c r="D38" s="147"/>
      <c r="E38" s="1163"/>
      <c r="F38" s="1163"/>
      <c r="G38" s="166"/>
      <c r="H38" s="166"/>
      <c r="I38" s="166"/>
      <c r="J38" s="155"/>
      <c r="K38" s="256"/>
      <c r="L38" s="306"/>
      <c r="M38" s="306"/>
      <c r="N38" s="282">
        <f t="shared" si="15"/>
        <v>0</v>
      </c>
      <c r="O38" s="740"/>
      <c r="P38" s="485">
        <f t="shared" si="16"/>
        <v>0</v>
      </c>
      <c r="Q38" s="166"/>
      <c r="R38" s="1063"/>
      <c r="S38" s="560" t="str">
        <f>IFERROR(VLOOKUP(R38,'FX rates'!$C$9:$D$25,2,FALSE),"")</f>
        <v/>
      </c>
      <c r="T38" s="282">
        <f t="shared" si="17"/>
        <v>0</v>
      </c>
      <c r="U38" s="150">
        <f t="shared" si="18"/>
        <v>0</v>
      </c>
      <c r="V38" s="188"/>
      <c r="W38" s="119" t="s">
        <v>420</v>
      </c>
      <c r="X38" s="170">
        <f t="shared" ref="X38:X56" si="20">COUNTIF($A$32:$A$505,AK35)</f>
        <v>0</v>
      </c>
      <c r="Y38" s="170">
        <f t="shared" ref="Y38:Y56" si="21">SUMIF($A$32:$A$505,AK35,$G$32:$G$505)</f>
        <v>0</v>
      </c>
      <c r="Z38" s="170">
        <f t="shared" ref="Z38:Z56" si="22">SUMIF($A$32:$A$505,AK35,$H$32:$H$505)</f>
        <v>0</v>
      </c>
      <c r="AA38" s="170">
        <f t="shared" ref="AA38:AA56" si="23">SUMIF($A$32:$A$505,AK35,$I$32:$I$505)</f>
        <v>0</v>
      </c>
      <c r="AB38" s="170">
        <f t="shared" ref="AB38:AB56" si="24">SUMIF($A$32:$A$505,AK35,$N$32:$N$505)</f>
        <v>0</v>
      </c>
      <c r="AC38" s="273">
        <f t="shared" ref="AC38:AC56" si="25">SUMIF($A$32:$A$505,AK35,$O$32:$O$505)</f>
        <v>0</v>
      </c>
      <c r="AD38" s="170">
        <f t="shared" ref="AD38:AD56" si="26">SUMIF($A$32:$A$505,AK35,$P$32:$P$505)</f>
        <v>0</v>
      </c>
      <c r="AE38" s="170">
        <f t="shared" ref="AE38:AE56" si="27">SUMIF($A$32:$A$505,AK35,$Q$32:$Q$505)</f>
        <v>0</v>
      </c>
      <c r="AF38" s="170">
        <f t="shared" ref="AF38:AF56" si="28">SUMIF($A$32:$A$505,AK35,$T$32:$T$505)</f>
        <v>0</v>
      </c>
      <c r="AG38" s="170">
        <f t="shared" ref="AG38:AG56" si="29">SUMIF($A$32:$A$505,AK35,$U$32:$U$505)</f>
        <v>0</v>
      </c>
      <c r="AH38" s="290"/>
      <c r="AI38" s="290"/>
      <c r="AJ38" s="272" t="s">
        <v>173</v>
      </c>
      <c r="AK38" s="272" t="s">
        <v>297</v>
      </c>
      <c r="AL38" s="287" t="s">
        <v>77</v>
      </c>
      <c r="AM38" s="287" t="s">
        <v>78</v>
      </c>
      <c r="AN38" s="8"/>
      <c r="AO38" s="289"/>
    </row>
    <row r="39" spans="1:41" ht="14.25" x14ac:dyDescent="0.2">
      <c r="A39" s="1182"/>
      <c r="B39" s="165"/>
      <c r="C39" s="165"/>
      <c r="D39" s="147"/>
      <c r="E39" s="1163"/>
      <c r="F39" s="1163"/>
      <c r="G39" s="166"/>
      <c r="H39" s="166"/>
      <c r="I39" s="166"/>
      <c r="J39" s="155"/>
      <c r="K39" s="256"/>
      <c r="L39" s="306"/>
      <c r="M39" s="306"/>
      <c r="N39" s="282">
        <f t="shared" si="15"/>
        <v>0</v>
      </c>
      <c r="O39" s="740"/>
      <c r="P39" s="485">
        <f t="shared" si="16"/>
        <v>0</v>
      </c>
      <c r="Q39" s="166"/>
      <c r="R39" s="1063"/>
      <c r="S39" s="560" t="str">
        <f>IFERROR(VLOOKUP(R39,'FX rates'!$C$9:$D$25,2,FALSE),"")</f>
        <v/>
      </c>
      <c r="T39" s="282">
        <f t="shared" si="17"/>
        <v>0</v>
      </c>
      <c r="U39" s="150">
        <f t="shared" si="18"/>
        <v>0</v>
      </c>
      <c r="V39" s="188"/>
      <c r="W39" s="119" t="s">
        <v>421</v>
      </c>
      <c r="X39" s="170">
        <f t="shared" si="20"/>
        <v>0</v>
      </c>
      <c r="Y39" s="170">
        <f t="shared" si="21"/>
        <v>0</v>
      </c>
      <c r="Z39" s="170">
        <f t="shared" si="22"/>
        <v>0</v>
      </c>
      <c r="AA39" s="170">
        <f t="shared" si="23"/>
        <v>0</v>
      </c>
      <c r="AB39" s="170">
        <f t="shared" si="24"/>
        <v>0</v>
      </c>
      <c r="AC39" s="273">
        <f t="shared" si="25"/>
        <v>0</v>
      </c>
      <c r="AD39" s="170">
        <f t="shared" si="26"/>
        <v>0</v>
      </c>
      <c r="AE39" s="170">
        <f t="shared" si="27"/>
        <v>0</v>
      </c>
      <c r="AF39" s="170">
        <f t="shared" si="28"/>
        <v>0</v>
      </c>
      <c r="AG39" s="170">
        <f t="shared" si="29"/>
        <v>0</v>
      </c>
      <c r="AH39" s="290"/>
      <c r="AI39" s="290"/>
      <c r="AJ39" s="272" t="s">
        <v>175</v>
      </c>
      <c r="AK39" s="272" t="s">
        <v>298</v>
      </c>
      <c r="AL39" s="287" t="s">
        <v>98</v>
      </c>
      <c r="AM39" s="287" t="s">
        <v>99</v>
      </c>
      <c r="AN39" s="289"/>
      <c r="AO39" s="289"/>
    </row>
    <row r="40" spans="1:41" ht="14.25" x14ac:dyDescent="0.2">
      <c r="A40" s="1182"/>
      <c r="B40" s="165"/>
      <c r="C40" s="165"/>
      <c r="D40" s="147"/>
      <c r="E40" s="1163"/>
      <c r="F40" s="1163"/>
      <c r="G40" s="166"/>
      <c r="H40" s="166"/>
      <c r="I40" s="166"/>
      <c r="J40" s="155"/>
      <c r="K40" s="256"/>
      <c r="L40" s="306"/>
      <c r="M40" s="306"/>
      <c r="N40" s="282">
        <f t="shared" si="15"/>
        <v>0</v>
      </c>
      <c r="O40" s="740"/>
      <c r="P40" s="485">
        <f t="shared" si="16"/>
        <v>0</v>
      </c>
      <c r="Q40" s="166"/>
      <c r="R40" s="1063"/>
      <c r="S40" s="560" t="str">
        <f>IFERROR(VLOOKUP(R40,'FX rates'!$C$9:$D$25,2,FALSE),"")</f>
        <v/>
      </c>
      <c r="T40" s="282">
        <f t="shared" si="17"/>
        <v>0</v>
      </c>
      <c r="U40" s="150">
        <f t="shared" si="18"/>
        <v>0</v>
      </c>
      <c r="V40" s="188"/>
      <c r="W40" s="119" t="s">
        <v>422</v>
      </c>
      <c r="X40" s="170">
        <f t="shared" si="20"/>
        <v>0</v>
      </c>
      <c r="Y40" s="170">
        <f t="shared" si="21"/>
        <v>0</v>
      </c>
      <c r="Z40" s="170">
        <f t="shared" si="22"/>
        <v>0</v>
      </c>
      <c r="AA40" s="170">
        <f t="shared" si="23"/>
        <v>0</v>
      </c>
      <c r="AB40" s="170">
        <f t="shared" si="24"/>
        <v>0</v>
      </c>
      <c r="AC40" s="273">
        <f t="shared" si="25"/>
        <v>0</v>
      </c>
      <c r="AD40" s="170">
        <f t="shared" si="26"/>
        <v>0</v>
      </c>
      <c r="AE40" s="170">
        <f t="shared" si="27"/>
        <v>0</v>
      </c>
      <c r="AF40" s="170">
        <f t="shared" si="28"/>
        <v>0</v>
      </c>
      <c r="AG40" s="170">
        <f t="shared" si="29"/>
        <v>0</v>
      </c>
      <c r="AH40" s="290"/>
      <c r="AI40" s="290"/>
      <c r="AJ40" s="272" t="s">
        <v>174</v>
      </c>
      <c r="AK40" s="272" t="s">
        <v>299</v>
      </c>
      <c r="AL40" s="287" t="s">
        <v>81</v>
      </c>
      <c r="AM40" s="287" t="s">
        <v>82</v>
      </c>
      <c r="AN40" s="289"/>
      <c r="AO40" s="289"/>
    </row>
    <row r="41" spans="1:41" ht="14.25" x14ac:dyDescent="0.2">
      <c r="A41" s="1182"/>
      <c r="B41" s="165"/>
      <c r="C41" s="165"/>
      <c r="D41" s="147"/>
      <c r="E41" s="1163"/>
      <c r="F41" s="1163"/>
      <c r="G41" s="166"/>
      <c r="H41" s="166"/>
      <c r="I41" s="166"/>
      <c r="J41" s="155"/>
      <c r="K41" s="256"/>
      <c r="L41" s="306"/>
      <c r="M41" s="306"/>
      <c r="N41" s="282">
        <f t="shared" si="15"/>
        <v>0</v>
      </c>
      <c r="O41" s="740"/>
      <c r="P41" s="485">
        <f t="shared" si="16"/>
        <v>0</v>
      </c>
      <c r="Q41" s="166"/>
      <c r="R41" s="1063"/>
      <c r="S41" s="560" t="str">
        <f>IFERROR(VLOOKUP(R41,'FX rates'!$C$9:$D$25,2,FALSE),"")</f>
        <v/>
      </c>
      <c r="T41" s="282">
        <f t="shared" si="17"/>
        <v>0</v>
      </c>
      <c r="U41" s="150">
        <f t="shared" si="18"/>
        <v>0</v>
      </c>
      <c r="V41" s="188"/>
      <c r="W41" s="119" t="s">
        <v>423</v>
      </c>
      <c r="X41" s="170">
        <f t="shared" si="20"/>
        <v>0</v>
      </c>
      <c r="Y41" s="170">
        <f t="shared" si="21"/>
        <v>0</v>
      </c>
      <c r="Z41" s="170">
        <f t="shared" si="22"/>
        <v>0</v>
      </c>
      <c r="AA41" s="170">
        <f t="shared" si="23"/>
        <v>0</v>
      </c>
      <c r="AB41" s="170">
        <f t="shared" si="24"/>
        <v>0</v>
      </c>
      <c r="AC41" s="273">
        <f t="shared" si="25"/>
        <v>0</v>
      </c>
      <c r="AD41" s="170">
        <f t="shared" si="26"/>
        <v>0</v>
      </c>
      <c r="AE41" s="170">
        <f t="shared" si="27"/>
        <v>0</v>
      </c>
      <c r="AF41" s="170">
        <f t="shared" si="28"/>
        <v>0</v>
      </c>
      <c r="AG41" s="170">
        <f t="shared" si="29"/>
        <v>0</v>
      </c>
      <c r="AH41" s="290"/>
      <c r="AI41" s="290"/>
      <c r="AJ41" s="272" t="s">
        <v>176</v>
      </c>
      <c r="AK41" s="272" t="s">
        <v>300</v>
      </c>
      <c r="AL41" s="287" t="s">
        <v>95</v>
      </c>
      <c r="AM41" s="287" t="s">
        <v>96</v>
      </c>
      <c r="AN41" s="289"/>
      <c r="AO41" s="289"/>
    </row>
    <row r="42" spans="1:41" ht="14.25" x14ac:dyDescent="0.2">
      <c r="A42" s="1182"/>
      <c r="B42" s="165"/>
      <c r="C42" s="165"/>
      <c r="D42" s="147"/>
      <c r="E42" s="1163"/>
      <c r="F42" s="1163"/>
      <c r="G42" s="166"/>
      <c r="H42" s="166"/>
      <c r="I42" s="166"/>
      <c r="J42" s="155"/>
      <c r="K42" s="256"/>
      <c r="L42" s="306"/>
      <c r="M42" s="306"/>
      <c r="N42" s="282">
        <f t="shared" si="15"/>
        <v>0</v>
      </c>
      <c r="O42" s="740"/>
      <c r="P42" s="485">
        <f t="shared" si="16"/>
        <v>0</v>
      </c>
      <c r="Q42" s="166"/>
      <c r="R42" s="1063"/>
      <c r="S42" s="560" t="str">
        <f>IFERROR(VLOOKUP(R42,'FX rates'!$C$9:$D$25,2,FALSE),"")</f>
        <v/>
      </c>
      <c r="T42" s="282">
        <f t="shared" si="17"/>
        <v>0</v>
      </c>
      <c r="U42" s="150">
        <f t="shared" si="18"/>
        <v>0</v>
      </c>
      <c r="V42" s="188"/>
      <c r="W42" s="119" t="s">
        <v>424</v>
      </c>
      <c r="X42" s="170">
        <f t="shared" si="20"/>
        <v>0</v>
      </c>
      <c r="Y42" s="170">
        <f t="shared" si="21"/>
        <v>0</v>
      </c>
      <c r="Z42" s="170">
        <f t="shared" si="22"/>
        <v>0</v>
      </c>
      <c r="AA42" s="170">
        <f t="shared" si="23"/>
        <v>0</v>
      </c>
      <c r="AB42" s="170">
        <f t="shared" si="24"/>
        <v>0</v>
      </c>
      <c r="AC42" s="273">
        <f t="shared" si="25"/>
        <v>0</v>
      </c>
      <c r="AD42" s="170">
        <f t="shared" si="26"/>
        <v>0</v>
      </c>
      <c r="AE42" s="170">
        <f t="shared" si="27"/>
        <v>0</v>
      </c>
      <c r="AF42" s="170">
        <f t="shared" si="28"/>
        <v>0</v>
      </c>
      <c r="AG42" s="170">
        <f t="shared" si="29"/>
        <v>0</v>
      </c>
      <c r="AH42" s="290"/>
      <c r="AI42" s="290"/>
      <c r="AJ42" s="272" t="s">
        <v>177</v>
      </c>
      <c r="AK42" s="272" t="s">
        <v>301</v>
      </c>
      <c r="AL42" s="287" t="s">
        <v>83</v>
      </c>
      <c r="AM42" s="287" t="s">
        <v>84</v>
      </c>
      <c r="AN42" s="289"/>
      <c r="AO42" s="289"/>
    </row>
    <row r="43" spans="1:41" ht="14.25" x14ac:dyDescent="0.2">
      <c r="A43" s="1182"/>
      <c r="B43" s="165"/>
      <c r="C43" s="165"/>
      <c r="D43" s="147"/>
      <c r="E43" s="1163"/>
      <c r="F43" s="1163"/>
      <c r="G43" s="166"/>
      <c r="H43" s="166"/>
      <c r="I43" s="166"/>
      <c r="J43" s="155"/>
      <c r="K43" s="256"/>
      <c r="L43" s="306"/>
      <c r="M43" s="306"/>
      <c r="N43" s="282">
        <f t="shared" si="15"/>
        <v>0</v>
      </c>
      <c r="O43" s="740"/>
      <c r="P43" s="485">
        <f t="shared" si="16"/>
        <v>0</v>
      </c>
      <c r="Q43" s="166"/>
      <c r="R43" s="1063"/>
      <c r="S43" s="560" t="str">
        <f>IFERROR(VLOOKUP(R43,'FX rates'!$C$9:$D$25,2,FALSE),"")</f>
        <v/>
      </c>
      <c r="T43" s="282">
        <f t="shared" si="17"/>
        <v>0</v>
      </c>
      <c r="U43" s="150">
        <f t="shared" si="18"/>
        <v>0</v>
      </c>
      <c r="V43" s="188"/>
      <c r="W43" s="119" t="s">
        <v>425</v>
      </c>
      <c r="X43" s="170">
        <f t="shared" si="20"/>
        <v>0</v>
      </c>
      <c r="Y43" s="170">
        <f t="shared" si="21"/>
        <v>0</v>
      </c>
      <c r="Z43" s="170">
        <f t="shared" si="22"/>
        <v>0</v>
      </c>
      <c r="AA43" s="170">
        <f t="shared" si="23"/>
        <v>0</v>
      </c>
      <c r="AB43" s="170">
        <f t="shared" si="24"/>
        <v>0</v>
      </c>
      <c r="AC43" s="273">
        <f t="shared" si="25"/>
        <v>0</v>
      </c>
      <c r="AD43" s="170">
        <f t="shared" si="26"/>
        <v>0</v>
      </c>
      <c r="AE43" s="170">
        <f t="shared" si="27"/>
        <v>0</v>
      </c>
      <c r="AF43" s="170">
        <f t="shared" si="28"/>
        <v>0</v>
      </c>
      <c r="AG43" s="170">
        <f t="shared" si="29"/>
        <v>0</v>
      </c>
      <c r="AH43" s="290"/>
      <c r="AI43" s="290"/>
      <c r="AJ43" s="272" t="s">
        <v>178</v>
      </c>
      <c r="AK43" s="272" t="s">
        <v>302</v>
      </c>
      <c r="AL43" s="287" t="s">
        <v>85</v>
      </c>
      <c r="AM43" s="287" t="s">
        <v>86</v>
      </c>
      <c r="AN43" s="289"/>
      <c r="AO43" s="289"/>
    </row>
    <row r="44" spans="1:41" ht="14.25" x14ac:dyDescent="0.2">
      <c r="A44" s="1182"/>
      <c r="B44" s="165"/>
      <c r="C44" s="165"/>
      <c r="D44" s="147"/>
      <c r="E44" s="1163"/>
      <c r="F44" s="1163"/>
      <c r="G44" s="166"/>
      <c r="H44" s="166"/>
      <c r="I44" s="166"/>
      <c r="J44" s="155"/>
      <c r="K44" s="256"/>
      <c r="L44" s="306"/>
      <c r="M44" s="306"/>
      <c r="N44" s="282">
        <f t="shared" si="15"/>
        <v>0</v>
      </c>
      <c r="O44" s="740"/>
      <c r="P44" s="485">
        <f t="shared" si="16"/>
        <v>0</v>
      </c>
      <c r="Q44" s="166"/>
      <c r="R44" s="1063"/>
      <c r="S44" s="560" t="str">
        <f>IFERROR(VLOOKUP(R44,'FX rates'!$C$9:$D$25,2,FALSE),"")</f>
        <v/>
      </c>
      <c r="T44" s="282">
        <f t="shared" si="17"/>
        <v>0</v>
      </c>
      <c r="U44" s="150">
        <f t="shared" si="18"/>
        <v>0</v>
      </c>
      <c r="V44" s="188"/>
      <c r="W44" s="119" t="s">
        <v>426</v>
      </c>
      <c r="X44" s="170">
        <f t="shared" si="20"/>
        <v>0</v>
      </c>
      <c r="Y44" s="170">
        <f t="shared" si="21"/>
        <v>0</v>
      </c>
      <c r="Z44" s="170">
        <f t="shared" si="22"/>
        <v>0</v>
      </c>
      <c r="AA44" s="170">
        <f t="shared" si="23"/>
        <v>0</v>
      </c>
      <c r="AB44" s="170">
        <f t="shared" si="24"/>
        <v>0</v>
      </c>
      <c r="AC44" s="273">
        <f t="shared" si="25"/>
        <v>0</v>
      </c>
      <c r="AD44" s="170">
        <f t="shared" si="26"/>
        <v>0</v>
      </c>
      <c r="AE44" s="170">
        <f t="shared" si="27"/>
        <v>0</v>
      </c>
      <c r="AF44" s="170">
        <f t="shared" si="28"/>
        <v>0</v>
      </c>
      <c r="AG44" s="170">
        <f t="shared" si="29"/>
        <v>0</v>
      </c>
      <c r="AH44" s="290"/>
      <c r="AI44" s="290"/>
      <c r="AJ44" s="272" t="s">
        <v>465</v>
      </c>
      <c r="AK44" s="272" t="s">
        <v>303</v>
      </c>
      <c r="AL44" s="287" t="s">
        <v>87</v>
      </c>
      <c r="AM44" s="287" t="s">
        <v>88</v>
      </c>
      <c r="AN44" s="289"/>
      <c r="AO44" s="289"/>
    </row>
    <row r="45" spans="1:41" ht="14.25" x14ac:dyDescent="0.2">
      <c r="A45" s="1182"/>
      <c r="B45" s="165"/>
      <c r="C45" s="165"/>
      <c r="D45" s="147"/>
      <c r="E45" s="1163"/>
      <c r="F45" s="1163"/>
      <c r="G45" s="166"/>
      <c r="H45" s="166"/>
      <c r="I45" s="166"/>
      <c r="J45" s="155"/>
      <c r="K45" s="256"/>
      <c r="L45" s="306"/>
      <c r="M45" s="306"/>
      <c r="N45" s="282">
        <f t="shared" si="15"/>
        <v>0</v>
      </c>
      <c r="O45" s="740"/>
      <c r="P45" s="485">
        <f t="shared" si="16"/>
        <v>0</v>
      </c>
      <c r="Q45" s="166"/>
      <c r="R45" s="1063"/>
      <c r="S45" s="560" t="str">
        <f>IFERROR(VLOOKUP(R45,'FX rates'!$C$9:$D$25,2,FALSE),"")</f>
        <v/>
      </c>
      <c r="T45" s="282">
        <f t="shared" si="17"/>
        <v>0</v>
      </c>
      <c r="U45" s="150">
        <f t="shared" si="18"/>
        <v>0</v>
      </c>
      <c r="V45" s="188"/>
      <c r="W45" s="119" t="s">
        <v>427</v>
      </c>
      <c r="X45" s="170">
        <f t="shared" si="20"/>
        <v>0</v>
      </c>
      <c r="Y45" s="170">
        <f t="shared" si="21"/>
        <v>0</v>
      </c>
      <c r="Z45" s="170">
        <f t="shared" si="22"/>
        <v>0</v>
      </c>
      <c r="AA45" s="170">
        <f t="shared" si="23"/>
        <v>0</v>
      </c>
      <c r="AB45" s="170">
        <f t="shared" si="24"/>
        <v>0</v>
      </c>
      <c r="AC45" s="273">
        <f t="shared" si="25"/>
        <v>0</v>
      </c>
      <c r="AD45" s="170">
        <f t="shared" si="26"/>
        <v>0</v>
      </c>
      <c r="AE45" s="170">
        <f t="shared" si="27"/>
        <v>0</v>
      </c>
      <c r="AF45" s="170">
        <f t="shared" si="28"/>
        <v>0</v>
      </c>
      <c r="AG45" s="170">
        <f t="shared" si="29"/>
        <v>0</v>
      </c>
      <c r="AH45" s="290"/>
      <c r="AI45" s="290"/>
      <c r="AJ45" s="272" t="s">
        <v>179</v>
      </c>
      <c r="AK45" s="272" t="s">
        <v>304</v>
      </c>
      <c r="AL45" s="8" t="s">
        <v>89</v>
      </c>
      <c r="AM45" s="8" t="s">
        <v>90</v>
      </c>
      <c r="AN45" s="289"/>
      <c r="AO45" s="289"/>
    </row>
    <row r="46" spans="1:41" ht="14.25" x14ac:dyDescent="0.2">
      <c r="A46" s="1182"/>
      <c r="B46" s="165"/>
      <c r="C46" s="165"/>
      <c r="D46" s="147"/>
      <c r="E46" s="1163"/>
      <c r="F46" s="1163"/>
      <c r="G46" s="166"/>
      <c r="H46" s="166"/>
      <c r="I46" s="166"/>
      <c r="J46" s="155"/>
      <c r="K46" s="256"/>
      <c r="L46" s="306"/>
      <c r="M46" s="306"/>
      <c r="N46" s="282">
        <f t="shared" si="15"/>
        <v>0</v>
      </c>
      <c r="O46" s="740"/>
      <c r="P46" s="485">
        <f t="shared" si="16"/>
        <v>0</v>
      </c>
      <c r="Q46" s="166"/>
      <c r="R46" s="1063"/>
      <c r="S46" s="560" t="str">
        <f>IFERROR(VLOOKUP(R46,'FX rates'!$C$9:$D$25,2,FALSE),"")</f>
        <v/>
      </c>
      <c r="T46" s="282">
        <f t="shared" si="17"/>
        <v>0</v>
      </c>
      <c r="U46" s="150">
        <f t="shared" si="18"/>
        <v>0</v>
      </c>
      <c r="V46" s="188"/>
      <c r="W46" s="119" t="s">
        <v>428</v>
      </c>
      <c r="X46" s="170">
        <f t="shared" si="20"/>
        <v>0</v>
      </c>
      <c r="Y46" s="170">
        <f t="shared" si="21"/>
        <v>0</v>
      </c>
      <c r="Z46" s="170">
        <f t="shared" si="22"/>
        <v>0</v>
      </c>
      <c r="AA46" s="170">
        <f t="shared" si="23"/>
        <v>0</v>
      </c>
      <c r="AB46" s="170">
        <f t="shared" si="24"/>
        <v>0</v>
      </c>
      <c r="AC46" s="273">
        <f t="shared" si="25"/>
        <v>0</v>
      </c>
      <c r="AD46" s="170">
        <f t="shared" si="26"/>
        <v>0</v>
      </c>
      <c r="AE46" s="170">
        <f t="shared" si="27"/>
        <v>0</v>
      </c>
      <c r="AF46" s="170">
        <f t="shared" si="28"/>
        <v>0</v>
      </c>
      <c r="AG46" s="170">
        <f t="shared" si="29"/>
        <v>0</v>
      </c>
      <c r="AH46" s="290"/>
      <c r="AI46" s="290"/>
      <c r="AJ46" s="289"/>
      <c r="AK46" s="272" t="s">
        <v>305</v>
      </c>
      <c r="AL46" s="8" t="s">
        <v>79</v>
      </c>
      <c r="AM46" s="8" t="s">
        <v>80</v>
      </c>
      <c r="AN46" s="289"/>
      <c r="AO46" s="289"/>
    </row>
    <row r="47" spans="1:41" ht="14.25" x14ac:dyDescent="0.2">
      <c r="A47" s="1182"/>
      <c r="B47" s="165"/>
      <c r="C47" s="165"/>
      <c r="D47" s="147"/>
      <c r="E47" s="1162"/>
      <c r="F47" s="1162"/>
      <c r="G47" s="166"/>
      <c r="H47" s="166"/>
      <c r="I47" s="166"/>
      <c r="J47" s="155"/>
      <c r="K47" s="256"/>
      <c r="L47" s="306"/>
      <c r="M47" s="306"/>
      <c r="N47" s="282">
        <f t="shared" si="15"/>
        <v>0</v>
      </c>
      <c r="O47" s="740"/>
      <c r="P47" s="485">
        <f t="shared" si="16"/>
        <v>0</v>
      </c>
      <c r="Q47" s="166"/>
      <c r="R47" s="1063"/>
      <c r="S47" s="560" t="str">
        <f>IFERROR(VLOOKUP(R47,'FX rates'!$C$9:$D$25,2,FALSE),"")</f>
        <v/>
      </c>
      <c r="T47" s="282">
        <f t="shared" si="17"/>
        <v>0</v>
      </c>
      <c r="U47" s="150">
        <f t="shared" si="18"/>
        <v>0</v>
      </c>
      <c r="V47" s="188"/>
      <c r="W47" s="119" t="s">
        <v>429</v>
      </c>
      <c r="X47" s="170">
        <f t="shared" si="20"/>
        <v>0</v>
      </c>
      <c r="Y47" s="170">
        <f t="shared" si="21"/>
        <v>0</v>
      </c>
      <c r="Z47" s="170">
        <f t="shared" si="22"/>
        <v>0</v>
      </c>
      <c r="AA47" s="170">
        <f t="shared" si="23"/>
        <v>0</v>
      </c>
      <c r="AB47" s="170">
        <f t="shared" si="24"/>
        <v>0</v>
      </c>
      <c r="AC47" s="273">
        <f t="shared" si="25"/>
        <v>0</v>
      </c>
      <c r="AD47" s="170">
        <f t="shared" si="26"/>
        <v>0</v>
      </c>
      <c r="AE47" s="170">
        <f t="shared" si="27"/>
        <v>0</v>
      </c>
      <c r="AF47" s="170">
        <f t="shared" si="28"/>
        <v>0</v>
      </c>
      <c r="AG47" s="170">
        <f t="shared" si="29"/>
        <v>0</v>
      </c>
      <c r="AH47" s="290"/>
      <c r="AI47" s="290"/>
      <c r="AJ47" s="289"/>
      <c r="AK47" s="272" t="s">
        <v>306</v>
      </c>
      <c r="AL47" s="8" t="s">
        <v>100</v>
      </c>
      <c r="AM47" s="8" t="s">
        <v>101</v>
      </c>
      <c r="AN47" s="289"/>
      <c r="AO47" s="289"/>
    </row>
    <row r="48" spans="1:41" ht="14.25" x14ac:dyDescent="0.2">
      <c r="A48" s="1182"/>
      <c r="B48" s="165"/>
      <c r="C48" s="165"/>
      <c r="D48" s="147"/>
      <c r="E48" s="1163"/>
      <c r="F48" s="1163"/>
      <c r="G48" s="166"/>
      <c r="H48" s="166"/>
      <c r="I48" s="166"/>
      <c r="J48" s="155"/>
      <c r="K48" s="256"/>
      <c r="L48" s="306"/>
      <c r="M48" s="306"/>
      <c r="N48" s="282">
        <f t="shared" si="15"/>
        <v>0</v>
      </c>
      <c r="O48" s="740"/>
      <c r="P48" s="485">
        <f t="shared" si="16"/>
        <v>0</v>
      </c>
      <c r="Q48" s="166"/>
      <c r="R48" s="1063"/>
      <c r="S48" s="560" t="str">
        <f>IFERROR(VLOOKUP(R48,'FX rates'!$C$9:$D$25,2,FALSE),"")</f>
        <v/>
      </c>
      <c r="T48" s="282">
        <f t="shared" si="17"/>
        <v>0</v>
      </c>
      <c r="U48" s="150">
        <f t="shared" si="18"/>
        <v>0</v>
      </c>
      <c r="V48" s="188"/>
      <c r="W48" s="119" t="s">
        <v>430</v>
      </c>
      <c r="X48" s="170">
        <f t="shared" si="20"/>
        <v>0</v>
      </c>
      <c r="Y48" s="170">
        <f t="shared" si="21"/>
        <v>0</v>
      </c>
      <c r="Z48" s="170">
        <f t="shared" si="22"/>
        <v>0</v>
      </c>
      <c r="AA48" s="170">
        <f t="shared" si="23"/>
        <v>0</v>
      </c>
      <c r="AB48" s="170">
        <f t="shared" si="24"/>
        <v>0</v>
      </c>
      <c r="AC48" s="273">
        <f t="shared" si="25"/>
        <v>0</v>
      </c>
      <c r="AD48" s="170">
        <f t="shared" si="26"/>
        <v>0</v>
      </c>
      <c r="AE48" s="170">
        <f t="shared" si="27"/>
        <v>0</v>
      </c>
      <c r="AF48" s="170">
        <f t="shared" si="28"/>
        <v>0</v>
      </c>
      <c r="AG48" s="170">
        <f t="shared" si="29"/>
        <v>0</v>
      </c>
      <c r="AH48" s="290"/>
      <c r="AI48" s="290"/>
      <c r="AJ48" s="289"/>
      <c r="AK48" s="272" t="s">
        <v>307</v>
      </c>
      <c r="AL48" s="8"/>
      <c r="AM48" s="8"/>
      <c r="AN48" s="289"/>
      <c r="AO48" s="289"/>
    </row>
    <row r="49" spans="1:41" ht="14.25" x14ac:dyDescent="0.2">
      <c r="A49" s="1182"/>
      <c r="B49" s="165"/>
      <c r="C49" s="165"/>
      <c r="D49" s="147"/>
      <c r="E49" s="1162"/>
      <c r="F49" s="1162"/>
      <c r="G49" s="166"/>
      <c r="H49" s="166"/>
      <c r="I49" s="166"/>
      <c r="J49" s="155"/>
      <c r="K49" s="256"/>
      <c r="L49" s="306"/>
      <c r="M49" s="306"/>
      <c r="N49" s="282">
        <f t="shared" si="15"/>
        <v>0</v>
      </c>
      <c r="O49" s="740"/>
      <c r="P49" s="485">
        <f t="shared" si="16"/>
        <v>0</v>
      </c>
      <c r="Q49" s="1076"/>
      <c r="R49" s="1063"/>
      <c r="S49" s="560" t="str">
        <f>IFERROR(VLOOKUP(R49,'FX rates'!$C$9:$D$25,2,FALSE),"")</f>
        <v/>
      </c>
      <c r="T49" s="282">
        <f t="shared" si="17"/>
        <v>0</v>
      </c>
      <c r="U49" s="150">
        <f t="shared" si="18"/>
        <v>0</v>
      </c>
      <c r="V49" s="188"/>
      <c r="W49" s="119" t="s">
        <v>431</v>
      </c>
      <c r="X49" s="170">
        <f t="shared" si="20"/>
        <v>0</v>
      </c>
      <c r="Y49" s="170">
        <f t="shared" si="21"/>
        <v>0</v>
      </c>
      <c r="Z49" s="170">
        <f t="shared" si="22"/>
        <v>0</v>
      </c>
      <c r="AA49" s="170">
        <f t="shared" si="23"/>
        <v>0</v>
      </c>
      <c r="AB49" s="170">
        <f t="shared" si="24"/>
        <v>0</v>
      </c>
      <c r="AC49" s="273">
        <f t="shared" si="25"/>
        <v>0</v>
      </c>
      <c r="AD49" s="170">
        <f t="shared" si="26"/>
        <v>0</v>
      </c>
      <c r="AE49" s="170">
        <f t="shared" si="27"/>
        <v>0</v>
      </c>
      <c r="AF49" s="170">
        <f t="shared" si="28"/>
        <v>0</v>
      </c>
      <c r="AG49" s="170">
        <f t="shared" si="29"/>
        <v>0</v>
      </c>
      <c r="AH49" s="290"/>
      <c r="AI49" s="290"/>
      <c r="AJ49" s="289"/>
      <c r="AK49" s="272" t="s">
        <v>308</v>
      </c>
      <c r="AL49" s="292"/>
      <c r="AM49" s="292"/>
      <c r="AN49" s="289"/>
      <c r="AO49" s="289"/>
    </row>
    <row r="50" spans="1:41" ht="14.25" x14ac:dyDescent="0.2">
      <c r="A50" s="1182"/>
      <c r="B50" s="165"/>
      <c r="C50" s="165"/>
      <c r="D50" s="147"/>
      <c r="E50" s="1163"/>
      <c r="F50" s="1163"/>
      <c r="G50" s="166"/>
      <c r="H50" s="166"/>
      <c r="I50" s="166"/>
      <c r="J50" s="155"/>
      <c r="K50" s="256"/>
      <c r="L50" s="306"/>
      <c r="M50" s="306"/>
      <c r="N50" s="282">
        <f t="shared" si="15"/>
        <v>0</v>
      </c>
      <c r="O50" s="740"/>
      <c r="P50" s="485">
        <f t="shared" si="16"/>
        <v>0</v>
      </c>
      <c r="Q50" s="166"/>
      <c r="R50" s="1063"/>
      <c r="S50" s="560" t="str">
        <f>IFERROR(VLOOKUP(R50,'FX rates'!$C$9:$D$25,2,FALSE),"")</f>
        <v/>
      </c>
      <c r="T50" s="282">
        <f t="shared" si="17"/>
        <v>0</v>
      </c>
      <c r="U50" s="150">
        <f t="shared" si="18"/>
        <v>0</v>
      </c>
      <c r="V50" s="188"/>
      <c r="W50" s="119" t="s">
        <v>432</v>
      </c>
      <c r="X50" s="170">
        <f t="shared" si="20"/>
        <v>0</v>
      </c>
      <c r="Y50" s="170">
        <f t="shared" si="21"/>
        <v>0</v>
      </c>
      <c r="Z50" s="170">
        <f t="shared" si="22"/>
        <v>0</v>
      </c>
      <c r="AA50" s="170">
        <f t="shared" si="23"/>
        <v>0</v>
      </c>
      <c r="AB50" s="170">
        <f t="shared" si="24"/>
        <v>0</v>
      </c>
      <c r="AC50" s="273">
        <f t="shared" si="25"/>
        <v>0</v>
      </c>
      <c r="AD50" s="170">
        <f t="shared" si="26"/>
        <v>0</v>
      </c>
      <c r="AE50" s="170">
        <f t="shared" si="27"/>
        <v>0</v>
      </c>
      <c r="AF50" s="170">
        <f t="shared" si="28"/>
        <v>0</v>
      </c>
      <c r="AG50" s="170">
        <f t="shared" si="29"/>
        <v>0</v>
      </c>
      <c r="AH50" s="290"/>
      <c r="AI50" s="290"/>
      <c r="AJ50" s="289"/>
      <c r="AK50" s="272" t="s">
        <v>309</v>
      </c>
      <c r="AL50" s="289"/>
      <c r="AM50" s="289"/>
      <c r="AN50" s="289"/>
      <c r="AO50" s="289"/>
    </row>
    <row r="51" spans="1:41" ht="14.25" x14ac:dyDescent="0.2">
      <c r="A51" s="1182"/>
      <c r="B51" s="165"/>
      <c r="C51" s="165"/>
      <c r="D51" s="147"/>
      <c r="E51" s="1163"/>
      <c r="F51" s="1163"/>
      <c r="G51" s="166"/>
      <c r="H51" s="166"/>
      <c r="I51" s="166"/>
      <c r="J51" s="155"/>
      <c r="K51" s="256"/>
      <c r="L51" s="306"/>
      <c r="M51" s="306"/>
      <c r="N51" s="282">
        <f t="shared" si="15"/>
        <v>0</v>
      </c>
      <c r="O51" s="740"/>
      <c r="P51" s="485">
        <f t="shared" si="16"/>
        <v>0</v>
      </c>
      <c r="Q51" s="166"/>
      <c r="R51" s="1063"/>
      <c r="S51" s="560" t="str">
        <f>IFERROR(VLOOKUP(R51,'FX rates'!$C$9:$D$25,2,FALSE),"")</f>
        <v/>
      </c>
      <c r="T51" s="282">
        <f t="shared" si="17"/>
        <v>0</v>
      </c>
      <c r="U51" s="150">
        <f t="shared" si="18"/>
        <v>0</v>
      </c>
      <c r="V51" s="188"/>
      <c r="W51" s="119" t="s">
        <v>433</v>
      </c>
      <c r="X51" s="170">
        <f t="shared" si="20"/>
        <v>0</v>
      </c>
      <c r="Y51" s="170">
        <f t="shared" si="21"/>
        <v>0</v>
      </c>
      <c r="Z51" s="170">
        <f t="shared" si="22"/>
        <v>0</v>
      </c>
      <c r="AA51" s="170">
        <f t="shared" si="23"/>
        <v>0</v>
      </c>
      <c r="AB51" s="170">
        <f t="shared" si="24"/>
        <v>0</v>
      </c>
      <c r="AC51" s="273">
        <f t="shared" si="25"/>
        <v>0</v>
      </c>
      <c r="AD51" s="170">
        <f t="shared" si="26"/>
        <v>0</v>
      </c>
      <c r="AE51" s="170">
        <f t="shared" si="27"/>
        <v>0</v>
      </c>
      <c r="AF51" s="170">
        <f t="shared" si="28"/>
        <v>0</v>
      </c>
      <c r="AG51" s="170">
        <f t="shared" si="29"/>
        <v>0</v>
      </c>
      <c r="AH51" s="290"/>
      <c r="AI51" s="290"/>
      <c r="AJ51" s="289"/>
      <c r="AK51" s="272" t="s">
        <v>310</v>
      </c>
      <c r="AL51" s="289"/>
      <c r="AM51" s="289"/>
      <c r="AN51" s="289"/>
      <c r="AO51" s="289"/>
    </row>
    <row r="52" spans="1:41" ht="14.25" x14ac:dyDescent="0.2">
      <c r="A52" s="1182"/>
      <c r="B52" s="165"/>
      <c r="C52" s="165"/>
      <c r="D52" s="147"/>
      <c r="E52" s="1162"/>
      <c r="F52" s="1162"/>
      <c r="G52" s="166"/>
      <c r="H52" s="166"/>
      <c r="I52" s="166"/>
      <c r="J52" s="155"/>
      <c r="K52" s="256"/>
      <c r="L52" s="306"/>
      <c r="M52" s="306"/>
      <c r="N52" s="282">
        <f t="shared" si="15"/>
        <v>0</v>
      </c>
      <c r="O52" s="740"/>
      <c r="P52" s="485">
        <f t="shared" si="16"/>
        <v>0</v>
      </c>
      <c r="Q52" s="1076"/>
      <c r="R52" s="1063"/>
      <c r="S52" s="560" t="str">
        <f>IFERROR(VLOOKUP(R52,'FX rates'!$C$9:$D$25,2,FALSE),"")</f>
        <v/>
      </c>
      <c r="T52" s="282">
        <f t="shared" si="17"/>
        <v>0</v>
      </c>
      <c r="U52" s="150">
        <f t="shared" si="18"/>
        <v>0</v>
      </c>
      <c r="V52" s="188"/>
      <c r="W52" s="119" t="s">
        <v>434</v>
      </c>
      <c r="X52" s="170">
        <f t="shared" si="20"/>
        <v>0</v>
      </c>
      <c r="Y52" s="170">
        <f t="shared" si="21"/>
        <v>0</v>
      </c>
      <c r="Z52" s="170">
        <f t="shared" si="22"/>
        <v>0</v>
      </c>
      <c r="AA52" s="170">
        <f t="shared" si="23"/>
        <v>0</v>
      </c>
      <c r="AB52" s="170">
        <f t="shared" si="24"/>
        <v>0</v>
      </c>
      <c r="AC52" s="273">
        <f t="shared" si="25"/>
        <v>0</v>
      </c>
      <c r="AD52" s="170">
        <f t="shared" si="26"/>
        <v>0</v>
      </c>
      <c r="AE52" s="170">
        <f t="shared" si="27"/>
        <v>0</v>
      </c>
      <c r="AF52" s="170">
        <f t="shared" si="28"/>
        <v>0</v>
      </c>
      <c r="AG52" s="170">
        <f t="shared" si="29"/>
        <v>0</v>
      </c>
      <c r="AH52" s="290"/>
      <c r="AI52" s="290"/>
      <c r="AJ52" s="289"/>
      <c r="AK52" s="272" t="s">
        <v>311</v>
      </c>
      <c r="AL52" s="289"/>
      <c r="AM52" s="289"/>
      <c r="AN52" s="289"/>
      <c r="AO52" s="289"/>
    </row>
    <row r="53" spans="1:41" ht="14.25" x14ac:dyDescent="0.2">
      <c r="A53" s="1182"/>
      <c r="B53" s="165"/>
      <c r="C53" s="165"/>
      <c r="D53" s="147"/>
      <c r="E53" s="1163"/>
      <c r="F53" s="1163"/>
      <c r="G53" s="166"/>
      <c r="H53" s="166"/>
      <c r="I53" s="166"/>
      <c r="J53" s="155"/>
      <c r="K53" s="256"/>
      <c r="L53" s="306"/>
      <c r="M53" s="306"/>
      <c r="N53" s="282">
        <f t="shared" si="15"/>
        <v>0</v>
      </c>
      <c r="O53" s="740"/>
      <c r="P53" s="485">
        <f t="shared" si="16"/>
        <v>0</v>
      </c>
      <c r="Q53" s="166"/>
      <c r="R53" s="1063"/>
      <c r="S53" s="560" t="str">
        <f>IFERROR(VLOOKUP(R53,'FX rates'!$C$9:$D$25,2,FALSE),"")</f>
        <v/>
      </c>
      <c r="T53" s="282">
        <f t="shared" si="17"/>
        <v>0</v>
      </c>
      <c r="U53" s="150">
        <f t="shared" si="18"/>
        <v>0</v>
      </c>
      <c r="V53" s="188"/>
      <c r="W53" s="119" t="s">
        <v>435</v>
      </c>
      <c r="X53" s="170">
        <f t="shared" si="20"/>
        <v>0</v>
      </c>
      <c r="Y53" s="170">
        <f t="shared" si="21"/>
        <v>0</v>
      </c>
      <c r="Z53" s="170">
        <f t="shared" si="22"/>
        <v>0</v>
      </c>
      <c r="AA53" s="170">
        <f t="shared" si="23"/>
        <v>0</v>
      </c>
      <c r="AB53" s="170">
        <f t="shared" si="24"/>
        <v>0</v>
      </c>
      <c r="AC53" s="273">
        <f t="shared" si="25"/>
        <v>0</v>
      </c>
      <c r="AD53" s="170">
        <f t="shared" si="26"/>
        <v>0</v>
      </c>
      <c r="AE53" s="170">
        <f t="shared" si="27"/>
        <v>0</v>
      </c>
      <c r="AF53" s="170">
        <f t="shared" si="28"/>
        <v>0</v>
      </c>
      <c r="AG53" s="170">
        <f t="shared" si="29"/>
        <v>0</v>
      </c>
      <c r="AH53" s="290"/>
      <c r="AI53" s="290"/>
      <c r="AJ53" s="289"/>
      <c r="AK53" s="272" t="s">
        <v>410</v>
      </c>
      <c r="AL53" s="289"/>
      <c r="AM53" s="289"/>
      <c r="AN53" s="289"/>
      <c r="AO53" s="289"/>
    </row>
    <row r="54" spans="1:41" ht="14.25" x14ac:dyDescent="0.2">
      <c r="A54" s="1182"/>
      <c r="B54" s="165"/>
      <c r="C54" s="165"/>
      <c r="D54" s="147"/>
      <c r="E54" s="1163"/>
      <c r="F54" s="1163"/>
      <c r="G54" s="166"/>
      <c r="H54" s="166"/>
      <c r="I54" s="166"/>
      <c r="J54" s="155"/>
      <c r="K54" s="256"/>
      <c r="L54" s="306"/>
      <c r="M54" s="306"/>
      <c r="N54" s="282">
        <f t="shared" si="15"/>
        <v>0</v>
      </c>
      <c r="O54" s="740"/>
      <c r="P54" s="485">
        <f t="shared" si="16"/>
        <v>0</v>
      </c>
      <c r="Q54" s="166"/>
      <c r="R54" s="1063"/>
      <c r="S54" s="560" t="str">
        <f>IFERROR(VLOOKUP(R54,'FX rates'!$C$9:$D$25,2,FALSE),"")</f>
        <v/>
      </c>
      <c r="T54" s="282">
        <f t="shared" si="17"/>
        <v>0</v>
      </c>
      <c r="U54" s="150">
        <f t="shared" si="18"/>
        <v>0</v>
      </c>
      <c r="V54" s="188"/>
      <c r="W54" s="119" t="s">
        <v>436</v>
      </c>
      <c r="X54" s="170">
        <f t="shared" si="20"/>
        <v>0</v>
      </c>
      <c r="Y54" s="170">
        <f t="shared" si="21"/>
        <v>0</v>
      </c>
      <c r="Z54" s="170">
        <f t="shared" si="22"/>
        <v>0</v>
      </c>
      <c r="AA54" s="170">
        <f t="shared" si="23"/>
        <v>0</v>
      </c>
      <c r="AB54" s="170">
        <f t="shared" si="24"/>
        <v>0</v>
      </c>
      <c r="AC54" s="273">
        <f t="shared" si="25"/>
        <v>0</v>
      </c>
      <c r="AD54" s="170">
        <f t="shared" si="26"/>
        <v>0</v>
      </c>
      <c r="AE54" s="170">
        <f t="shared" si="27"/>
        <v>0</v>
      </c>
      <c r="AF54" s="170">
        <f t="shared" si="28"/>
        <v>0</v>
      </c>
      <c r="AG54" s="170">
        <f t="shared" si="29"/>
        <v>0</v>
      </c>
      <c r="AH54" s="290"/>
      <c r="AI54" s="290"/>
      <c r="AJ54" s="289"/>
      <c r="AK54" s="272" t="s">
        <v>440</v>
      </c>
      <c r="AL54" s="289"/>
      <c r="AM54" s="289"/>
      <c r="AN54" s="289"/>
      <c r="AO54" s="289"/>
    </row>
    <row r="55" spans="1:41" ht="14.25" x14ac:dyDescent="0.2">
      <c r="A55" s="1182"/>
      <c r="B55" s="165"/>
      <c r="C55" s="165"/>
      <c r="D55" s="147"/>
      <c r="E55" s="1162"/>
      <c r="F55" s="1162"/>
      <c r="G55" s="166"/>
      <c r="H55" s="166"/>
      <c r="I55" s="166"/>
      <c r="J55" s="155"/>
      <c r="K55" s="256"/>
      <c r="L55" s="394"/>
      <c r="M55" s="306"/>
      <c r="N55" s="282">
        <f t="shared" si="15"/>
        <v>0</v>
      </c>
      <c r="O55" s="740"/>
      <c r="P55" s="485">
        <f t="shared" si="16"/>
        <v>0</v>
      </c>
      <c r="Q55" s="1076"/>
      <c r="R55" s="1063"/>
      <c r="S55" s="560" t="str">
        <f>IFERROR(VLOOKUP(R55,'FX rates'!$C$9:$D$25,2,FALSE),"")</f>
        <v/>
      </c>
      <c r="T55" s="282">
        <f t="shared" si="17"/>
        <v>0</v>
      </c>
      <c r="U55" s="150">
        <f t="shared" si="18"/>
        <v>0</v>
      </c>
      <c r="V55" s="188"/>
      <c r="W55" s="119" t="s">
        <v>437</v>
      </c>
      <c r="X55" s="170">
        <f t="shared" si="20"/>
        <v>0</v>
      </c>
      <c r="Y55" s="170">
        <f t="shared" si="21"/>
        <v>0</v>
      </c>
      <c r="Z55" s="170">
        <f t="shared" si="22"/>
        <v>0</v>
      </c>
      <c r="AA55" s="170">
        <f t="shared" si="23"/>
        <v>0</v>
      </c>
      <c r="AB55" s="170">
        <f t="shared" si="24"/>
        <v>0</v>
      </c>
      <c r="AC55" s="273">
        <f t="shared" si="25"/>
        <v>0</v>
      </c>
      <c r="AD55" s="170">
        <f t="shared" si="26"/>
        <v>0</v>
      </c>
      <c r="AE55" s="170">
        <f t="shared" si="27"/>
        <v>0</v>
      </c>
      <c r="AF55" s="170">
        <f t="shared" si="28"/>
        <v>0</v>
      </c>
      <c r="AG55" s="170">
        <f t="shared" si="29"/>
        <v>0</v>
      </c>
      <c r="AH55" s="290"/>
      <c r="AI55" s="290"/>
      <c r="AJ55" s="289"/>
      <c r="AK55" s="272" t="s">
        <v>386</v>
      </c>
      <c r="AL55" s="289"/>
      <c r="AM55" s="289"/>
      <c r="AN55" s="289"/>
      <c r="AO55" s="289"/>
    </row>
    <row r="56" spans="1:41" ht="14.25" x14ac:dyDescent="0.2">
      <c r="A56" s="1182"/>
      <c r="B56" s="165"/>
      <c r="C56" s="165"/>
      <c r="D56" s="147"/>
      <c r="E56" s="1163"/>
      <c r="F56" s="1163"/>
      <c r="G56" s="166"/>
      <c r="H56" s="166"/>
      <c r="I56" s="166"/>
      <c r="J56" s="155"/>
      <c r="K56" s="256"/>
      <c r="L56" s="306"/>
      <c r="M56" s="306"/>
      <c r="N56" s="282">
        <f t="shared" si="15"/>
        <v>0</v>
      </c>
      <c r="O56" s="740"/>
      <c r="P56" s="485">
        <f t="shared" si="16"/>
        <v>0</v>
      </c>
      <c r="Q56" s="166"/>
      <c r="R56" s="1063"/>
      <c r="S56" s="560" t="str">
        <f>IFERROR(VLOOKUP(R56,'FX rates'!$C$9:$D$25,2,FALSE),"")</f>
        <v/>
      </c>
      <c r="T56" s="282">
        <f t="shared" si="17"/>
        <v>0</v>
      </c>
      <c r="U56" s="150">
        <f t="shared" si="18"/>
        <v>0</v>
      </c>
      <c r="V56" s="188"/>
      <c r="W56" s="119" t="s">
        <v>438</v>
      </c>
      <c r="X56" s="170">
        <f t="shared" si="20"/>
        <v>0</v>
      </c>
      <c r="Y56" s="170">
        <f t="shared" si="21"/>
        <v>0</v>
      </c>
      <c r="Z56" s="170">
        <f t="shared" si="22"/>
        <v>0</v>
      </c>
      <c r="AA56" s="170">
        <f t="shared" si="23"/>
        <v>0</v>
      </c>
      <c r="AB56" s="170">
        <f t="shared" si="24"/>
        <v>0</v>
      </c>
      <c r="AC56" s="273">
        <f t="shared" si="25"/>
        <v>0</v>
      </c>
      <c r="AD56" s="170">
        <f t="shared" si="26"/>
        <v>0</v>
      </c>
      <c r="AE56" s="170">
        <f t="shared" si="27"/>
        <v>0</v>
      </c>
      <c r="AF56" s="170">
        <f t="shared" si="28"/>
        <v>0</v>
      </c>
      <c r="AG56" s="170">
        <f t="shared" si="29"/>
        <v>0</v>
      </c>
      <c r="AH56" s="290"/>
      <c r="AI56" s="290"/>
      <c r="AJ56" s="289"/>
      <c r="AK56" s="272" t="s">
        <v>387</v>
      </c>
      <c r="AL56" s="289"/>
      <c r="AM56" s="289"/>
      <c r="AN56" s="289"/>
      <c r="AO56" s="289"/>
    </row>
    <row r="57" spans="1:41" ht="14.25" x14ac:dyDescent="0.2">
      <c r="A57" s="1182"/>
      <c r="B57" s="165"/>
      <c r="C57" s="165"/>
      <c r="D57" s="147"/>
      <c r="E57" s="1163"/>
      <c r="F57" s="1163"/>
      <c r="G57" s="166"/>
      <c r="H57" s="166"/>
      <c r="I57" s="166"/>
      <c r="J57" s="155"/>
      <c r="K57" s="256"/>
      <c r="L57" s="306"/>
      <c r="M57" s="306"/>
      <c r="N57" s="282">
        <f t="shared" si="15"/>
        <v>0</v>
      </c>
      <c r="O57" s="740"/>
      <c r="P57" s="485">
        <f t="shared" si="16"/>
        <v>0</v>
      </c>
      <c r="Q57" s="166"/>
      <c r="R57" s="1063"/>
      <c r="S57" s="560" t="str">
        <f>IFERROR(VLOOKUP(R57,'FX rates'!$C$9:$D$25,2,FALSE),"")</f>
        <v/>
      </c>
      <c r="T57" s="282">
        <f t="shared" si="17"/>
        <v>0</v>
      </c>
      <c r="U57" s="150">
        <f t="shared" si="18"/>
        <v>0</v>
      </c>
      <c r="V57" s="188"/>
      <c r="W57" s="123" t="s">
        <v>397</v>
      </c>
      <c r="X57" s="113">
        <f>SUM(X38:X56)</f>
        <v>0</v>
      </c>
      <c r="Y57" s="113">
        <f t="shared" ref="Y57:AG57" si="30">SUM(Y38:Y56)</f>
        <v>0</v>
      </c>
      <c r="Z57" s="113">
        <f t="shared" si="30"/>
        <v>0</v>
      </c>
      <c r="AA57" s="113">
        <f t="shared" si="30"/>
        <v>0</v>
      </c>
      <c r="AB57" s="113">
        <f t="shared" si="30"/>
        <v>0</v>
      </c>
      <c r="AC57" s="488">
        <f>SUM(AC38:AC56)</f>
        <v>0</v>
      </c>
      <c r="AD57" s="113">
        <f>SUM(AD38:AD56)</f>
        <v>0</v>
      </c>
      <c r="AE57" s="113">
        <f t="shared" si="30"/>
        <v>0</v>
      </c>
      <c r="AF57" s="113">
        <f t="shared" si="30"/>
        <v>0</v>
      </c>
      <c r="AG57" s="113">
        <f t="shared" si="30"/>
        <v>0</v>
      </c>
      <c r="AH57" s="290"/>
      <c r="AI57" s="290"/>
      <c r="AJ57" s="289"/>
      <c r="AK57" s="272" t="s">
        <v>389</v>
      </c>
      <c r="AL57" s="289"/>
      <c r="AM57" s="289"/>
      <c r="AN57" s="289"/>
      <c r="AO57" s="289"/>
    </row>
    <row r="58" spans="1:41" ht="14.25" x14ac:dyDescent="0.2">
      <c r="A58" s="1182"/>
      <c r="B58" s="165"/>
      <c r="C58" s="165"/>
      <c r="D58" s="147"/>
      <c r="E58" s="1163"/>
      <c r="F58" s="1163"/>
      <c r="G58" s="166"/>
      <c r="H58" s="166"/>
      <c r="I58" s="166"/>
      <c r="J58" s="155"/>
      <c r="K58" s="256"/>
      <c r="L58" s="306"/>
      <c r="M58" s="306"/>
      <c r="N58" s="282">
        <f t="shared" si="15"/>
        <v>0</v>
      </c>
      <c r="O58" s="740"/>
      <c r="P58" s="485">
        <f t="shared" si="16"/>
        <v>0</v>
      </c>
      <c r="Q58" s="166"/>
      <c r="R58" s="1063"/>
      <c r="S58" s="560" t="str">
        <f>IFERROR(VLOOKUP(R58,'FX rates'!$C$9:$D$25,2,FALSE),"")</f>
        <v/>
      </c>
      <c r="T58" s="282">
        <f t="shared" si="17"/>
        <v>0</v>
      </c>
      <c r="U58" s="150">
        <f t="shared" si="18"/>
        <v>0</v>
      </c>
      <c r="V58" s="18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290"/>
      <c r="AI58" s="290"/>
      <c r="AJ58" s="289"/>
      <c r="AK58" s="272" t="s">
        <v>419</v>
      </c>
      <c r="AL58" s="289"/>
      <c r="AM58" s="289"/>
      <c r="AN58" s="289"/>
      <c r="AO58" s="289"/>
    </row>
    <row r="59" spans="1:41" ht="14.25" x14ac:dyDescent="0.2">
      <c r="A59" s="1182"/>
      <c r="B59" s="165"/>
      <c r="C59" s="165"/>
      <c r="D59" s="147"/>
      <c r="E59" s="1163"/>
      <c r="F59" s="1163"/>
      <c r="G59" s="166"/>
      <c r="H59" s="166"/>
      <c r="I59" s="166"/>
      <c r="J59" s="155"/>
      <c r="K59" s="256"/>
      <c r="L59" s="306"/>
      <c r="M59" s="306"/>
      <c r="N59" s="282">
        <f t="shared" si="15"/>
        <v>0</v>
      </c>
      <c r="O59" s="740"/>
      <c r="P59" s="485">
        <f t="shared" si="16"/>
        <v>0</v>
      </c>
      <c r="Q59" s="166"/>
      <c r="R59" s="1063"/>
      <c r="S59" s="560" t="str">
        <f>IFERROR(VLOOKUP(R59,'FX rates'!$C$9:$D$25,2,FALSE),"")</f>
        <v/>
      </c>
      <c r="T59" s="282">
        <f t="shared" si="17"/>
        <v>0</v>
      </c>
      <c r="U59" s="150">
        <f t="shared" si="18"/>
        <v>0</v>
      </c>
      <c r="V59" s="188"/>
      <c r="W59" s="119" t="s">
        <v>411</v>
      </c>
      <c r="X59" s="352">
        <f>COUNTIF($A$32:$A$505,AK54)</f>
        <v>0</v>
      </c>
      <c r="Y59" s="352">
        <f>SUMIF($A$32:$A$505,AK54,$G$32:$G$505)</f>
        <v>0</v>
      </c>
      <c r="Z59" s="352">
        <f>SUMIF($A$32:$A$505,AK54,$H$32:$H$505)</f>
        <v>0</v>
      </c>
      <c r="AA59" s="352">
        <f>SUMIF($A$32:$A$505,AK54,$I$32:$I$505)</f>
        <v>0</v>
      </c>
      <c r="AB59" s="352">
        <f>SUMIF($A$32:$A$505,AK54,$N$32:$N$505)</f>
        <v>0</v>
      </c>
      <c r="AC59" s="332">
        <f>SUMIF($A$32:$A$505,AK54,$O$32:$O$505)</f>
        <v>0</v>
      </c>
      <c r="AD59" s="352">
        <f>SUMIF($A$32:$A$505,AK54,$P$32:$P$505)</f>
        <v>0</v>
      </c>
      <c r="AE59" s="352">
        <f>SUMIF($A$32:$A$505,AK54,$Q$32:$Q$505)</f>
        <v>0</v>
      </c>
      <c r="AF59" s="352">
        <f>SUMIF($A$32:$A$505,AK54,$T$32:$T$505)</f>
        <v>0</v>
      </c>
      <c r="AG59" s="352">
        <f>SUMIF($A$32:$A$505,AK54,$U$32:$U$505)</f>
        <v>0</v>
      </c>
      <c r="AH59" s="290"/>
      <c r="AI59" s="290"/>
      <c r="AJ59" s="289"/>
      <c r="AK59" s="272" t="s">
        <v>388</v>
      </c>
      <c r="AL59" s="289"/>
      <c r="AM59" s="289"/>
      <c r="AN59" s="289"/>
      <c r="AO59" s="289"/>
    </row>
    <row r="60" spans="1:41" ht="14.25" x14ac:dyDescent="0.2">
      <c r="A60" s="1182"/>
      <c r="B60" s="165"/>
      <c r="C60" s="165"/>
      <c r="D60" s="147"/>
      <c r="E60" s="1163"/>
      <c r="F60" s="1163"/>
      <c r="G60" s="166"/>
      <c r="H60" s="166"/>
      <c r="I60" s="166"/>
      <c r="J60" s="155"/>
      <c r="K60" s="256"/>
      <c r="L60" s="306"/>
      <c r="M60" s="306"/>
      <c r="N60" s="282">
        <f t="shared" si="15"/>
        <v>0</v>
      </c>
      <c r="O60" s="740"/>
      <c r="P60" s="485">
        <f t="shared" si="16"/>
        <v>0</v>
      </c>
      <c r="Q60" s="166"/>
      <c r="R60" s="1063"/>
      <c r="S60" s="560" t="str">
        <f>IFERROR(VLOOKUP(R60,'FX rates'!$C$9:$D$25,2,FALSE),"")</f>
        <v/>
      </c>
      <c r="T60" s="282">
        <f t="shared" si="17"/>
        <v>0</v>
      </c>
      <c r="U60" s="150">
        <f t="shared" si="18"/>
        <v>0</v>
      </c>
      <c r="V60" s="18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290"/>
      <c r="AI60" s="290"/>
      <c r="AJ60" s="289"/>
      <c r="AK60" s="272" t="s">
        <v>771</v>
      </c>
      <c r="AL60" s="289"/>
      <c r="AM60" s="289"/>
      <c r="AN60" s="289"/>
      <c r="AO60" s="289"/>
    </row>
    <row r="61" spans="1:41" ht="14.25" x14ac:dyDescent="0.2">
      <c r="A61" s="1182"/>
      <c r="B61" s="165"/>
      <c r="C61" s="165"/>
      <c r="D61" s="147"/>
      <c r="E61" s="1163"/>
      <c r="F61" s="1163"/>
      <c r="G61" s="166"/>
      <c r="H61" s="166"/>
      <c r="I61" s="166"/>
      <c r="J61" s="155"/>
      <c r="K61" s="256"/>
      <c r="L61" s="306"/>
      <c r="M61" s="306"/>
      <c r="N61" s="282">
        <f t="shared" si="15"/>
        <v>0</v>
      </c>
      <c r="O61" s="740"/>
      <c r="P61" s="485">
        <f t="shared" si="16"/>
        <v>0</v>
      </c>
      <c r="Q61" s="166"/>
      <c r="R61" s="1063"/>
      <c r="S61" s="560" t="str">
        <f>IFERROR(VLOOKUP(R61,'FX rates'!$C$9:$D$25,2,FALSE),"")</f>
        <v/>
      </c>
      <c r="T61" s="282">
        <f t="shared" si="17"/>
        <v>0</v>
      </c>
      <c r="U61" s="150">
        <f t="shared" si="18"/>
        <v>0</v>
      </c>
      <c r="V61" s="188"/>
      <c r="W61" s="119" t="s">
        <v>386</v>
      </c>
      <c r="X61" s="170">
        <f>COUNTIF($A$32:$A$505,AK55)</f>
        <v>0</v>
      </c>
      <c r="Y61" s="170">
        <f>SUMIF($A$32:$A$505,AK55,$G$32:$G$505)</f>
        <v>0</v>
      </c>
      <c r="Z61" s="170">
        <f>SUMIF($A$32:$A$505,AK55,$H$32:$H$505)</f>
        <v>0</v>
      </c>
      <c r="AA61" s="170">
        <f>SUMIF($A$32:$A$505,AK55,$I$32:$I$505)</f>
        <v>0</v>
      </c>
      <c r="AB61" s="170">
        <f>SUMIF($A$32:$A$505,AK55,$N$32:$N$505)</f>
        <v>0</v>
      </c>
      <c r="AC61" s="273">
        <f>SUMIF($A$32:$A$505,AK55,$O$32:$O$505)</f>
        <v>0</v>
      </c>
      <c r="AD61" s="170">
        <f>SUMIF($A$32:$A$505,AK55,$P$32:$P$505)</f>
        <v>0</v>
      </c>
      <c r="AE61" s="170">
        <f>SUMIF($A$32:$A$505,AK55,$Q$32:$Q$505)</f>
        <v>0</v>
      </c>
      <c r="AF61" s="170">
        <f>SUMIF($A$32:$A$505,AK55,$T$32:$T$505)</f>
        <v>0</v>
      </c>
      <c r="AG61" s="170">
        <f>SUMIF($A$32:$A$505,AK55,$U$32:$U$505)</f>
        <v>0</v>
      </c>
      <c r="AH61" s="290"/>
      <c r="AI61" s="290"/>
      <c r="AJ61" s="289"/>
      <c r="AK61" s="272" t="s">
        <v>772</v>
      </c>
      <c r="AL61" s="289"/>
      <c r="AM61" s="289"/>
      <c r="AN61" s="289"/>
      <c r="AO61" s="289"/>
    </row>
    <row r="62" spans="1:41" ht="14.25" x14ac:dyDescent="0.2">
      <c r="A62" s="1182"/>
      <c r="B62" s="165"/>
      <c r="C62" s="165"/>
      <c r="D62" s="147"/>
      <c r="E62" s="1163"/>
      <c r="F62" s="1163"/>
      <c r="G62" s="166"/>
      <c r="H62" s="166"/>
      <c r="I62" s="166"/>
      <c r="J62" s="155"/>
      <c r="K62" s="256"/>
      <c r="L62" s="306"/>
      <c r="M62" s="306"/>
      <c r="N62" s="282">
        <f t="shared" si="15"/>
        <v>0</v>
      </c>
      <c r="O62" s="740"/>
      <c r="P62" s="485">
        <f t="shared" si="16"/>
        <v>0</v>
      </c>
      <c r="Q62" s="166"/>
      <c r="R62" s="1063"/>
      <c r="S62" s="560" t="str">
        <f>IFERROR(VLOOKUP(R62,'FX rates'!$C$9:$D$25,2,FALSE),"")</f>
        <v/>
      </c>
      <c r="T62" s="282">
        <f t="shared" si="17"/>
        <v>0</v>
      </c>
      <c r="U62" s="150">
        <f t="shared" si="18"/>
        <v>0</v>
      </c>
      <c r="V62" s="188"/>
      <c r="W62" s="119" t="s">
        <v>389</v>
      </c>
      <c r="X62" s="170">
        <f>COUNTIF($A$32:$A$505,AK57)</f>
        <v>0</v>
      </c>
      <c r="Y62" s="170">
        <f>SUMIF($A$32:$A$505,AK57,$G$32:$G$505)</f>
        <v>0</v>
      </c>
      <c r="Z62" s="170">
        <f>SUMIF($A$32:$A$505,AK57,$H$32:$H$505)</f>
        <v>0</v>
      </c>
      <c r="AA62" s="170">
        <f>SUMIF($A$32:$A$505,AK57,$I$32:$I$505)</f>
        <v>0</v>
      </c>
      <c r="AB62" s="170">
        <f>SUMIF($A$32:$A$505,AK57,$N$32:$N$505)</f>
        <v>0</v>
      </c>
      <c r="AC62" s="273">
        <f>SUMIF($A$32:$A$505,AK57,$O$32:$O$505)</f>
        <v>0</v>
      </c>
      <c r="AD62" s="170">
        <f>SUMIF($A$32:$A$505,AK57,$P$32:$P$505)</f>
        <v>0</v>
      </c>
      <c r="AE62" s="170">
        <f>SUMIF($A$32:$A$505,AK57,$Q$32:$Q$505)</f>
        <v>0</v>
      </c>
      <c r="AF62" s="170">
        <f>SUMIF($A$32:$A$505,AK57,$T$32:$T$505)</f>
        <v>0</v>
      </c>
      <c r="AG62" s="170">
        <f>SUMIF($A$32:$A$505,AK57,$U$32:$U$505)</f>
        <v>0</v>
      </c>
      <c r="AH62" s="290"/>
      <c r="AI62" s="290"/>
      <c r="AJ62" s="289"/>
      <c r="AK62" s="272" t="s">
        <v>773</v>
      </c>
      <c r="AL62" s="289"/>
      <c r="AM62" s="289"/>
      <c r="AN62" s="289"/>
      <c r="AO62" s="289"/>
    </row>
    <row r="63" spans="1:41" ht="14.25" x14ac:dyDescent="0.2">
      <c r="A63" s="1182"/>
      <c r="B63" s="165"/>
      <c r="C63" s="165"/>
      <c r="D63" s="147"/>
      <c r="E63" s="1163"/>
      <c r="F63" s="1163"/>
      <c r="G63" s="166"/>
      <c r="H63" s="166"/>
      <c r="I63" s="166"/>
      <c r="J63" s="155"/>
      <c r="K63" s="256"/>
      <c r="L63" s="306"/>
      <c r="M63" s="306"/>
      <c r="N63" s="282">
        <f t="shared" si="15"/>
        <v>0</v>
      </c>
      <c r="O63" s="740"/>
      <c r="P63" s="485">
        <f t="shared" si="16"/>
        <v>0</v>
      </c>
      <c r="Q63" s="166"/>
      <c r="R63" s="1063"/>
      <c r="S63" s="560" t="str">
        <f>IFERROR(VLOOKUP(R63,'FX rates'!$C$9:$D$25,2,FALSE),"")</f>
        <v/>
      </c>
      <c r="T63" s="282">
        <f t="shared" si="17"/>
        <v>0</v>
      </c>
      <c r="U63" s="150">
        <f t="shared" si="18"/>
        <v>0</v>
      </c>
      <c r="V63" s="188"/>
      <c r="W63" s="123" t="s">
        <v>418</v>
      </c>
      <c r="X63" s="113">
        <f>SUM(X61:X62)</f>
        <v>0</v>
      </c>
      <c r="Y63" s="113">
        <f t="shared" ref="Y63:AG63" si="31">SUM(Y61:Y62)</f>
        <v>0</v>
      </c>
      <c r="Z63" s="113">
        <f>SUM(Z61:Z62)</f>
        <v>0</v>
      </c>
      <c r="AA63" s="113">
        <f t="shared" si="31"/>
        <v>0</v>
      </c>
      <c r="AB63" s="113">
        <f t="shared" si="31"/>
        <v>0</v>
      </c>
      <c r="AC63" s="527">
        <f t="shared" si="31"/>
        <v>0</v>
      </c>
      <c r="AD63" s="113">
        <f t="shared" si="31"/>
        <v>0</v>
      </c>
      <c r="AE63" s="113">
        <f t="shared" si="31"/>
        <v>0</v>
      </c>
      <c r="AF63" s="113">
        <f t="shared" si="31"/>
        <v>0</v>
      </c>
      <c r="AG63" s="113">
        <f t="shared" si="31"/>
        <v>0</v>
      </c>
      <c r="AH63" s="290"/>
      <c r="AI63" s="290"/>
      <c r="AJ63" s="289"/>
      <c r="AK63" s="272" t="s">
        <v>774</v>
      </c>
      <c r="AL63" s="289"/>
      <c r="AM63" s="289"/>
      <c r="AN63" s="289"/>
      <c r="AO63" s="289"/>
    </row>
    <row r="64" spans="1:41" ht="14.25" x14ac:dyDescent="0.2">
      <c r="A64" s="1182"/>
      <c r="B64" s="165"/>
      <c r="C64" s="165"/>
      <c r="D64" s="147"/>
      <c r="E64" s="1163"/>
      <c r="F64" s="1163"/>
      <c r="G64" s="166"/>
      <c r="H64" s="166"/>
      <c r="I64" s="166"/>
      <c r="J64" s="155"/>
      <c r="K64" s="256"/>
      <c r="L64" s="306"/>
      <c r="M64" s="306"/>
      <c r="N64" s="282">
        <f t="shared" si="15"/>
        <v>0</v>
      </c>
      <c r="O64" s="740"/>
      <c r="P64" s="485">
        <f t="shared" ref="P64:P95" si="32">SUM(N64:O64)</f>
        <v>0</v>
      </c>
      <c r="Q64" s="166"/>
      <c r="R64" s="1063"/>
      <c r="S64" s="560" t="str">
        <f>IFERROR(VLOOKUP(R64,'FX rates'!$C$9:$D$25,2,FALSE),"")</f>
        <v/>
      </c>
      <c r="T64" s="282">
        <f t="shared" si="17"/>
        <v>0</v>
      </c>
      <c r="U64" s="150">
        <f t="shared" si="18"/>
        <v>0</v>
      </c>
      <c r="V64" s="188"/>
      <c r="W64" s="78"/>
      <c r="X64" s="78"/>
      <c r="Y64" s="78"/>
      <c r="Z64" s="78"/>
      <c r="AA64" s="78"/>
      <c r="AB64" s="78"/>
      <c r="AC64" s="486"/>
      <c r="AD64" s="78"/>
      <c r="AE64" s="78"/>
      <c r="AF64" s="78"/>
      <c r="AG64" s="78"/>
      <c r="AH64" s="290"/>
      <c r="AI64" s="290"/>
      <c r="AJ64" s="289"/>
      <c r="AK64" s="272" t="s">
        <v>399</v>
      </c>
      <c r="AL64" s="289"/>
      <c r="AM64" s="289"/>
      <c r="AN64" s="289"/>
      <c r="AO64" s="289"/>
    </row>
    <row r="65" spans="1:41" ht="14.25" x14ac:dyDescent="0.2">
      <c r="A65" s="1182"/>
      <c r="B65" s="165"/>
      <c r="C65" s="165"/>
      <c r="D65" s="147"/>
      <c r="E65" s="1163"/>
      <c r="F65" s="1163"/>
      <c r="G65" s="166"/>
      <c r="H65" s="166"/>
      <c r="I65" s="166"/>
      <c r="J65" s="155"/>
      <c r="K65" s="256"/>
      <c r="L65" s="306"/>
      <c r="M65" s="306"/>
      <c r="N65" s="282">
        <f t="shared" si="15"/>
        <v>0</v>
      </c>
      <c r="O65" s="740"/>
      <c r="P65" s="485">
        <f t="shared" si="32"/>
        <v>0</v>
      </c>
      <c r="Q65" s="166"/>
      <c r="R65" s="1063"/>
      <c r="S65" s="560" t="str">
        <f>IFERROR(VLOOKUP(R65,'FX rates'!$C$9:$D$25,2,FALSE),"")</f>
        <v/>
      </c>
      <c r="T65" s="282">
        <f t="shared" si="17"/>
        <v>0</v>
      </c>
      <c r="U65" s="150">
        <f t="shared" si="18"/>
        <v>0</v>
      </c>
      <c r="V65" s="188"/>
      <c r="W65" s="119" t="s">
        <v>387</v>
      </c>
      <c r="X65" s="352">
        <f>COUNTIF($A$32:$A$505,AK56)</f>
        <v>0</v>
      </c>
      <c r="Y65" s="352">
        <f>SUMIF($A$32:$A$505,AK56,$G$32:$G$505)</f>
        <v>0</v>
      </c>
      <c r="Z65" s="352">
        <f>SUMIF($A$32:$A$505,AK56,$H$32:$H$505)</f>
        <v>0</v>
      </c>
      <c r="AA65" s="352">
        <f>SUMIF($A$32:$A$505,AK56,$I$32:$I$505)</f>
        <v>0</v>
      </c>
      <c r="AB65" s="352">
        <f>SUMIF($A$32:$A$505,AK56,$N$32:$N$505)</f>
        <v>0</v>
      </c>
      <c r="AC65" s="332">
        <f>SUMIF($A$32:$A$505,AK56,$O$32:$O$505)</f>
        <v>0</v>
      </c>
      <c r="AD65" s="352">
        <f>SUMIF($A$32:$A$505,AK56,$P$32:$P$505)</f>
        <v>0</v>
      </c>
      <c r="AE65" s="352">
        <f>SUMIF($A$32:$A$505,AK56,$Q$32:$Q$505)</f>
        <v>0</v>
      </c>
      <c r="AF65" s="352">
        <f>SUMIF($A$32:$A$505,AK56,$T$32:$T$505)</f>
        <v>0</v>
      </c>
      <c r="AG65" s="352">
        <f>SUMIF($A$32:$A$505,AK56,$U$32:$U$505)</f>
        <v>0</v>
      </c>
      <c r="AH65" s="290"/>
      <c r="AI65" s="290"/>
      <c r="AJ65" s="289"/>
      <c r="AK65" s="272" t="s">
        <v>400</v>
      </c>
      <c r="AL65" s="289"/>
      <c r="AM65" s="289"/>
      <c r="AN65" s="289"/>
      <c r="AO65" s="289"/>
    </row>
    <row r="66" spans="1:41" ht="14.25" x14ac:dyDescent="0.2">
      <c r="A66" s="1182"/>
      <c r="B66" s="165"/>
      <c r="C66" s="165"/>
      <c r="D66" s="147"/>
      <c r="E66" s="1163"/>
      <c r="F66" s="1163"/>
      <c r="G66" s="166"/>
      <c r="H66" s="166"/>
      <c r="I66" s="166"/>
      <c r="J66" s="155"/>
      <c r="K66" s="256"/>
      <c r="L66" s="306"/>
      <c r="M66" s="306"/>
      <c r="N66" s="282">
        <f t="shared" si="15"/>
        <v>0</v>
      </c>
      <c r="O66" s="740"/>
      <c r="P66" s="485">
        <f t="shared" si="32"/>
        <v>0</v>
      </c>
      <c r="Q66" s="166"/>
      <c r="R66" s="1063"/>
      <c r="S66" s="560" t="str">
        <f>IFERROR(VLOOKUP(R66,'FX rates'!$C$9:$D$25,2,FALSE),"")</f>
        <v/>
      </c>
      <c r="T66" s="282">
        <f t="shared" si="17"/>
        <v>0</v>
      </c>
      <c r="U66" s="150">
        <f t="shared" si="18"/>
        <v>0</v>
      </c>
      <c r="V66" s="188"/>
      <c r="W66" s="119" t="s">
        <v>415</v>
      </c>
      <c r="X66" s="170">
        <f>COUNTIF($A$32:$A$505,AK58)</f>
        <v>0</v>
      </c>
      <c r="Y66" s="170">
        <f>SUMIF($A$32:$A$505,AK58,$G$32:$G$505)</f>
        <v>0</v>
      </c>
      <c r="Z66" s="170">
        <f>SUMIF($A$32:$A$505,AK58,$H$32:$H$505)</f>
        <v>0</v>
      </c>
      <c r="AA66" s="170">
        <f>SUMIF($A$32:$A$505,AK58,$I$32:$I$505)</f>
        <v>0</v>
      </c>
      <c r="AB66" s="170">
        <f>SUMIF($A$32:$A$505,AK58,$N$32:$N$505)</f>
        <v>0</v>
      </c>
      <c r="AC66" s="273">
        <f>SUMIF($A$32:$A$505,AK58,$O$32:$O$505)</f>
        <v>0</v>
      </c>
      <c r="AD66" s="170">
        <f>SUMIF($A$32:$A$505,AK58,$P$32:$P$505)</f>
        <v>0</v>
      </c>
      <c r="AE66" s="170">
        <f>SUMIF($A$32:$A$505,AK58,$Q$32:$Q$505)</f>
        <v>0</v>
      </c>
      <c r="AF66" s="170">
        <f>SUMIF($A$32:$A$505,AK58,$T$32:$T$505)</f>
        <v>0</v>
      </c>
      <c r="AG66" s="170">
        <f>SUMIF($A$32:$A$505,AK58,$U$32:$U$505)</f>
        <v>0</v>
      </c>
      <c r="AH66" s="290"/>
      <c r="AI66" s="290"/>
      <c r="AJ66" s="289"/>
      <c r="AK66" s="272" t="s">
        <v>401</v>
      </c>
      <c r="AL66" s="289"/>
      <c r="AM66" s="289"/>
      <c r="AN66" s="289"/>
      <c r="AO66" s="289"/>
    </row>
    <row r="67" spans="1:41" ht="14.25" x14ac:dyDescent="0.2">
      <c r="A67" s="1182"/>
      <c r="B67" s="165"/>
      <c r="C67" s="165"/>
      <c r="D67" s="147"/>
      <c r="E67" s="1163"/>
      <c r="F67" s="1163"/>
      <c r="G67" s="166"/>
      <c r="H67" s="166"/>
      <c r="I67" s="166"/>
      <c r="J67" s="155"/>
      <c r="K67" s="256"/>
      <c r="L67" s="306"/>
      <c r="M67" s="306"/>
      <c r="N67" s="282">
        <f t="shared" si="15"/>
        <v>0</v>
      </c>
      <c r="O67" s="740"/>
      <c r="P67" s="485">
        <f t="shared" si="32"/>
        <v>0</v>
      </c>
      <c r="Q67" s="166"/>
      <c r="R67" s="1063"/>
      <c r="S67" s="560" t="str">
        <f>IFERROR(VLOOKUP(R67,'FX rates'!$C$9:$D$25,2,FALSE),"")</f>
        <v/>
      </c>
      <c r="T67" s="282">
        <f t="shared" si="17"/>
        <v>0</v>
      </c>
      <c r="U67" s="150">
        <f t="shared" si="18"/>
        <v>0</v>
      </c>
      <c r="V67" s="188"/>
      <c r="W67" s="119" t="s">
        <v>391</v>
      </c>
      <c r="X67" s="170">
        <f>COUNTIF($A$32:$A$505,AK59)</f>
        <v>0</v>
      </c>
      <c r="Y67" s="170">
        <f>SUMIF($A$32:$A$505,AK59,$G$32:$G$505)</f>
        <v>0</v>
      </c>
      <c r="Z67" s="170">
        <f>SUMIF($A$32:$A$505,AK59,$H$32:$H$505)</f>
        <v>0</v>
      </c>
      <c r="AA67" s="170">
        <f>SUMIF($A$32:$A$505,AK59,$I$32:$I$505)</f>
        <v>0</v>
      </c>
      <c r="AB67" s="170">
        <f>SUMIF($A$32:$A$505,AK59,$N$32:$N$505)</f>
        <v>0</v>
      </c>
      <c r="AC67" s="273">
        <f>SUMIF($A$32:$A$505,AK59,$O$32:$O$505)</f>
        <v>0</v>
      </c>
      <c r="AD67" s="170">
        <f>SUMIF($A$32:$A$505,AK59,$P$32:$P$505)</f>
        <v>0</v>
      </c>
      <c r="AE67" s="170">
        <f>SUMIF($A$32:$A$505,AK59,$Q$32:$Q$505)</f>
        <v>0</v>
      </c>
      <c r="AF67" s="170">
        <f>SUMIF($A$32:$A$505,AK59,$T$32:$T$505)</f>
        <v>0</v>
      </c>
      <c r="AG67" s="170">
        <f>SUMIF($A$32:$A$505,AK59,$U$32:$U$505)</f>
        <v>0</v>
      </c>
      <c r="AH67" s="290"/>
      <c r="AI67" s="290"/>
      <c r="AJ67" s="289"/>
      <c r="AK67" s="8"/>
      <c r="AL67" s="289"/>
      <c r="AM67" s="289"/>
      <c r="AN67" s="289"/>
      <c r="AO67" s="289"/>
    </row>
    <row r="68" spans="1:41" ht="14.25" x14ac:dyDescent="0.2">
      <c r="A68" s="1182"/>
      <c r="B68" s="165"/>
      <c r="C68" s="165"/>
      <c r="D68" s="147"/>
      <c r="E68" s="1163"/>
      <c r="F68" s="1163"/>
      <c r="G68" s="166"/>
      <c r="H68" s="166"/>
      <c r="I68" s="166"/>
      <c r="J68" s="155"/>
      <c r="K68" s="256"/>
      <c r="L68" s="306"/>
      <c r="M68" s="306"/>
      <c r="N68" s="282">
        <f t="shared" si="15"/>
        <v>0</v>
      </c>
      <c r="O68" s="740"/>
      <c r="P68" s="485">
        <f t="shared" si="32"/>
        <v>0</v>
      </c>
      <c r="Q68" s="166"/>
      <c r="R68" s="1063"/>
      <c r="S68" s="560" t="str">
        <f>IFERROR(VLOOKUP(R68,'FX rates'!$C$9:$D$25,2,FALSE),"")</f>
        <v/>
      </c>
      <c r="T68" s="282">
        <f t="shared" si="17"/>
        <v>0</v>
      </c>
      <c r="U68" s="150">
        <f t="shared" si="18"/>
        <v>0</v>
      </c>
      <c r="V68" s="188"/>
      <c r="W68" s="123" t="s">
        <v>396</v>
      </c>
      <c r="X68" s="113">
        <f>SUM(X66:X67)</f>
        <v>0</v>
      </c>
      <c r="Y68" s="113">
        <f t="shared" ref="Y68:AG68" si="33">SUM(Y66:Y67)</f>
        <v>0</v>
      </c>
      <c r="Z68" s="113">
        <f t="shared" si="33"/>
        <v>0</v>
      </c>
      <c r="AA68" s="113">
        <f t="shared" si="33"/>
        <v>0</v>
      </c>
      <c r="AB68" s="113">
        <f t="shared" si="33"/>
        <v>0</v>
      </c>
      <c r="AC68" s="113">
        <f t="shared" si="33"/>
        <v>0</v>
      </c>
      <c r="AD68" s="113">
        <f t="shared" si="33"/>
        <v>0</v>
      </c>
      <c r="AE68" s="113">
        <f t="shared" si="33"/>
        <v>0</v>
      </c>
      <c r="AF68" s="113">
        <f t="shared" si="33"/>
        <v>0</v>
      </c>
      <c r="AG68" s="113">
        <f t="shared" si="33"/>
        <v>0</v>
      </c>
      <c r="AH68" s="290"/>
      <c r="AI68" s="290"/>
      <c r="AJ68" s="289"/>
      <c r="AK68" s="8"/>
      <c r="AL68" s="289"/>
      <c r="AM68" s="289"/>
      <c r="AN68" s="289"/>
      <c r="AO68" s="289"/>
    </row>
    <row r="69" spans="1:41" ht="14.25" x14ac:dyDescent="0.2">
      <c r="A69" s="1182"/>
      <c r="B69" s="165"/>
      <c r="C69" s="165"/>
      <c r="D69" s="147"/>
      <c r="E69" s="1163"/>
      <c r="F69" s="1163"/>
      <c r="G69" s="166"/>
      <c r="H69" s="166"/>
      <c r="I69" s="166"/>
      <c r="J69" s="155"/>
      <c r="K69" s="256"/>
      <c r="L69" s="306"/>
      <c r="M69" s="306"/>
      <c r="N69" s="282">
        <f t="shared" si="15"/>
        <v>0</v>
      </c>
      <c r="O69" s="740"/>
      <c r="P69" s="485">
        <f t="shared" si="32"/>
        <v>0</v>
      </c>
      <c r="Q69" s="166"/>
      <c r="R69" s="1063"/>
      <c r="S69" s="560" t="str">
        <f>IFERROR(VLOOKUP(R69,'FX rates'!$C$9:$D$25,2,FALSE),"")</f>
        <v/>
      </c>
      <c r="T69" s="282">
        <f t="shared" si="17"/>
        <v>0</v>
      </c>
      <c r="U69" s="150">
        <f t="shared" si="18"/>
        <v>0</v>
      </c>
      <c r="V69" s="188"/>
      <c r="W69" s="119" t="s">
        <v>766</v>
      </c>
      <c r="X69" s="170">
        <f>COUNTIF($A$32:$A$505,AK60)</f>
        <v>0</v>
      </c>
      <c r="Y69" s="170">
        <f>SUMIF($A$32:$A$505,AK60,$G$32:$G$505)</f>
        <v>0</v>
      </c>
      <c r="Z69" s="170">
        <f>SUMIF($A$32:$A$505,AK60,$H$32:$H$505)</f>
        <v>0</v>
      </c>
      <c r="AA69" s="170">
        <f>SUMIF($A$32:$A$505,AK60,$I$32:$I$505)</f>
        <v>0</v>
      </c>
      <c r="AB69" s="170">
        <f>SUMIF($A$32:$A$505,AK60,$N$32:$N$505)</f>
        <v>0</v>
      </c>
      <c r="AC69" s="273">
        <f>SUMIF($A$32:$A$505,AK60,$O$32:$O$505)</f>
        <v>0</v>
      </c>
      <c r="AD69" s="170">
        <f>SUMIF($A$32:$A$505,AK60,$P$32:$P$505)</f>
        <v>0</v>
      </c>
      <c r="AE69" s="170">
        <f>SUMIF($A$32:$A$505,AK60,$Q$32:$Q$505)</f>
        <v>0</v>
      </c>
      <c r="AF69" s="170">
        <f>SUMIF($A$32:$A$505,AK60,$T$32:$T$505)</f>
        <v>0</v>
      </c>
      <c r="AG69" s="170">
        <f>SUMIF($A$32:$A$505,AK60,$U$32:$U$505)</f>
        <v>0</v>
      </c>
      <c r="AH69" s="290"/>
      <c r="AI69" s="290"/>
      <c r="AJ69" s="289"/>
      <c r="AK69" s="8"/>
      <c r="AL69" s="289"/>
      <c r="AM69" s="289"/>
      <c r="AN69" s="289"/>
      <c r="AO69" s="289"/>
    </row>
    <row r="70" spans="1:41" ht="14.25" x14ac:dyDescent="0.2">
      <c r="A70" s="1182"/>
      <c r="B70" s="165"/>
      <c r="C70" s="165"/>
      <c r="D70" s="147"/>
      <c r="E70" s="1163"/>
      <c r="F70" s="1163"/>
      <c r="G70" s="166"/>
      <c r="H70" s="166"/>
      <c r="I70" s="166"/>
      <c r="J70" s="155"/>
      <c r="K70" s="256"/>
      <c r="L70" s="306"/>
      <c r="M70" s="306"/>
      <c r="N70" s="282">
        <f t="shared" si="15"/>
        <v>0</v>
      </c>
      <c r="O70" s="740"/>
      <c r="P70" s="485">
        <f t="shared" si="32"/>
        <v>0</v>
      </c>
      <c r="Q70" s="166"/>
      <c r="R70" s="1063"/>
      <c r="S70" s="560" t="str">
        <f>IFERROR(VLOOKUP(R70,'FX rates'!$C$9:$D$25,2,FALSE),"")</f>
        <v/>
      </c>
      <c r="T70" s="282">
        <f t="shared" si="17"/>
        <v>0</v>
      </c>
      <c r="U70" s="150">
        <f t="shared" si="18"/>
        <v>0</v>
      </c>
      <c r="V70" s="188"/>
      <c r="W70" s="119" t="s">
        <v>767</v>
      </c>
      <c r="X70" s="170">
        <f>COUNTIF($A$32:$A$505,AK61)</f>
        <v>0</v>
      </c>
      <c r="Y70" s="170">
        <f>SUMIF($A$32:$A$505,AK61,$G$32:$G$505)</f>
        <v>0</v>
      </c>
      <c r="Z70" s="170">
        <f>SUMIF($A$32:$A$505,AK61,$H$32:$H$505)</f>
        <v>0</v>
      </c>
      <c r="AA70" s="170">
        <f>SUMIF($A$32:$A$505,AK61,$I$32:$I$505)</f>
        <v>0</v>
      </c>
      <c r="AB70" s="170">
        <f>SUMIF($A$32:$A$505,AK61,$N$32:$N$505)</f>
        <v>0</v>
      </c>
      <c r="AC70" s="273">
        <f>SUMIF($A$32:$A$505,AK61,$O$32:$O$505)</f>
        <v>0</v>
      </c>
      <c r="AD70" s="170">
        <f>SUMIF($A$32:$A$505,AK61,$P$32:$P$505)</f>
        <v>0</v>
      </c>
      <c r="AE70" s="170">
        <f>SUMIF($A$32:$A$505,AK61,$Q$32:$Q$505)</f>
        <v>0</v>
      </c>
      <c r="AF70" s="170">
        <f>SUMIF($A$32:$A$505,AK61,$T$32:$T$505)</f>
        <v>0</v>
      </c>
      <c r="AG70" s="170">
        <f>SUMIF($A$32:$A$505,AK61,$U$32:$U$505)</f>
        <v>0</v>
      </c>
      <c r="AH70" s="290"/>
      <c r="AI70" s="290"/>
      <c r="AJ70" s="289"/>
      <c r="AK70" s="289"/>
      <c r="AL70" s="289"/>
      <c r="AM70" s="289"/>
      <c r="AN70" s="289"/>
      <c r="AO70" s="289"/>
    </row>
    <row r="71" spans="1:41" ht="14.25" x14ac:dyDescent="0.2">
      <c r="A71" s="1182"/>
      <c r="B71" s="165"/>
      <c r="C71" s="165"/>
      <c r="D71" s="147"/>
      <c r="E71" s="1163"/>
      <c r="F71" s="1163"/>
      <c r="G71" s="166"/>
      <c r="H71" s="166"/>
      <c r="I71" s="166"/>
      <c r="J71" s="155"/>
      <c r="K71" s="256"/>
      <c r="L71" s="306"/>
      <c r="M71" s="306"/>
      <c r="N71" s="282">
        <f t="shared" si="15"/>
        <v>0</v>
      </c>
      <c r="O71" s="740"/>
      <c r="P71" s="485">
        <f t="shared" si="32"/>
        <v>0</v>
      </c>
      <c r="Q71" s="166"/>
      <c r="R71" s="1063"/>
      <c r="S71" s="560" t="str">
        <f>IFERROR(VLOOKUP(R71,'FX rates'!$C$9:$D$25,2,FALSE),"")</f>
        <v/>
      </c>
      <c r="T71" s="282">
        <f t="shared" si="17"/>
        <v>0</v>
      </c>
      <c r="U71" s="150">
        <f t="shared" si="18"/>
        <v>0</v>
      </c>
      <c r="V71" s="188"/>
      <c r="W71" s="119" t="s">
        <v>768</v>
      </c>
      <c r="X71" s="170">
        <f>COUNTIF($A$32:$A$505,AK62)</f>
        <v>0</v>
      </c>
      <c r="Y71" s="170">
        <f>SUMIF($A$32:$A$505,AK62,$G$32:$G$505)</f>
        <v>0</v>
      </c>
      <c r="Z71" s="170">
        <f>SUMIF($A$32:$A$505,AK62,$H$32:$H$505)</f>
        <v>0</v>
      </c>
      <c r="AA71" s="170">
        <f>SUMIF($A$32:$A$505,AK62,$I$32:$I$505)</f>
        <v>0</v>
      </c>
      <c r="AB71" s="170">
        <f>SUMIF($A$32:$A$505,AK62,$N$32:$N$505)</f>
        <v>0</v>
      </c>
      <c r="AC71" s="273">
        <f>SUMIF($A$32:$A$505,AK62,$O$32:$O$505)</f>
        <v>0</v>
      </c>
      <c r="AD71" s="170">
        <f>SUMIF($A$32:$A$505,AK62,$P$32:$P$505)</f>
        <v>0</v>
      </c>
      <c r="AE71" s="170">
        <f>SUMIF($A$32:$A$505,AK62,$Q$32:$Q$505)</f>
        <v>0</v>
      </c>
      <c r="AF71" s="170">
        <f>SUMIF($A$32:$A$505,AK62,$T$32:$T$505)</f>
        <v>0</v>
      </c>
      <c r="AG71" s="170">
        <f>SUMIF($A$32:$A$505,AK62,$U$32:$U$505)</f>
        <v>0</v>
      </c>
      <c r="AH71" s="290"/>
      <c r="AI71" s="290"/>
      <c r="AJ71" s="289"/>
      <c r="AK71" s="289"/>
      <c r="AL71" s="289"/>
      <c r="AM71" s="289"/>
      <c r="AN71" s="289"/>
      <c r="AO71" s="289"/>
    </row>
    <row r="72" spans="1:41" ht="14.25" x14ac:dyDescent="0.2">
      <c r="A72" s="1182"/>
      <c r="B72" s="165"/>
      <c r="C72" s="165"/>
      <c r="D72" s="147"/>
      <c r="E72" s="1163"/>
      <c r="F72" s="1163"/>
      <c r="G72" s="166"/>
      <c r="H72" s="166"/>
      <c r="I72" s="166"/>
      <c r="J72" s="155"/>
      <c r="K72" s="256"/>
      <c r="L72" s="306"/>
      <c r="M72" s="306"/>
      <c r="N72" s="282">
        <f t="shared" si="15"/>
        <v>0</v>
      </c>
      <c r="O72" s="740"/>
      <c r="P72" s="485">
        <f t="shared" si="32"/>
        <v>0</v>
      </c>
      <c r="Q72" s="166"/>
      <c r="R72" s="1063"/>
      <c r="S72" s="560" t="str">
        <f>IFERROR(VLOOKUP(R72,'FX rates'!$C$9:$D$25,2,FALSE),"")</f>
        <v/>
      </c>
      <c r="T72" s="282">
        <f t="shared" si="17"/>
        <v>0</v>
      </c>
      <c r="U72" s="150">
        <f t="shared" si="18"/>
        <v>0</v>
      </c>
      <c r="V72" s="188"/>
      <c r="W72" s="119" t="s">
        <v>769</v>
      </c>
      <c r="X72" s="170">
        <f>COUNTIF($A$32:$A$505,AK63)</f>
        <v>0</v>
      </c>
      <c r="Y72" s="170">
        <f>SUMIF($A$32:$A$505,AK63,$G$32:$G$505)</f>
        <v>0</v>
      </c>
      <c r="Z72" s="170">
        <f>SUMIF($A$32:$A$505,AK63,$H$32:$H$505)</f>
        <v>0</v>
      </c>
      <c r="AA72" s="170">
        <f>SUMIF($A$32:$A$505,AK63,$I$32:$I$505)</f>
        <v>0</v>
      </c>
      <c r="AB72" s="170">
        <f>SUMIF($A$32:$A$505,AK63,$N$32:$N$505)</f>
        <v>0</v>
      </c>
      <c r="AC72" s="273">
        <f>SUMIF($A$32:$A$505,AK63,$O$32:$O$505)</f>
        <v>0</v>
      </c>
      <c r="AD72" s="170">
        <f>SUMIF($A$32:$A$505,AK63,$P$32:$P$505)</f>
        <v>0</v>
      </c>
      <c r="AE72" s="170">
        <f>SUMIF($A$32:$A$505,AK63,$Q$32:$Q$505)</f>
        <v>0</v>
      </c>
      <c r="AF72" s="170">
        <f>SUMIF($A$32:$A$505,AK63,$T$32:$T$505)</f>
        <v>0</v>
      </c>
      <c r="AG72" s="170">
        <f>SUMIF($A$32:$A$505,AK63,$U$32:$U$505)</f>
        <v>0</v>
      </c>
      <c r="AH72" s="290"/>
      <c r="AI72" s="290"/>
      <c r="AJ72" s="289"/>
      <c r="AK72" s="289"/>
      <c r="AL72" s="289"/>
      <c r="AM72" s="289"/>
      <c r="AN72" s="289"/>
      <c r="AO72" s="289"/>
    </row>
    <row r="73" spans="1:41" ht="14.25" x14ac:dyDescent="0.2">
      <c r="A73" s="1182"/>
      <c r="B73" s="165"/>
      <c r="C73" s="165"/>
      <c r="D73" s="147"/>
      <c r="E73" s="1163"/>
      <c r="F73" s="1163"/>
      <c r="G73" s="166"/>
      <c r="H73" s="166"/>
      <c r="I73" s="166"/>
      <c r="J73" s="155"/>
      <c r="K73" s="256"/>
      <c r="L73" s="306"/>
      <c r="M73" s="306"/>
      <c r="N73" s="282">
        <f t="shared" si="15"/>
        <v>0</v>
      </c>
      <c r="O73" s="740"/>
      <c r="P73" s="485">
        <f t="shared" si="32"/>
        <v>0</v>
      </c>
      <c r="Q73" s="166"/>
      <c r="R73" s="1063"/>
      <c r="S73" s="560" t="str">
        <f>IFERROR(VLOOKUP(R73,'FX rates'!$C$9:$D$25,2,FALSE),"")</f>
        <v/>
      </c>
      <c r="T73" s="282">
        <f t="shared" si="17"/>
        <v>0</v>
      </c>
      <c r="U73" s="150">
        <f t="shared" si="18"/>
        <v>0</v>
      </c>
      <c r="V73" s="188"/>
      <c r="W73" s="123" t="s">
        <v>770</v>
      </c>
      <c r="X73" s="113">
        <f>SUM(X69:X72)</f>
        <v>0</v>
      </c>
      <c r="Y73" s="113">
        <f t="shared" ref="Y73:AG73" si="34">SUM(Y69:Y72)</f>
        <v>0</v>
      </c>
      <c r="Z73" s="113">
        <f t="shared" si="34"/>
        <v>0</v>
      </c>
      <c r="AA73" s="113">
        <f t="shared" si="34"/>
        <v>0</v>
      </c>
      <c r="AB73" s="113">
        <f t="shared" si="34"/>
        <v>0</v>
      </c>
      <c r="AC73" s="113">
        <f t="shared" si="34"/>
        <v>0</v>
      </c>
      <c r="AD73" s="113">
        <f t="shared" si="34"/>
        <v>0</v>
      </c>
      <c r="AE73" s="113">
        <f t="shared" si="34"/>
        <v>0</v>
      </c>
      <c r="AF73" s="113">
        <f t="shared" si="34"/>
        <v>0</v>
      </c>
      <c r="AG73" s="113">
        <f t="shared" si="34"/>
        <v>0</v>
      </c>
      <c r="AH73" s="290"/>
      <c r="AI73" s="290"/>
      <c r="AJ73" s="289"/>
      <c r="AK73" s="289"/>
      <c r="AL73" s="289"/>
      <c r="AM73" s="289"/>
      <c r="AN73" s="289"/>
      <c r="AO73" s="289"/>
    </row>
    <row r="74" spans="1:41" ht="14.25" x14ac:dyDescent="0.2">
      <c r="A74" s="1182"/>
      <c r="B74" s="165"/>
      <c r="C74" s="165"/>
      <c r="D74" s="147"/>
      <c r="E74" s="1163"/>
      <c r="F74" s="1163"/>
      <c r="G74" s="166"/>
      <c r="H74" s="166"/>
      <c r="I74" s="166"/>
      <c r="J74" s="155"/>
      <c r="K74" s="256"/>
      <c r="L74" s="306"/>
      <c r="M74" s="306"/>
      <c r="N74" s="282">
        <f t="shared" si="15"/>
        <v>0</v>
      </c>
      <c r="O74" s="740"/>
      <c r="P74" s="485">
        <f t="shared" si="32"/>
        <v>0</v>
      </c>
      <c r="Q74" s="166"/>
      <c r="R74" s="1063"/>
      <c r="S74" s="560" t="str">
        <f>IFERROR(VLOOKUP(R74,'FX rates'!$C$9:$D$25,2,FALSE),"")</f>
        <v/>
      </c>
      <c r="T74" s="282">
        <f t="shared" si="17"/>
        <v>0</v>
      </c>
      <c r="U74" s="150">
        <f t="shared" si="18"/>
        <v>0</v>
      </c>
      <c r="V74" s="188"/>
      <c r="W74" s="123" t="s">
        <v>34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290"/>
      <c r="AI74" s="290"/>
      <c r="AJ74" s="289"/>
      <c r="AK74" s="289"/>
      <c r="AL74" s="289"/>
      <c r="AM74" s="289"/>
      <c r="AN74" s="289"/>
      <c r="AO74" s="289"/>
    </row>
    <row r="75" spans="1:41" ht="25.5" x14ac:dyDescent="0.2">
      <c r="A75" s="1182"/>
      <c r="B75" s="165"/>
      <c r="C75" s="165"/>
      <c r="D75" s="147"/>
      <c r="E75" s="1163"/>
      <c r="F75" s="1163"/>
      <c r="G75" s="166"/>
      <c r="H75" s="166"/>
      <c r="I75" s="166"/>
      <c r="J75" s="155"/>
      <c r="K75" s="256"/>
      <c r="L75" s="306"/>
      <c r="M75" s="306"/>
      <c r="N75" s="282">
        <f t="shared" si="15"/>
        <v>0</v>
      </c>
      <c r="O75" s="740"/>
      <c r="P75" s="485">
        <f t="shared" si="32"/>
        <v>0</v>
      </c>
      <c r="Q75" s="166"/>
      <c r="R75" s="1063"/>
      <c r="S75" s="560" t="str">
        <f>IFERROR(VLOOKUP(R75,'FX rates'!$C$9:$D$25,2,FALSE),"")</f>
        <v/>
      </c>
      <c r="T75" s="282">
        <f t="shared" si="17"/>
        <v>0</v>
      </c>
      <c r="U75" s="150">
        <f t="shared" si="18"/>
        <v>0</v>
      </c>
      <c r="V75" s="188"/>
      <c r="W75" s="163" t="s">
        <v>402</v>
      </c>
      <c r="X75" s="170">
        <f>COUNTIF($A$32:$A$505,AK66)</f>
        <v>0</v>
      </c>
      <c r="Y75" s="170">
        <f>SUMIF($A$32:$A$505,AK66,$G$32:$G$505)</f>
        <v>0</v>
      </c>
      <c r="Z75" s="170">
        <f>SUMIF($A$32:$A$505,AK66,$H$32:$H$505)</f>
        <v>0</v>
      </c>
      <c r="AA75" s="170">
        <f>SUMIF($A$32:$A$505,AK66,$I$32:$I$505)</f>
        <v>0</v>
      </c>
      <c r="AB75" s="170">
        <f>SUMIF($A$32:$A$505,AK66,$N$32:$N$505)</f>
        <v>0</v>
      </c>
      <c r="AC75" s="273">
        <f>SUMIF($A$32:$A$505,AK66,$O$32:$O$505)</f>
        <v>0</v>
      </c>
      <c r="AD75" s="170">
        <f>SUMIF($A$32:$A$505,AK66,$P$32:$P$505)</f>
        <v>0</v>
      </c>
      <c r="AE75" s="170">
        <f>SUMIF($A$32:$A$505,AK66,$Q$32:$Q$505)</f>
        <v>0</v>
      </c>
      <c r="AF75" s="170">
        <f>SUMIF($A$32:$A$505,AK66,$T$32:$T$505)</f>
        <v>0</v>
      </c>
      <c r="AG75" s="170">
        <f>SUMIF($A$32:$A$505,AK66,$U$32:$U$505)</f>
        <v>0</v>
      </c>
      <c r="AH75" s="290"/>
      <c r="AI75" s="290"/>
      <c r="AJ75" s="289"/>
      <c r="AK75" s="289"/>
      <c r="AL75" s="289"/>
      <c r="AM75" s="289"/>
      <c r="AN75" s="289"/>
      <c r="AO75" s="289"/>
    </row>
    <row r="76" spans="1:41" ht="14.25" x14ac:dyDescent="0.2">
      <c r="A76" s="1182"/>
      <c r="B76" s="165"/>
      <c r="C76" s="165"/>
      <c r="D76" s="147"/>
      <c r="E76" s="1163"/>
      <c r="F76" s="1163"/>
      <c r="G76" s="166"/>
      <c r="H76" s="166"/>
      <c r="I76" s="166"/>
      <c r="J76" s="155"/>
      <c r="K76" s="256"/>
      <c r="L76" s="306"/>
      <c r="M76" s="306"/>
      <c r="N76" s="282">
        <f t="shared" si="15"/>
        <v>0</v>
      </c>
      <c r="O76" s="740"/>
      <c r="P76" s="485">
        <f t="shared" si="32"/>
        <v>0</v>
      </c>
      <c r="Q76" s="166"/>
      <c r="R76" s="1063"/>
      <c r="S76" s="560" t="str">
        <f>IFERROR(VLOOKUP(R76,'FX rates'!$C$9:$D$25,2,FALSE),"")</f>
        <v/>
      </c>
      <c r="T76" s="282">
        <f t="shared" si="17"/>
        <v>0</v>
      </c>
      <c r="U76" s="150">
        <f t="shared" si="18"/>
        <v>0</v>
      </c>
      <c r="V76" s="188"/>
      <c r="W76" s="123" t="s">
        <v>395</v>
      </c>
      <c r="X76" s="113">
        <f>SUM(X75)</f>
        <v>0</v>
      </c>
      <c r="Y76" s="113">
        <f t="shared" ref="Y76:AG76" si="35">SUM(Y75)</f>
        <v>0</v>
      </c>
      <c r="Z76" s="113">
        <f t="shared" si="35"/>
        <v>0</v>
      </c>
      <c r="AA76" s="113">
        <f t="shared" si="35"/>
        <v>0</v>
      </c>
      <c r="AB76" s="113">
        <f t="shared" si="35"/>
        <v>0</v>
      </c>
      <c r="AC76" s="527">
        <f t="shared" si="35"/>
        <v>0</v>
      </c>
      <c r="AD76" s="113">
        <f t="shared" si="35"/>
        <v>0</v>
      </c>
      <c r="AE76" s="113">
        <f t="shared" si="35"/>
        <v>0</v>
      </c>
      <c r="AF76" s="113">
        <f t="shared" si="35"/>
        <v>0</v>
      </c>
      <c r="AG76" s="113">
        <f t="shared" si="35"/>
        <v>0</v>
      </c>
      <c r="AH76" s="290"/>
      <c r="AI76" s="290"/>
      <c r="AJ76" s="289"/>
      <c r="AK76" s="289"/>
      <c r="AL76" s="289"/>
      <c r="AM76" s="289"/>
      <c r="AN76" s="289"/>
      <c r="AO76" s="289"/>
    </row>
    <row r="77" spans="1:41" ht="14.25" x14ac:dyDescent="0.2">
      <c r="A77" s="1182"/>
      <c r="B77" s="165"/>
      <c r="C77" s="165"/>
      <c r="D77" s="147"/>
      <c r="E77" s="1163"/>
      <c r="F77" s="1163"/>
      <c r="G77" s="166"/>
      <c r="H77" s="166"/>
      <c r="I77" s="166"/>
      <c r="J77" s="155"/>
      <c r="K77" s="256"/>
      <c r="L77" s="306"/>
      <c r="M77" s="306"/>
      <c r="N77" s="282">
        <f t="shared" si="15"/>
        <v>0</v>
      </c>
      <c r="O77" s="740"/>
      <c r="P77" s="485">
        <f t="shared" si="32"/>
        <v>0</v>
      </c>
      <c r="Q77" s="166"/>
      <c r="R77" s="1063"/>
      <c r="S77" s="560" t="str">
        <f>IFERROR(VLOOKUP(R77,'FX rates'!$C$9:$D$25,2,FALSE),"")</f>
        <v/>
      </c>
      <c r="T77" s="282">
        <f t="shared" si="17"/>
        <v>0</v>
      </c>
      <c r="U77" s="150">
        <f t="shared" si="18"/>
        <v>0</v>
      </c>
      <c r="V77" s="188"/>
      <c r="W77" s="123" t="s">
        <v>39</v>
      </c>
      <c r="X77" s="171">
        <f t="shared" ref="X77:AG77" si="36">SUM(X37,X59,X57,X63,X65,X68,X73,X76)</f>
        <v>0</v>
      </c>
      <c r="Y77" s="171">
        <f t="shared" si="36"/>
        <v>0</v>
      </c>
      <c r="Z77" s="171">
        <f t="shared" si="36"/>
        <v>0</v>
      </c>
      <c r="AA77" s="171">
        <f t="shared" si="36"/>
        <v>0</v>
      </c>
      <c r="AB77" s="171">
        <f t="shared" si="36"/>
        <v>0</v>
      </c>
      <c r="AC77" s="816">
        <f t="shared" si="36"/>
        <v>0</v>
      </c>
      <c r="AD77" s="171">
        <f t="shared" si="36"/>
        <v>0</v>
      </c>
      <c r="AE77" s="171">
        <f t="shared" si="36"/>
        <v>0</v>
      </c>
      <c r="AF77" s="171">
        <f t="shared" si="36"/>
        <v>0</v>
      </c>
      <c r="AG77" s="171">
        <f t="shared" si="36"/>
        <v>0</v>
      </c>
      <c r="AH77" s="290"/>
      <c r="AI77" s="290"/>
      <c r="AJ77" s="289"/>
      <c r="AK77" s="289"/>
      <c r="AL77" s="289"/>
      <c r="AM77" s="289"/>
      <c r="AN77" s="289"/>
      <c r="AO77" s="289"/>
    </row>
    <row r="78" spans="1:41" ht="14.25" x14ac:dyDescent="0.2">
      <c r="A78" s="1182"/>
      <c r="B78" s="165"/>
      <c r="C78" s="165"/>
      <c r="D78" s="147"/>
      <c r="E78" s="1162"/>
      <c r="F78" s="1162"/>
      <c r="G78" s="166"/>
      <c r="H78" s="166"/>
      <c r="I78" s="166"/>
      <c r="J78" s="155"/>
      <c r="K78" s="256"/>
      <c r="L78" s="306"/>
      <c r="M78" s="306"/>
      <c r="N78" s="282">
        <f t="shared" si="15"/>
        <v>0</v>
      </c>
      <c r="O78" s="740"/>
      <c r="P78" s="485">
        <f t="shared" si="32"/>
        <v>0</v>
      </c>
      <c r="Q78" s="1076"/>
      <c r="R78" s="1063"/>
      <c r="S78" s="560" t="str">
        <f>IFERROR(VLOOKUP(R78,'FX rates'!$C$9:$D$25,2,FALSE),"")</f>
        <v/>
      </c>
      <c r="T78" s="282">
        <f t="shared" si="17"/>
        <v>0</v>
      </c>
      <c r="U78" s="150">
        <f t="shared" si="18"/>
        <v>0</v>
      </c>
      <c r="V78" s="18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290"/>
      <c r="AI78" s="290"/>
      <c r="AJ78" s="289"/>
      <c r="AK78" s="289"/>
      <c r="AL78" s="289"/>
      <c r="AM78" s="289"/>
      <c r="AN78" s="289"/>
      <c r="AO78" s="289"/>
    </row>
    <row r="79" spans="1:41" ht="14.25" x14ac:dyDescent="0.2">
      <c r="A79" s="1182"/>
      <c r="B79" s="165"/>
      <c r="C79" s="165"/>
      <c r="D79" s="147"/>
      <c r="E79" s="1163"/>
      <c r="F79" s="1163"/>
      <c r="G79" s="166"/>
      <c r="H79" s="166"/>
      <c r="I79" s="166"/>
      <c r="J79" s="155"/>
      <c r="K79" s="256"/>
      <c r="L79" s="306"/>
      <c r="M79" s="306"/>
      <c r="N79" s="282">
        <f t="shared" si="15"/>
        <v>0</v>
      </c>
      <c r="O79" s="740"/>
      <c r="P79" s="485">
        <f t="shared" si="32"/>
        <v>0</v>
      </c>
      <c r="Q79" s="166"/>
      <c r="R79" s="1063"/>
      <c r="S79" s="560" t="str">
        <f>IFERROR(VLOOKUP(R79,'FX rates'!$C$9:$D$25,2,FALSE),"")</f>
        <v/>
      </c>
      <c r="T79" s="282">
        <f t="shared" si="17"/>
        <v>0</v>
      </c>
      <c r="U79" s="150">
        <f t="shared" si="18"/>
        <v>0</v>
      </c>
      <c r="V79" s="18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290"/>
      <c r="AI79" s="290"/>
      <c r="AJ79" s="289"/>
      <c r="AK79" s="289"/>
      <c r="AL79" s="289"/>
      <c r="AM79" s="289"/>
      <c r="AN79" s="289"/>
      <c r="AO79" s="289"/>
    </row>
    <row r="80" spans="1:41" ht="14.25" x14ac:dyDescent="0.2">
      <c r="A80" s="1182"/>
      <c r="B80" s="165"/>
      <c r="C80" s="165"/>
      <c r="D80" s="147"/>
      <c r="E80" s="1162"/>
      <c r="F80" s="1162"/>
      <c r="G80" s="166"/>
      <c r="H80" s="166"/>
      <c r="I80" s="166"/>
      <c r="J80" s="155"/>
      <c r="K80" s="256"/>
      <c r="L80" s="306"/>
      <c r="M80" s="306"/>
      <c r="N80" s="282">
        <f t="shared" si="15"/>
        <v>0</v>
      </c>
      <c r="O80" s="740"/>
      <c r="P80" s="485">
        <f t="shared" si="32"/>
        <v>0</v>
      </c>
      <c r="Q80" s="1076"/>
      <c r="R80" s="1063"/>
      <c r="S80" s="560" t="str">
        <f>IFERROR(VLOOKUP(R80,'FX rates'!$C$9:$D$25,2,FALSE),"")</f>
        <v/>
      </c>
      <c r="T80" s="282">
        <f t="shared" si="17"/>
        <v>0</v>
      </c>
      <c r="U80" s="150">
        <f t="shared" si="18"/>
        <v>0</v>
      </c>
      <c r="V80" s="18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290"/>
      <c r="AH80" s="290"/>
      <c r="AI80" s="290"/>
      <c r="AJ80" s="289"/>
      <c r="AK80" s="289"/>
      <c r="AL80" s="289"/>
      <c r="AM80" s="289"/>
      <c r="AN80" s="289"/>
      <c r="AO80" s="289"/>
    </row>
    <row r="81" spans="1:41" ht="14.25" x14ac:dyDescent="0.2">
      <c r="A81" s="1182"/>
      <c r="B81" s="165"/>
      <c r="C81" s="165"/>
      <c r="D81" s="147"/>
      <c r="E81" s="1163"/>
      <c r="F81" s="1163"/>
      <c r="G81" s="166"/>
      <c r="H81" s="166"/>
      <c r="I81" s="166"/>
      <c r="J81" s="155"/>
      <c r="K81" s="256"/>
      <c r="L81" s="306"/>
      <c r="M81" s="306"/>
      <c r="N81" s="282">
        <f t="shared" si="15"/>
        <v>0</v>
      </c>
      <c r="O81" s="740"/>
      <c r="P81" s="485">
        <f t="shared" si="32"/>
        <v>0</v>
      </c>
      <c r="Q81" s="166"/>
      <c r="R81" s="1063"/>
      <c r="S81" s="560" t="str">
        <f>IFERROR(VLOOKUP(R81,'FX rates'!$C$9:$D$25,2,FALSE),"")</f>
        <v/>
      </c>
      <c r="T81" s="282">
        <f t="shared" si="17"/>
        <v>0</v>
      </c>
      <c r="U81" s="150">
        <f t="shared" si="18"/>
        <v>0</v>
      </c>
      <c r="V81" s="188"/>
      <c r="W81" s="487" t="s">
        <v>225</v>
      </c>
      <c r="X81" s="272"/>
      <c r="Y81" s="272"/>
      <c r="Z81" s="272"/>
      <c r="AA81" s="157"/>
      <c r="AB81" s="157"/>
      <c r="AC81" s="157"/>
      <c r="AD81" s="157"/>
      <c r="AE81" s="290"/>
      <c r="AF81" s="290"/>
      <c r="AG81" s="290"/>
      <c r="AH81" s="290"/>
      <c r="AI81" s="290"/>
      <c r="AJ81" s="289"/>
      <c r="AK81" s="289"/>
      <c r="AL81" s="289"/>
      <c r="AM81" s="289"/>
      <c r="AN81" s="289"/>
      <c r="AO81" s="289"/>
    </row>
    <row r="82" spans="1:41" ht="14.25" x14ac:dyDescent="0.2">
      <c r="A82" s="1182"/>
      <c r="B82" s="165"/>
      <c r="C82" s="165"/>
      <c r="D82" s="147"/>
      <c r="E82" s="1163"/>
      <c r="F82" s="1163"/>
      <c r="G82" s="166"/>
      <c r="H82" s="166"/>
      <c r="I82" s="166"/>
      <c r="J82" s="376"/>
      <c r="K82" s="256"/>
      <c r="L82" s="306"/>
      <c r="M82" s="306"/>
      <c r="N82" s="282">
        <f t="shared" si="15"/>
        <v>0</v>
      </c>
      <c r="O82" s="740"/>
      <c r="P82" s="485">
        <f t="shared" si="32"/>
        <v>0</v>
      </c>
      <c r="Q82" s="166"/>
      <c r="R82" s="1063"/>
      <c r="S82" s="560" t="str">
        <f>IFERROR(VLOOKUP(R82,'FX rates'!$C$9:$D$25,2,FALSE),"")</f>
        <v/>
      </c>
      <c r="T82" s="282">
        <f t="shared" si="17"/>
        <v>0</v>
      </c>
      <c r="U82" s="150">
        <f t="shared" si="18"/>
        <v>0</v>
      </c>
      <c r="V82" s="188"/>
      <c r="W82" s="511"/>
      <c r="X82" s="311" t="str">
        <f>"Valuation Amount Balance Sheet "&amp;YEAR($B$6)</f>
        <v>Valuation Amount Balance Sheet 1900</v>
      </c>
      <c r="Y82" s="312" t="s">
        <v>224</v>
      </c>
      <c r="Z82" s="312" t="str">
        <f>"Other Assets at Year End "&amp;YEAR($B$6)</f>
        <v>Other Assets at Year End 1900</v>
      </c>
      <c r="AA82" s="157"/>
      <c r="AB82" s="157"/>
      <c r="AC82" s="157"/>
      <c r="AD82" s="157"/>
      <c r="AE82" s="290"/>
      <c r="AF82" s="290"/>
      <c r="AG82" s="290"/>
      <c r="AH82" s="290"/>
      <c r="AI82" s="290"/>
      <c r="AJ82" s="289"/>
      <c r="AK82" s="289"/>
      <c r="AL82" s="289"/>
      <c r="AM82" s="289"/>
      <c r="AN82" s="289"/>
      <c r="AO82" s="289"/>
    </row>
    <row r="83" spans="1:41" ht="14.25" x14ac:dyDescent="0.2">
      <c r="A83" s="1182"/>
      <c r="B83" s="165"/>
      <c r="C83" s="165"/>
      <c r="D83" s="147"/>
      <c r="E83" s="1163"/>
      <c r="F83" s="1163"/>
      <c r="G83" s="166"/>
      <c r="H83" s="166"/>
      <c r="I83" s="166"/>
      <c r="J83" s="376"/>
      <c r="K83" s="256"/>
      <c r="L83" s="306"/>
      <c r="M83" s="306"/>
      <c r="N83" s="282">
        <f t="shared" si="15"/>
        <v>0</v>
      </c>
      <c r="O83" s="740"/>
      <c r="P83" s="485">
        <f t="shared" si="32"/>
        <v>0</v>
      </c>
      <c r="Q83" s="166"/>
      <c r="R83" s="1063"/>
      <c r="S83" s="560" t="str">
        <f>IFERROR(VLOOKUP(R83,'FX rates'!$C$9:$D$25,2,FALSE),"")</f>
        <v/>
      </c>
      <c r="T83" s="282">
        <f t="shared" si="17"/>
        <v>0</v>
      </c>
      <c r="U83" s="150">
        <f t="shared" si="18"/>
        <v>0</v>
      </c>
      <c r="V83" s="188"/>
      <c r="W83" s="119" t="s">
        <v>384</v>
      </c>
      <c r="X83" s="280">
        <f>SUMIF($A$32:$A$505,AK32,$P$32:$P$505)</f>
        <v>0</v>
      </c>
      <c r="Y83" s="280">
        <f>SUMIF($A$32:$A$505,AK32,$T$32:$T$505)</f>
        <v>0</v>
      </c>
      <c r="Z83" s="280">
        <f>SUMIF($A$32:$A$505,AK32,$U$32:$U$505)</f>
        <v>0</v>
      </c>
      <c r="AA83" s="157"/>
      <c r="AB83" s="157"/>
      <c r="AC83" s="157"/>
      <c r="AD83" s="157"/>
      <c r="AE83" s="290"/>
      <c r="AF83" s="290"/>
      <c r="AG83" s="290"/>
      <c r="AH83" s="290"/>
      <c r="AI83" s="290"/>
      <c r="AJ83" s="289"/>
      <c r="AK83" s="289"/>
      <c r="AL83" s="289"/>
      <c r="AM83" s="289"/>
      <c r="AN83" s="289"/>
      <c r="AO83" s="289"/>
    </row>
    <row r="84" spans="1:41" ht="14.25" x14ac:dyDescent="0.2">
      <c r="A84" s="1182"/>
      <c r="B84" s="165"/>
      <c r="C84" s="165"/>
      <c r="D84" s="147"/>
      <c r="E84" s="1163"/>
      <c r="F84" s="1163"/>
      <c r="G84" s="166"/>
      <c r="H84" s="166"/>
      <c r="I84" s="166"/>
      <c r="J84" s="167"/>
      <c r="K84" s="256"/>
      <c r="L84" s="306"/>
      <c r="M84" s="306"/>
      <c r="N84" s="282">
        <f t="shared" si="15"/>
        <v>0</v>
      </c>
      <c r="O84" s="740"/>
      <c r="P84" s="485">
        <f t="shared" si="32"/>
        <v>0</v>
      </c>
      <c r="Q84" s="166"/>
      <c r="R84" s="1063"/>
      <c r="S84" s="560" t="str">
        <f>IFERROR(VLOOKUP(R84,'FX rates'!$C$9:$D$25,2,FALSE),"")</f>
        <v/>
      </c>
      <c r="T84" s="282">
        <f t="shared" si="17"/>
        <v>0</v>
      </c>
      <c r="U84" s="150">
        <f t="shared" si="18"/>
        <v>0</v>
      </c>
      <c r="V84" s="188"/>
      <c r="W84" s="119" t="s">
        <v>392</v>
      </c>
      <c r="X84" s="280">
        <f>SUMIF($A$32:$A$505,AK33,$P$32:$P$505)</f>
        <v>0</v>
      </c>
      <c r="Y84" s="280">
        <f>SUMIF($A$32:$A$505,AK33,$T$32:$T$505)</f>
        <v>0</v>
      </c>
      <c r="Z84" s="280">
        <f>SUMIF($A$32:$A$505,AK33,$U$32:$U$505)</f>
        <v>0</v>
      </c>
      <c r="AA84" s="157"/>
      <c r="AB84" s="157"/>
      <c r="AC84" s="157"/>
      <c r="AD84" s="157"/>
      <c r="AE84" s="290"/>
      <c r="AF84" s="290"/>
      <c r="AG84" s="290"/>
      <c r="AH84" s="290"/>
      <c r="AI84" s="290"/>
      <c r="AJ84" s="289"/>
      <c r="AK84" s="289"/>
      <c r="AL84" s="289"/>
      <c r="AM84" s="289"/>
      <c r="AN84" s="289"/>
      <c r="AO84" s="289"/>
    </row>
    <row r="85" spans="1:41" ht="14.25" x14ac:dyDescent="0.2">
      <c r="A85" s="1182"/>
      <c r="B85" s="165"/>
      <c r="C85" s="165"/>
      <c r="D85" s="147"/>
      <c r="E85" s="1163"/>
      <c r="F85" s="1163"/>
      <c r="G85" s="166"/>
      <c r="H85" s="166"/>
      <c r="I85" s="166"/>
      <c r="J85" s="155"/>
      <c r="K85" s="256"/>
      <c r="L85" s="306"/>
      <c r="M85" s="306"/>
      <c r="N85" s="282">
        <f t="shared" si="15"/>
        <v>0</v>
      </c>
      <c r="O85" s="740"/>
      <c r="P85" s="485">
        <f t="shared" si="32"/>
        <v>0</v>
      </c>
      <c r="Q85" s="166"/>
      <c r="R85" s="1063"/>
      <c r="S85" s="560" t="str">
        <f>IFERROR(VLOOKUP(R85,'FX rates'!$C$9:$D$25,2,FALSE),"")</f>
        <v/>
      </c>
      <c r="T85" s="282">
        <f t="shared" si="17"/>
        <v>0</v>
      </c>
      <c r="U85" s="150">
        <f t="shared" si="18"/>
        <v>0</v>
      </c>
      <c r="V85" s="188"/>
      <c r="W85" s="119" t="s">
        <v>390</v>
      </c>
      <c r="X85" s="280">
        <f>SUMIF($A$32:$A$505,AK34,$P$32:$P$505)</f>
        <v>0</v>
      </c>
      <c r="Y85" s="280">
        <f>SUMIF($A$32:$A$505,AK34,$T$32:$T$505)</f>
        <v>0</v>
      </c>
      <c r="Z85" s="280">
        <f>SUMIF($A$32:$A$505,AK34,$U$32:$U$505)</f>
        <v>0</v>
      </c>
      <c r="AA85" s="157"/>
      <c r="AB85" s="157"/>
      <c r="AC85" s="157"/>
      <c r="AD85" s="157"/>
      <c r="AE85" s="290"/>
      <c r="AF85" s="290"/>
      <c r="AG85" s="290"/>
      <c r="AH85" s="290"/>
      <c r="AI85" s="290"/>
      <c r="AJ85" s="289"/>
      <c r="AK85" s="289"/>
      <c r="AL85" s="289"/>
      <c r="AM85" s="289"/>
      <c r="AN85" s="289"/>
      <c r="AO85" s="289"/>
    </row>
    <row r="86" spans="1:41" ht="14.25" x14ac:dyDescent="0.2">
      <c r="A86" s="1182"/>
      <c r="B86" s="165"/>
      <c r="C86" s="165"/>
      <c r="D86" s="147"/>
      <c r="E86" s="1162"/>
      <c r="F86" s="1162"/>
      <c r="G86" s="166"/>
      <c r="H86" s="166"/>
      <c r="I86" s="166"/>
      <c r="J86" s="155"/>
      <c r="K86" s="256"/>
      <c r="L86" s="306"/>
      <c r="M86" s="306"/>
      <c r="N86" s="282">
        <f t="shared" si="15"/>
        <v>0</v>
      </c>
      <c r="O86" s="740"/>
      <c r="P86" s="485">
        <f t="shared" si="32"/>
        <v>0</v>
      </c>
      <c r="Q86" s="166"/>
      <c r="R86" s="1063"/>
      <c r="S86" s="560" t="str">
        <f>IFERROR(VLOOKUP(R86,'FX rates'!$C$9:$D$25,2,FALSE),"")</f>
        <v/>
      </c>
      <c r="T86" s="282">
        <f t="shared" si="17"/>
        <v>0</v>
      </c>
      <c r="U86" s="150">
        <f t="shared" si="18"/>
        <v>0</v>
      </c>
      <c r="V86" s="188"/>
      <c r="W86" s="123" t="s">
        <v>462</v>
      </c>
      <c r="X86" s="526">
        <f>SUM(X83:X85)</f>
        <v>0</v>
      </c>
      <c r="Y86" s="526">
        <f>SUM(Y83:Y85)</f>
        <v>0</v>
      </c>
      <c r="Z86" s="526">
        <f>SUM(Z83:Z85)</f>
        <v>0</v>
      </c>
      <c r="AA86" s="157"/>
      <c r="AB86" s="157"/>
      <c r="AC86" s="157"/>
      <c r="AD86" s="157"/>
      <c r="AE86" s="290"/>
      <c r="AF86" s="290"/>
      <c r="AG86" s="290"/>
      <c r="AH86" s="290"/>
      <c r="AI86" s="290"/>
      <c r="AJ86" s="289"/>
      <c r="AK86" s="289"/>
      <c r="AL86" s="289"/>
      <c r="AM86" s="289"/>
      <c r="AN86" s="289"/>
      <c r="AO86" s="289"/>
    </row>
    <row r="87" spans="1:41" ht="14.25" x14ac:dyDescent="0.2">
      <c r="A87" s="1182"/>
      <c r="B87" s="165"/>
      <c r="C87" s="165"/>
      <c r="D87" s="147"/>
      <c r="E87" s="1163"/>
      <c r="F87" s="1163"/>
      <c r="G87" s="166"/>
      <c r="H87" s="166"/>
      <c r="I87" s="166"/>
      <c r="J87" s="155"/>
      <c r="K87" s="256"/>
      <c r="L87" s="306"/>
      <c r="M87" s="306"/>
      <c r="N87" s="282">
        <f t="shared" si="15"/>
        <v>0</v>
      </c>
      <c r="O87" s="740"/>
      <c r="P87" s="485">
        <f t="shared" si="32"/>
        <v>0</v>
      </c>
      <c r="Q87" s="166"/>
      <c r="R87" s="1063"/>
      <c r="S87" s="560" t="str">
        <f>IFERROR(VLOOKUP(R87,'FX rates'!$C$9:$D$25,2,FALSE),"")</f>
        <v/>
      </c>
      <c r="T87" s="282">
        <f t="shared" si="17"/>
        <v>0</v>
      </c>
      <c r="U87" s="150">
        <f t="shared" si="18"/>
        <v>0</v>
      </c>
      <c r="V87" s="188"/>
      <c r="W87" s="510" t="s">
        <v>312</v>
      </c>
      <c r="X87" s="280">
        <f>SUM(Y87+Z87)</f>
        <v>0</v>
      </c>
      <c r="Y87" s="280">
        <f>+AF73</f>
        <v>0</v>
      </c>
      <c r="Z87" s="280">
        <f>+AG73</f>
        <v>0</v>
      </c>
      <c r="AA87" s="157"/>
      <c r="AB87" s="157"/>
      <c r="AC87" s="157"/>
      <c r="AD87" s="157"/>
      <c r="AE87" s="290"/>
      <c r="AF87" s="290"/>
      <c r="AG87" s="290"/>
      <c r="AH87" s="290"/>
      <c r="AI87" s="290"/>
      <c r="AJ87" s="289"/>
      <c r="AK87" s="289"/>
      <c r="AL87" s="289"/>
      <c r="AM87" s="289"/>
      <c r="AN87" s="289"/>
      <c r="AO87" s="289"/>
    </row>
    <row r="88" spans="1:41" ht="14.25" x14ac:dyDescent="0.2">
      <c r="A88" s="1182"/>
      <c r="B88" s="165"/>
      <c r="C88" s="165"/>
      <c r="D88" s="147"/>
      <c r="E88" s="1163"/>
      <c r="F88" s="1163"/>
      <c r="G88" s="166"/>
      <c r="H88" s="166"/>
      <c r="I88" s="166"/>
      <c r="J88" s="155"/>
      <c r="K88" s="256"/>
      <c r="L88" s="306"/>
      <c r="M88" s="306"/>
      <c r="N88" s="282">
        <f t="shared" si="15"/>
        <v>0</v>
      </c>
      <c r="O88" s="740"/>
      <c r="P88" s="485">
        <f t="shared" si="32"/>
        <v>0</v>
      </c>
      <c r="Q88" s="166"/>
      <c r="R88" s="1063"/>
      <c r="S88" s="560" t="str">
        <f>IFERROR(VLOOKUP(R88,'FX rates'!$C$9:$D$25,2,FALSE),"")</f>
        <v/>
      </c>
      <c r="T88" s="282">
        <f t="shared" si="17"/>
        <v>0</v>
      </c>
      <c r="U88" s="150">
        <f t="shared" si="18"/>
        <v>0</v>
      </c>
      <c r="V88" s="188"/>
      <c r="W88" s="166" t="s">
        <v>173</v>
      </c>
      <c r="X88" s="280">
        <f t="shared" ref="X88:X95" si="37">SUMIF($D$32:$D$505,AJ38,$P$32:$P$505)</f>
        <v>0</v>
      </c>
      <c r="Y88" s="280">
        <f t="shared" ref="Y88:Y95" si="38">SUMIF($D$32:$D$505,W88,$T$32:$T$505)</f>
        <v>0</v>
      </c>
      <c r="Z88" s="280">
        <f t="shared" ref="Z88:Z95" si="39">SUMIF($D$32:$D$505,W88,$U$32:$U$505)</f>
        <v>0</v>
      </c>
      <c r="AA88" s="157"/>
      <c r="AB88" s="157"/>
      <c r="AC88" s="157"/>
      <c r="AD88" s="157"/>
      <c r="AE88" s="290"/>
      <c r="AF88" s="290"/>
      <c r="AG88" s="290"/>
      <c r="AH88" s="290"/>
      <c r="AI88" s="290"/>
      <c r="AJ88" s="289"/>
      <c r="AK88" s="289"/>
      <c r="AL88" s="289"/>
      <c r="AM88" s="289"/>
      <c r="AN88" s="289"/>
      <c r="AO88" s="289"/>
    </row>
    <row r="89" spans="1:41" ht="14.25" x14ac:dyDescent="0.2">
      <c r="A89" s="1182"/>
      <c r="B89" s="165"/>
      <c r="C89" s="165"/>
      <c r="D89" s="147"/>
      <c r="E89" s="1163"/>
      <c r="F89" s="1163"/>
      <c r="G89" s="166"/>
      <c r="H89" s="166"/>
      <c r="I89" s="166"/>
      <c r="J89" s="155"/>
      <c r="K89" s="256"/>
      <c r="L89" s="306"/>
      <c r="M89" s="306"/>
      <c r="N89" s="282">
        <f t="shared" si="15"/>
        <v>0</v>
      </c>
      <c r="O89" s="740"/>
      <c r="P89" s="485">
        <f t="shared" si="32"/>
        <v>0</v>
      </c>
      <c r="Q89" s="166"/>
      <c r="R89" s="1063"/>
      <c r="S89" s="560" t="str">
        <f>IFERROR(VLOOKUP(R89,'FX rates'!$C$9:$D$25,2,FALSE),"")</f>
        <v/>
      </c>
      <c r="T89" s="282">
        <f t="shared" si="17"/>
        <v>0</v>
      </c>
      <c r="U89" s="150">
        <f t="shared" si="18"/>
        <v>0</v>
      </c>
      <c r="V89" s="188"/>
      <c r="W89" s="166" t="s">
        <v>175</v>
      </c>
      <c r="X89" s="280">
        <f t="shared" si="37"/>
        <v>0</v>
      </c>
      <c r="Y89" s="280">
        <f t="shared" si="38"/>
        <v>0</v>
      </c>
      <c r="Z89" s="280">
        <f t="shared" si="39"/>
        <v>0</v>
      </c>
      <c r="AA89" s="157"/>
      <c r="AB89" s="157"/>
      <c r="AC89" s="157"/>
      <c r="AD89" s="157"/>
      <c r="AE89" s="290"/>
      <c r="AF89" s="290"/>
      <c r="AG89" s="290"/>
      <c r="AH89" s="290"/>
      <c r="AI89" s="290"/>
      <c r="AJ89" s="289"/>
      <c r="AK89" s="289"/>
      <c r="AL89" s="289"/>
      <c r="AM89" s="289"/>
      <c r="AN89" s="289"/>
      <c r="AO89" s="289"/>
    </row>
    <row r="90" spans="1:41" ht="14.25" x14ac:dyDescent="0.2">
      <c r="A90" s="1182"/>
      <c r="B90" s="165"/>
      <c r="C90" s="165"/>
      <c r="D90" s="147"/>
      <c r="E90" s="1163"/>
      <c r="F90" s="1163"/>
      <c r="G90" s="166"/>
      <c r="H90" s="166"/>
      <c r="I90" s="166"/>
      <c r="J90" s="155"/>
      <c r="K90" s="256"/>
      <c r="L90" s="306"/>
      <c r="M90" s="306"/>
      <c r="N90" s="282">
        <f t="shared" si="15"/>
        <v>0</v>
      </c>
      <c r="O90" s="740"/>
      <c r="P90" s="485">
        <f t="shared" si="32"/>
        <v>0</v>
      </c>
      <c r="Q90" s="166"/>
      <c r="R90" s="1063"/>
      <c r="S90" s="560" t="str">
        <f>IFERROR(VLOOKUP(R90,'FX rates'!$C$9:$D$25,2,FALSE),"")</f>
        <v/>
      </c>
      <c r="T90" s="282">
        <f t="shared" si="17"/>
        <v>0</v>
      </c>
      <c r="U90" s="150">
        <f t="shared" si="18"/>
        <v>0</v>
      </c>
      <c r="V90" s="188"/>
      <c r="W90" s="166" t="s">
        <v>174</v>
      </c>
      <c r="X90" s="280">
        <f t="shared" si="37"/>
        <v>0</v>
      </c>
      <c r="Y90" s="280">
        <f t="shared" si="38"/>
        <v>0</v>
      </c>
      <c r="Z90" s="280">
        <f t="shared" si="39"/>
        <v>0</v>
      </c>
      <c r="AA90" s="157"/>
      <c r="AB90" s="157"/>
      <c r="AC90" s="157"/>
      <c r="AD90" s="157"/>
      <c r="AE90" s="290"/>
      <c r="AF90" s="290"/>
      <c r="AG90" s="290"/>
      <c r="AH90" s="290"/>
      <c r="AI90" s="290"/>
      <c r="AJ90" s="289"/>
      <c r="AK90" s="289"/>
      <c r="AL90" s="289"/>
      <c r="AM90" s="289"/>
      <c r="AN90" s="289"/>
      <c r="AO90" s="289"/>
    </row>
    <row r="91" spans="1:41" ht="14.25" x14ac:dyDescent="0.2">
      <c r="A91" s="1182"/>
      <c r="B91" s="165"/>
      <c r="C91" s="165"/>
      <c r="D91" s="147"/>
      <c r="E91" s="1163"/>
      <c r="F91" s="1163"/>
      <c r="G91" s="166"/>
      <c r="H91" s="166"/>
      <c r="I91" s="166"/>
      <c r="J91" s="155"/>
      <c r="K91" s="256"/>
      <c r="L91" s="306"/>
      <c r="M91" s="306"/>
      <c r="N91" s="282">
        <f t="shared" si="15"/>
        <v>0</v>
      </c>
      <c r="O91" s="740"/>
      <c r="P91" s="485">
        <f t="shared" si="32"/>
        <v>0</v>
      </c>
      <c r="Q91" s="166"/>
      <c r="R91" s="1063"/>
      <c r="S91" s="560" t="str">
        <f>IFERROR(VLOOKUP(R91,'FX rates'!$C$9:$D$25,2,FALSE),"")</f>
        <v/>
      </c>
      <c r="T91" s="282">
        <f t="shared" si="17"/>
        <v>0</v>
      </c>
      <c r="U91" s="150">
        <f t="shared" si="18"/>
        <v>0</v>
      </c>
      <c r="V91" s="188"/>
      <c r="W91" s="166" t="s">
        <v>176</v>
      </c>
      <c r="X91" s="280">
        <f t="shared" si="37"/>
        <v>0</v>
      </c>
      <c r="Y91" s="280">
        <f t="shared" si="38"/>
        <v>0</v>
      </c>
      <c r="Z91" s="280">
        <f t="shared" si="39"/>
        <v>0</v>
      </c>
      <c r="AA91" s="8"/>
      <c r="AB91" s="8"/>
      <c r="AC91" s="8"/>
      <c r="AD91" s="8"/>
      <c r="AE91" s="8"/>
      <c r="AF91" s="8"/>
      <c r="AG91" s="8"/>
      <c r="AH91" s="290"/>
      <c r="AI91" s="290"/>
      <c r="AJ91" s="289"/>
      <c r="AK91" s="289"/>
      <c r="AL91" s="289"/>
      <c r="AM91" s="289"/>
      <c r="AN91" s="289"/>
      <c r="AO91" s="289"/>
    </row>
    <row r="92" spans="1:41" ht="14.25" x14ac:dyDescent="0.2">
      <c r="A92" s="1182"/>
      <c r="B92" s="165"/>
      <c r="C92" s="165"/>
      <c r="D92" s="147"/>
      <c r="E92" s="1163"/>
      <c r="F92" s="1163"/>
      <c r="G92" s="166"/>
      <c r="H92" s="166"/>
      <c r="I92" s="166"/>
      <c r="J92" s="155"/>
      <c r="K92" s="256"/>
      <c r="L92" s="306"/>
      <c r="M92" s="306"/>
      <c r="N92" s="282">
        <f t="shared" si="15"/>
        <v>0</v>
      </c>
      <c r="O92" s="740"/>
      <c r="P92" s="485">
        <f t="shared" si="32"/>
        <v>0</v>
      </c>
      <c r="Q92" s="166"/>
      <c r="R92" s="1063"/>
      <c r="S92" s="560" t="str">
        <f>IFERROR(VLOOKUP(R92,'FX rates'!$C$9:$D$25,2,FALSE),"")</f>
        <v/>
      </c>
      <c r="T92" s="282">
        <f t="shared" si="17"/>
        <v>0</v>
      </c>
      <c r="U92" s="150">
        <f t="shared" si="18"/>
        <v>0</v>
      </c>
      <c r="V92" s="188"/>
      <c r="W92" s="166" t="s">
        <v>177</v>
      </c>
      <c r="X92" s="280">
        <f t="shared" si="37"/>
        <v>0</v>
      </c>
      <c r="Y92" s="280">
        <f t="shared" si="38"/>
        <v>0</v>
      </c>
      <c r="Z92" s="280">
        <f t="shared" si="39"/>
        <v>0</v>
      </c>
      <c r="AA92" s="157"/>
      <c r="AB92" s="157"/>
      <c r="AC92" s="157"/>
      <c r="AD92" s="157"/>
      <c r="AE92" s="290"/>
      <c r="AF92" s="290"/>
      <c r="AG92" s="290"/>
      <c r="AH92" s="290"/>
      <c r="AI92" s="290"/>
      <c r="AJ92" s="289"/>
      <c r="AK92" s="289"/>
      <c r="AL92" s="289"/>
      <c r="AM92" s="289"/>
      <c r="AN92" s="289"/>
      <c r="AO92" s="289"/>
    </row>
    <row r="93" spans="1:41" ht="14.25" x14ac:dyDescent="0.2">
      <c r="A93" s="1182"/>
      <c r="B93" s="165"/>
      <c r="C93" s="165"/>
      <c r="D93" s="147"/>
      <c r="E93" s="1163"/>
      <c r="F93" s="1163"/>
      <c r="G93" s="166"/>
      <c r="H93" s="166"/>
      <c r="I93" s="166"/>
      <c r="J93" s="155"/>
      <c r="K93" s="256"/>
      <c r="L93" s="306"/>
      <c r="M93" s="306"/>
      <c r="N93" s="282">
        <f t="shared" si="15"/>
        <v>0</v>
      </c>
      <c r="O93" s="740"/>
      <c r="P93" s="485">
        <f t="shared" si="32"/>
        <v>0</v>
      </c>
      <c r="Q93" s="166"/>
      <c r="R93" s="1063"/>
      <c r="S93" s="560" t="str">
        <f>IFERROR(VLOOKUP(R93,'FX rates'!$C$9:$D$25,2,FALSE),"")</f>
        <v/>
      </c>
      <c r="T93" s="282">
        <f t="shared" si="17"/>
        <v>0</v>
      </c>
      <c r="U93" s="150">
        <f t="shared" si="18"/>
        <v>0</v>
      </c>
      <c r="V93" s="188"/>
      <c r="W93" s="166" t="s">
        <v>178</v>
      </c>
      <c r="X93" s="280">
        <f t="shared" si="37"/>
        <v>0</v>
      </c>
      <c r="Y93" s="280">
        <f t="shared" si="38"/>
        <v>0</v>
      </c>
      <c r="Z93" s="280">
        <f t="shared" si="39"/>
        <v>0</v>
      </c>
      <c r="AA93" s="157"/>
      <c r="AB93" s="157"/>
      <c r="AC93" s="157"/>
      <c r="AD93" s="157"/>
      <c r="AE93" s="290"/>
      <c r="AF93" s="290"/>
      <c r="AG93" s="290"/>
      <c r="AH93" s="290"/>
      <c r="AI93" s="290"/>
      <c r="AJ93" s="289"/>
      <c r="AK93" s="289"/>
      <c r="AL93" s="289"/>
      <c r="AM93" s="289"/>
      <c r="AN93" s="289"/>
      <c r="AO93" s="289"/>
    </row>
    <row r="94" spans="1:41" ht="14.25" x14ac:dyDescent="0.2">
      <c r="A94" s="1182"/>
      <c r="B94" s="165"/>
      <c r="C94" s="165"/>
      <c r="D94" s="147"/>
      <c r="E94" s="1163"/>
      <c r="F94" s="1163"/>
      <c r="G94" s="166"/>
      <c r="H94" s="166"/>
      <c r="I94" s="166"/>
      <c r="J94" s="155"/>
      <c r="K94" s="256"/>
      <c r="L94" s="306"/>
      <c r="M94" s="306"/>
      <c r="N94" s="282">
        <f t="shared" si="15"/>
        <v>0</v>
      </c>
      <c r="O94" s="740"/>
      <c r="P94" s="485">
        <f t="shared" si="32"/>
        <v>0</v>
      </c>
      <c r="Q94" s="166"/>
      <c r="R94" s="1063"/>
      <c r="S94" s="560" t="str">
        <f>IFERROR(VLOOKUP(R94,'FX rates'!$C$9:$D$25,2,FALSE),"")</f>
        <v/>
      </c>
      <c r="T94" s="282">
        <f t="shared" si="17"/>
        <v>0</v>
      </c>
      <c r="U94" s="150">
        <f t="shared" si="18"/>
        <v>0</v>
      </c>
      <c r="V94" s="188"/>
      <c r="W94" s="166" t="s">
        <v>465</v>
      </c>
      <c r="X94" s="280">
        <f t="shared" si="37"/>
        <v>0</v>
      </c>
      <c r="Y94" s="280">
        <f t="shared" si="38"/>
        <v>0</v>
      </c>
      <c r="Z94" s="280">
        <f t="shared" si="39"/>
        <v>0</v>
      </c>
      <c r="AA94" s="157"/>
      <c r="AB94" s="157"/>
      <c r="AC94" s="157"/>
      <c r="AD94" s="157"/>
      <c r="AE94" s="290"/>
      <c r="AF94" s="290"/>
      <c r="AG94" s="290"/>
      <c r="AH94" s="290"/>
      <c r="AI94" s="290"/>
      <c r="AJ94" s="289"/>
      <c r="AK94" s="289"/>
      <c r="AL94" s="289"/>
      <c r="AM94" s="289"/>
      <c r="AN94" s="289"/>
      <c r="AO94" s="289"/>
    </row>
    <row r="95" spans="1:41" ht="14.25" x14ac:dyDescent="0.2">
      <c r="A95" s="1182"/>
      <c r="B95" s="165"/>
      <c r="C95" s="165"/>
      <c r="D95" s="147"/>
      <c r="E95" s="1163"/>
      <c r="F95" s="1163"/>
      <c r="G95" s="166"/>
      <c r="H95" s="166"/>
      <c r="I95" s="166"/>
      <c r="J95" s="155"/>
      <c r="K95" s="256"/>
      <c r="L95" s="306"/>
      <c r="M95" s="306"/>
      <c r="N95" s="282">
        <f t="shared" si="15"/>
        <v>0</v>
      </c>
      <c r="O95" s="740"/>
      <c r="P95" s="485">
        <f t="shared" si="32"/>
        <v>0</v>
      </c>
      <c r="Q95" s="166"/>
      <c r="R95" s="1063"/>
      <c r="S95" s="560" t="str">
        <f>IFERROR(VLOOKUP(R95,'FX rates'!$C$9:$D$25,2,FALSE),"")</f>
        <v/>
      </c>
      <c r="T95" s="282">
        <f t="shared" si="17"/>
        <v>0</v>
      </c>
      <c r="U95" s="150">
        <f t="shared" si="18"/>
        <v>0</v>
      </c>
      <c r="V95" s="188"/>
      <c r="W95" s="166" t="s">
        <v>179</v>
      </c>
      <c r="X95" s="280">
        <f t="shared" si="37"/>
        <v>0</v>
      </c>
      <c r="Y95" s="33">
        <f t="shared" si="38"/>
        <v>0</v>
      </c>
      <c r="Z95" s="280">
        <f t="shared" si="39"/>
        <v>0</v>
      </c>
      <c r="AA95" s="8"/>
      <c r="AB95" s="8"/>
      <c r="AC95" s="8"/>
      <c r="AD95" s="8"/>
      <c r="AE95" s="8"/>
      <c r="AF95" s="8"/>
      <c r="AG95" s="8"/>
      <c r="AH95" s="290"/>
      <c r="AI95" s="290"/>
      <c r="AJ95" s="289"/>
      <c r="AK95" s="289"/>
      <c r="AL95" s="289"/>
      <c r="AM95" s="289"/>
      <c r="AN95" s="289"/>
      <c r="AO95" s="289"/>
    </row>
    <row r="96" spans="1:41" ht="14.25" x14ac:dyDescent="0.2">
      <c r="A96" s="1182"/>
      <c r="B96" s="165"/>
      <c r="C96" s="165"/>
      <c r="D96" s="147"/>
      <c r="E96" s="1163"/>
      <c r="F96" s="1163"/>
      <c r="G96" s="166"/>
      <c r="H96" s="166"/>
      <c r="I96" s="166"/>
      <c r="J96" s="155"/>
      <c r="K96" s="256"/>
      <c r="L96" s="306"/>
      <c r="M96" s="306"/>
      <c r="N96" s="282">
        <f t="shared" ref="N96:N159" si="40">IF($L96=$AN$32,$G96,IF($L96=$AN$33,$H96,IF($L96=$AN$34,$I96,0)))</f>
        <v>0</v>
      </c>
      <c r="O96" s="740"/>
      <c r="P96" s="485">
        <f t="shared" ref="P96:P127" si="41">SUM(N96:O96)</f>
        <v>0</v>
      </c>
      <c r="Q96" s="166"/>
      <c r="R96" s="1063"/>
      <c r="S96" s="560" t="str">
        <f>IFERROR(VLOOKUP(R96,'FX rates'!$C$9:$D$25,2,FALSE),"")</f>
        <v/>
      </c>
      <c r="T96" s="282">
        <f t="shared" ref="T96:T159" si="42">IF(K96=$AJ$32,P96,0)</f>
        <v>0</v>
      </c>
      <c r="U96" s="150">
        <f t="shared" ref="U96:U159" si="43">IF(OR(K96=$AJ$33,ISBLANK(K96)),P96,0)</f>
        <v>0</v>
      </c>
      <c r="V96" s="188"/>
      <c r="W96" s="511" t="s">
        <v>56</v>
      </c>
      <c r="X96" s="157">
        <f>SUM(X86:X95)</f>
        <v>0</v>
      </c>
      <c r="Y96" s="157">
        <f t="shared" ref="Y96:Z96" si="44">SUM(Y86:Y95)</f>
        <v>0</v>
      </c>
      <c r="Z96" s="157">
        <f t="shared" si="44"/>
        <v>0</v>
      </c>
      <c r="AA96" s="157"/>
      <c r="AB96" s="157"/>
      <c r="AC96" s="157"/>
      <c r="AD96" s="157"/>
      <c r="AE96" s="290"/>
      <c r="AF96" s="290"/>
      <c r="AG96" s="290"/>
      <c r="AH96" s="290"/>
      <c r="AI96" s="290"/>
      <c r="AJ96" s="289"/>
      <c r="AK96" s="289"/>
      <c r="AL96" s="289"/>
      <c r="AM96" s="289"/>
      <c r="AN96" s="289"/>
      <c r="AO96" s="289"/>
    </row>
    <row r="97" spans="1:41" ht="14.25" x14ac:dyDescent="0.2">
      <c r="A97" s="1182"/>
      <c r="B97" s="165"/>
      <c r="C97" s="165"/>
      <c r="D97" s="147"/>
      <c r="E97" s="1163"/>
      <c r="F97" s="1163"/>
      <c r="G97" s="166"/>
      <c r="H97" s="166"/>
      <c r="I97" s="166"/>
      <c r="J97" s="155"/>
      <c r="K97" s="256"/>
      <c r="L97" s="306"/>
      <c r="M97" s="306"/>
      <c r="N97" s="282">
        <f t="shared" si="40"/>
        <v>0</v>
      </c>
      <c r="O97" s="740"/>
      <c r="P97" s="485">
        <f t="shared" si="41"/>
        <v>0</v>
      </c>
      <c r="Q97" s="166"/>
      <c r="R97" s="1063"/>
      <c r="S97" s="560" t="str">
        <f>IFERROR(VLOOKUP(R97,'FX rates'!$C$9:$D$25,2,FALSE),"")</f>
        <v/>
      </c>
      <c r="T97" s="282">
        <f t="shared" si="42"/>
        <v>0</v>
      </c>
      <c r="U97" s="150">
        <f t="shared" si="43"/>
        <v>0</v>
      </c>
      <c r="V97" s="188"/>
      <c r="W97" s="157"/>
      <c r="X97" s="157"/>
      <c r="Y97" s="157"/>
      <c r="Z97" s="157"/>
      <c r="AA97" s="157"/>
      <c r="AB97" s="157"/>
      <c r="AC97" s="157"/>
      <c r="AD97" s="157"/>
      <c r="AE97" s="290"/>
      <c r="AF97" s="290"/>
      <c r="AG97" s="290"/>
      <c r="AH97" s="290"/>
      <c r="AI97" s="290"/>
      <c r="AJ97" s="289"/>
      <c r="AK97" s="289"/>
      <c r="AL97" s="289"/>
      <c r="AM97" s="289"/>
      <c r="AN97" s="289"/>
      <c r="AO97" s="289"/>
    </row>
    <row r="98" spans="1:41" ht="14.25" x14ac:dyDescent="0.2">
      <c r="A98" s="1182"/>
      <c r="B98" s="165"/>
      <c r="C98" s="165"/>
      <c r="D98" s="147"/>
      <c r="E98" s="1163"/>
      <c r="F98" s="1163"/>
      <c r="G98" s="166"/>
      <c r="H98" s="166"/>
      <c r="I98" s="166"/>
      <c r="J98" s="155"/>
      <c r="K98" s="256"/>
      <c r="L98" s="306"/>
      <c r="M98" s="306"/>
      <c r="N98" s="282">
        <f t="shared" si="40"/>
        <v>0</v>
      </c>
      <c r="O98" s="740"/>
      <c r="P98" s="485">
        <f t="shared" si="41"/>
        <v>0</v>
      </c>
      <c r="Q98" s="166"/>
      <c r="R98" s="1063"/>
      <c r="S98" s="560" t="str">
        <f>IFERROR(VLOOKUP(R98,'FX rates'!$C$9:$D$25,2,FALSE),"")</f>
        <v/>
      </c>
      <c r="T98" s="282">
        <f t="shared" si="42"/>
        <v>0</v>
      </c>
      <c r="U98" s="150">
        <f t="shared" si="43"/>
        <v>0</v>
      </c>
      <c r="V98" s="188"/>
      <c r="W98" s="157"/>
      <c r="X98" s="157"/>
      <c r="Y98" s="157"/>
      <c r="Z98" s="157"/>
      <c r="AA98" s="157"/>
      <c r="AB98" s="157"/>
      <c r="AC98" s="157"/>
      <c r="AD98" s="157"/>
      <c r="AE98" s="290"/>
      <c r="AF98" s="290"/>
      <c r="AG98" s="290"/>
      <c r="AH98" s="290"/>
      <c r="AI98" s="290"/>
      <c r="AJ98" s="289"/>
      <c r="AK98" s="289"/>
      <c r="AL98" s="289"/>
      <c r="AM98" s="289"/>
      <c r="AN98" s="289"/>
      <c r="AO98" s="289"/>
    </row>
    <row r="99" spans="1:41" ht="14.25" x14ac:dyDescent="0.2">
      <c r="A99" s="1182"/>
      <c r="B99" s="165"/>
      <c r="C99" s="165"/>
      <c r="D99" s="147"/>
      <c r="E99" s="1163"/>
      <c r="F99" s="1163"/>
      <c r="G99" s="166"/>
      <c r="H99" s="166"/>
      <c r="I99" s="166"/>
      <c r="J99" s="155"/>
      <c r="K99" s="256"/>
      <c r="L99" s="306"/>
      <c r="M99" s="306"/>
      <c r="N99" s="282">
        <f t="shared" si="40"/>
        <v>0</v>
      </c>
      <c r="O99" s="740"/>
      <c r="P99" s="485">
        <f t="shared" si="41"/>
        <v>0</v>
      </c>
      <c r="Q99" s="166"/>
      <c r="R99" s="1063"/>
      <c r="S99" s="560" t="str">
        <f>IFERROR(VLOOKUP(R99,'FX rates'!$C$9:$D$25,2,FALSE),"")</f>
        <v/>
      </c>
      <c r="T99" s="282">
        <f t="shared" si="42"/>
        <v>0</v>
      </c>
      <c r="U99" s="150">
        <f t="shared" si="43"/>
        <v>0</v>
      </c>
      <c r="V99" s="188"/>
      <c r="W99" s="157"/>
      <c r="X99" s="157"/>
      <c r="Y99" s="157"/>
      <c r="Z99" s="157"/>
      <c r="AA99" s="157"/>
      <c r="AB99" s="157"/>
      <c r="AC99" s="157"/>
      <c r="AD99" s="157"/>
      <c r="AE99" s="290"/>
      <c r="AF99" s="290"/>
      <c r="AG99" s="290"/>
      <c r="AH99" s="290"/>
      <c r="AI99" s="290"/>
      <c r="AJ99" s="289"/>
      <c r="AK99" s="289"/>
      <c r="AL99" s="289"/>
      <c r="AM99" s="289"/>
      <c r="AN99" s="289"/>
      <c r="AO99" s="289"/>
    </row>
    <row r="100" spans="1:41" ht="14.25" x14ac:dyDescent="0.2">
      <c r="A100" s="1182"/>
      <c r="B100" s="165"/>
      <c r="C100" s="165"/>
      <c r="D100" s="147"/>
      <c r="E100" s="1162"/>
      <c r="F100" s="1162"/>
      <c r="G100" s="166"/>
      <c r="H100" s="166"/>
      <c r="I100" s="166"/>
      <c r="J100" s="155"/>
      <c r="K100" s="256"/>
      <c r="L100" s="306"/>
      <c r="M100" s="306"/>
      <c r="N100" s="282">
        <f t="shared" si="40"/>
        <v>0</v>
      </c>
      <c r="O100" s="740"/>
      <c r="P100" s="485">
        <f t="shared" si="41"/>
        <v>0</v>
      </c>
      <c r="Q100" s="166"/>
      <c r="R100" s="1063"/>
      <c r="S100" s="560" t="str">
        <f>IFERROR(VLOOKUP(R100,'FX rates'!$C$9:$D$25,2,FALSE),"")</f>
        <v/>
      </c>
      <c r="T100" s="282">
        <f t="shared" si="42"/>
        <v>0</v>
      </c>
      <c r="U100" s="150">
        <f t="shared" si="43"/>
        <v>0</v>
      </c>
      <c r="V100" s="188"/>
      <c r="W100" s="157"/>
      <c r="X100" s="157"/>
      <c r="Y100" s="157"/>
      <c r="Z100" s="157"/>
      <c r="AA100" s="157"/>
      <c r="AB100" s="157"/>
      <c r="AC100" s="157"/>
      <c r="AD100" s="157"/>
      <c r="AE100" s="290"/>
      <c r="AF100" s="290"/>
      <c r="AG100" s="290"/>
      <c r="AH100" s="290"/>
      <c r="AI100" s="290"/>
      <c r="AJ100" s="289"/>
      <c r="AK100" s="289"/>
      <c r="AL100" s="289"/>
      <c r="AM100" s="289"/>
      <c r="AN100" s="289"/>
      <c r="AO100" s="289"/>
    </row>
    <row r="101" spans="1:41" ht="14.25" x14ac:dyDescent="0.2">
      <c r="A101" s="1182"/>
      <c r="B101" s="165"/>
      <c r="C101" s="165"/>
      <c r="D101" s="147"/>
      <c r="E101" s="1162"/>
      <c r="F101" s="1162"/>
      <c r="G101" s="166"/>
      <c r="H101" s="166"/>
      <c r="I101" s="166"/>
      <c r="J101" s="155"/>
      <c r="K101" s="256"/>
      <c r="L101" s="306"/>
      <c r="M101" s="306"/>
      <c r="N101" s="282">
        <f t="shared" si="40"/>
        <v>0</v>
      </c>
      <c r="O101" s="740"/>
      <c r="P101" s="485">
        <f t="shared" si="41"/>
        <v>0</v>
      </c>
      <c r="Q101" s="166"/>
      <c r="R101" s="1063"/>
      <c r="S101" s="560" t="str">
        <f>IFERROR(VLOOKUP(R101,'FX rates'!$C$9:$D$25,2,FALSE),"")</f>
        <v/>
      </c>
      <c r="T101" s="282">
        <f t="shared" si="42"/>
        <v>0</v>
      </c>
      <c r="U101" s="150">
        <f t="shared" si="43"/>
        <v>0</v>
      </c>
      <c r="V101" s="188"/>
      <c r="W101" s="157"/>
      <c r="X101" s="157"/>
      <c r="Y101" s="157"/>
      <c r="Z101" s="157"/>
      <c r="AA101" s="157"/>
      <c r="AB101" s="157"/>
      <c r="AC101" s="157"/>
      <c r="AD101" s="157"/>
      <c r="AE101" s="290"/>
      <c r="AF101" s="290"/>
      <c r="AG101" s="290"/>
      <c r="AH101" s="290"/>
      <c r="AI101" s="290"/>
      <c r="AJ101" s="289"/>
      <c r="AK101" s="289"/>
      <c r="AL101" s="289"/>
      <c r="AM101" s="289"/>
      <c r="AN101" s="289"/>
      <c r="AO101" s="289"/>
    </row>
    <row r="102" spans="1:41" ht="14.25" x14ac:dyDescent="0.2">
      <c r="A102" s="1182"/>
      <c r="B102" s="165"/>
      <c r="C102" s="165"/>
      <c r="D102" s="147"/>
      <c r="E102" s="1163"/>
      <c r="F102" s="1163"/>
      <c r="G102" s="166"/>
      <c r="H102" s="166"/>
      <c r="I102" s="166"/>
      <c r="J102" s="155"/>
      <c r="K102" s="256"/>
      <c r="L102" s="306"/>
      <c r="M102" s="306"/>
      <c r="N102" s="282">
        <f t="shared" si="40"/>
        <v>0</v>
      </c>
      <c r="O102" s="740"/>
      <c r="P102" s="485">
        <f t="shared" si="41"/>
        <v>0</v>
      </c>
      <c r="Q102" s="166"/>
      <c r="R102" s="1063"/>
      <c r="S102" s="560" t="str">
        <f>IFERROR(VLOOKUP(R102,'FX rates'!$C$9:$D$25,2,FALSE),"")</f>
        <v/>
      </c>
      <c r="T102" s="282">
        <f t="shared" si="42"/>
        <v>0</v>
      </c>
      <c r="U102" s="150">
        <f t="shared" si="43"/>
        <v>0</v>
      </c>
      <c r="V102" s="188"/>
      <c r="W102" s="157"/>
      <c r="X102" s="157"/>
      <c r="Y102" s="157"/>
      <c r="Z102" s="157"/>
      <c r="AA102" s="157"/>
      <c r="AB102" s="157"/>
      <c r="AC102" s="157"/>
      <c r="AD102" s="157"/>
      <c r="AE102" s="290"/>
      <c r="AF102" s="290"/>
      <c r="AG102" s="290"/>
      <c r="AH102" s="290"/>
      <c r="AI102" s="290"/>
      <c r="AJ102" s="289"/>
      <c r="AK102" s="289"/>
      <c r="AL102" s="289"/>
      <c r="AM102" s="289"/>
      <c r="AN102" s="289"/>
      <c r="AO102" s="289"/>
    </row>
    <row r="103" spans="1:41" ht="14.25" x14ac:dyDescent="0.2">
      <c r="A103" s="1182"/>
      <c r="B103" s="165"/>
      <c r="C103" s="165"/>
      <c r="D103" s="147"/>
      <c r="E103" s="1163"/>
      <c r="F103" s="1163"/>
      <c r="G103" s="166"/>
      <c r="H103" s="166"/>
      <c r="I103" s="166"/>
      <c r="J103" s="155"/>
      <c r="K103" s="256"/>
      <c r="L103" s="306"/>
      <c r="M103" s="306"/>
      <c r="N103" s="282">
        <f t="shared" si="40"/>
        <v>0</v>
      </c>
      <c r="O103" s="740"/>
      <c r="P103" s="485">
        <f t="shared" si="41"/>
        <v>0</v>
      </c>
      <c r="Q103" s="166"/>
      <c r="R103" s="1063"/>
      <c r="S103" s="560" t="str">
        <f>IFERROR(VLOOKUP(R103,'FX rates'!$C$9:$D$25,2,FALSE),"")</f>
        <v/>
      </c>
      <c r="T103" s="282">
        <f t="shared" si="42"/>
        <v>0</v>
      </c>
      <c r="U103" s="150">
        <f t="shared" si="43"/>
        <v>0</v>
      </c>
      <c r="V103" s="188"/>
      <c r="W103" s="157"/>
      <c r="X103" s="157"/>
      <c r="Y103" s="157"/>
      <c r="Z103" s="157"/>
      <c r="AA103" s="157"/>
      <c r="AB103" s="157"/>
      <c r="AC103" s="157"/>
      <c r="AD103" s="157"/>
      <c r="AE103" s="290"/>
      <c r="AF103" s="290"/>
      <c r="AG103" s="290"/>
      <c r="AH103" s="290"/>
      <c r="AI103" s="290"/>
      <c r="AJ103" s="289"/>
      <c r="AK103" s="289"/>
      <c r="AL103" s="289"/>
      <c r="AM103" s="289"/>
      <c r="AN103" s="289"/>
      <c r="AO103" s="289"/>
    </row>
    <row r="104" spans="1:41" ht="14.25" x14ac:dyDescent="0.2">
      <c r="A104" s="1182"/>
      <c r="B104" s="165"/>
      <c r="C104" s="165"/>
      <c r="D104" s="147"/>
      <c r="E104" s="1163"/>
      <c r="F104" s="1163"/>
      <c r="G104" s="166"/>
      <c r="H104" s="166"/>
      <c r="I104" s="166"/>
      <c r="J104" s="155"/>
      <c r="K104" s="256"/>
      <c r="L104" s="306"/>
      <c r="M104" s="306"/>
      <c r="N104" s="282">
        <f t="shared" si="40"/>
        <v>0</v>
      </c>
      <c r="O104" s="740"/>
      <c r="P104" s="485">
        <f t="shared" si="41"/>
        <v>0</v>
      </c>
      <c r="Q104" s="1076"/>
      <c r="R104" s="1063"/>
      <c r="S104" s="560" t="str">
        <f>IFERROR(VLOOKUP(R104,'FX rates'!$C$9:$D$25,2,FALSE),"")</f>
        <v/>
      </c>
      <c r="T104" s="282">
        <f t="shared" si="42"/>
        <v>0</v>
      </c>
      <c r="U104" s="150">
        <f t="shared" si="43"/>
        <v>0</v>
      </c>
      <c r="V104" s="188"/>
      <c r="W104" s="157"/>
      <c r="X104" s="157"/>
      <c r="Y104" s="157"/>
      <c r="Z104" s="157"/>
      <c r="AA104" s="157"/>
      <c r="AB104" s="157"/>
      <c r="AC104" s="157"/>
      <c r="AD104" s="157"/>
      <c r="AE104" s="290"/>
      <c r="AF104" s="290"/>
      <c r="AG104" s="290"/>
      <c r="AH104" s="290"/>
      <c r="AI104" s="290"/>
      <c r="AJ104" s="289"/>
      <c r="AK104" s="289"/>
      <c r="AL104" s="289"/>
      <c r="AM104" s="289"/>
      <c r="AN104" s="289"/>
      <c r="AO104" s="289"/>
    </row>
    <row r="105" spans="1:41" ht="14.25" x14ac:dyDescent="0.2">
      <c r="A105" s="1182"/>
      <c r="B105" s="165"/>
      <c r="C105" s="165"/>
      <c r="D105" s="147"/>
      <c r="E105" s="1163"/>
      <c r="F105" s="1163"/>
      <c r="G105" s="166"/>
      <c r="H105" s="166"/>
      <c r="I105" s="166"/>
      <c r="J105" s="155"/>
      <c r="K105" s="256"/>
      <c r="L105" s="306"/>
      <c r="M105" s="306"/>
      <c r="N105" s="282">
        <f t="shared" si="40"/>
        <v>0</v>
      </c>
      <c r="O105" s="740"/>
      <c r="P105" s="485">
        <f t="shared" si="41"/>
        <v>0</v>
      </c>
      <c r="Q105" s="1076"/>
      <c r="R105" s="1063"/>
      <c r="S105" s="560" t="str">
        <f>IFERROR(VLOOKUP(R105,'FX rates'!$C$9:$D$25,2,FALSE),"")</f>
        <v/>
      </c>
      <c r="T105" s="282">
        <f t="shared" si="42"/>
        <v>0</v>
      </c>
      <c r="U105" s="150">
        <f t="shared" si="43"/>
        <v>0</v>
      </c>
      <c r="V105" s="188"/>
      <c r="W105" s="157"/>
      <c r="X105" s="157"/>
      <c r="Y105" s="157"/>
      <c r="Z105" s="157"/>
      <c r="AA105" s="157"/>
      <c r="AB105" s="157"/>
      <c r="AC105" s="157"/>
      <c r="AD105" s="157"/>
      <c r="AE105" s="290"/>
      <c r="AF105" s="290"/>
      <c r="AG105" s="290"/>
      <c r="AH105" s="290"/>
      <c r="AI105" s="290"/>
      <c r="AJ105" s="289"/>
      <c r="AK105" s="289"/>
      <c r="AL105" s="289"/>
      <c r="AM105" s="289"/>
      <c r="AN105" s="289"/>
      <c r="AO105" s="289"/>
    </row>
    <row r="106" spans="1:41" ht="14.25" x14ac:dyDescent="0.2">
      <c r="A106" s="1182"/>
      <c r="B106" s="165"/>
      <c r="C106" s="165"/>
      <c r="D106" s="147"/>
      <c r="E106" s="1163"/>
      <c r="F106" s="1163"/>
      <c r="G106" s="166"/>
      <c r="H106" s="166"/>
      <c r="I106" s="166"/>
      <c r="J106" s="155"/>
      <c r="K106" s="256"/>
      <c r="L106" s="306"/>
      <c r="M106" s="306"/>
      <c r="N106" s="282">
        <f t="shared" si="40"/>
        <v>0</v>
      </c>
      <c r="O106" s="740"/>
      <c r="P106" s="485">
        <f t="shared" si="41"/>
        <v>0</v>
      </c>
      <c r="Q106" s="1076"/>
      <c r="R106" s="1063"/>
      <c r="S106" s="560" t="str">
        <f>IFERROR(VLOOKUP(R106,'FX rates'!$C$9:$D$25,2,FALSE),"")</f>
        <v/>
      </c>
      <c r="T106" s="282">
        <f t="shared" si="42"/>
        <v>0</v>
      </c>
      <c r="U106" s="150">
        <f t="shared" si="43"/>
        <v>0</v>
      </c>
      <c r="V106" s="188"/>
      <c r="W106" s="157"/>
      <c r="X106" s="157"/>
      <c r="Y106" s="157"/>
      <c r="Z106" s="157"/>
      <c r="AA106" s="157"/>
      <c r="AB106" s="157"/>
      <c r="AC106" s="157"/>
      <c r="AD106" s="157"/>
      <c r="AE106" s="290"/>
      <c r="AF106" s="290"/>
      <c r="AG106" s="290"/>
      <c r="AH106" s="290"/>
      <c r="AI106" s="290"/>
      <c r="AJ106" s="289"/>
      <c r="AK106" s="289"/>
      <c r="AL106" s="289"/>
      <c r="AM106" s="289"/>
      <c r="AN106" s="289"/>
      <c r="AO106" s="289"/>
    </row>
    <row r="107" spans="1:41" ht="14.25" x14ac:dyDescent="0.2">
      <c r="A107" s="1182"/>
      <c r="B107" s="165"/>
      <c r="C107" s="165"/>
      <c r="D107" s="147"/>
      <c r="E107" s="1163"/>
      <c r="F107" s="1163"/>
      <c r="G107" s="166"/>
      <c r="H107" s="166"/>
      <c r="I107" s="166"/>
      <c r="J107" s="155"/>
      <c r="K107" s="256"/>
      <c r="L107" s="306"/>
      <c r="M107" s="306"/>
      <c r="N107" s="282">
        <f t="shared" si="40"/>
        <v>0</v>
      </c>
      <c r="O107" s="740"/>
      <c r="P107" s="485">
        <f t="shared" si="41"/>
        <v>0</v>
      </c>
      <c r="Q107" s="1076"/>
      <c r="R107" s="1063"/>
      <c r="S107" s="560" t="str">
        <f>IFERROR(VLOOKUP(R107,'FX rates'!$C$9:$D$25,2,FALSE),"")</f>
        <v/>
      </c>
      <c r="T107" s="282">
        <f t="shared" si="42"/>
        <v>0</v>
      </c>
      <c r="U107" s="150">
        <f t="shared" si="43"/>
        <v>0</v>
      </c>
      <c r="V107" s="188"/>
      <c r="W107" s="157"/>
      <c r="X107" s="157"/>
      <c r="Y107" s="157"/>
      <c r="Z107" s="157"/>
      <c r="AA107" s="157"/>
      <c r="AB107" s="157"/>
      <c r="AC107" s="157"/>
      <c r="AD107" s="157"/>
      <c r="AE107" s="290"/>
      <c r="AF107" s="290"/>
      <c r="AG107" s="290"/>
      <c r="AH107" s="290"/>
      <c r="AI107" s="290"/>
      <c r="AJ107" s="289"/>
      <c r="AK107" s="289"/>
      <c r="AL107" s="289"/>
      <c r="AM107" s="289"/>
      <c r="AN107" s="289"/>
      <c r="AO107" s="289"/>
    </row>
    <row r="108" spans="1:41" ht="14.25" x14ac:dyDescent="0.2">
      <c r="A108" s="1182"/>
      <c r="B108" s="165"/>
      <c r="C108" s="165"/>
      <c r="D108" s="147"/>
      <c r="E108" s="1163"/>
      <c r="F108" s="1163"/>
      <c r="G108" s="166"/>
      <c r="H108" s="166"/>
      <c r="I108" s="166"/>
      <c r="J108" s="155"/>
      <c r="K108" s="256"/>
      <c r="L108" s="306"/>
      <c r="M108" s="306"/>
      <c r="N108" s="282">
        <f t="shared" si="40"/>
        <v>0</v>
      </c>
      <c r="O108" s="740"/>
      <c r="P108" s="485">
        <f t="shared" si="41"/>
        <v>0</v>
      </c>
      <c r="Q108" s="1076"/>
      <c r="R108" s="1063"/>
      <c r="S108" s="560" t="str">
        <f>IFERROR(VLOOKUP(R108,'FX rates'!$C$9:$D$25,2,FALSE),"")</f>
        <v/>
      </c>
      <c r="T108" s="282">
        <f t="shared" si="42"/>
        <v>0</v>
      </c>
      <c r="U108" s="150">
        <f t="shared" si="43"/>
        <v>0</v>
      </c>
      <c r="V108" s="188"/>
      <c r="W108" s="157"/>
      <c r="X108" s="157"/>
      <c r="Y108" s="157"/>
      <c r="Z108" s="157"/>
      <c r="AA108" s="157"/>
      <c r="AB108" s="157"/>
      <c r="AC108" s="157"/>
      <c r="AD108" s="157"/>
      <c r="AE108" s="290"/>
      <c r="AF108" s="290"/>
      <c r="AG108" s="290"/>
      <c r="AH108" s="290"/>
      <c r="AI108" s="290"/>
      <c r="AJ108" s="289"/>
      <c r="AK108" s="289"/>
      <c r="AL108" s="289"/>
      <c r="AM108" s="289"/>
      <c r="AN108" s="289"/>
      <c r="AO108" s="289"/>
    </row>
    <row r="109" spans="1:41" ht="14.25" x14ac:dyDescent="0.2">
      <c r="A109" s="1182"/>
      <c r="B109" s="165"/>
      <c r="C109" s="165"/>
      <c r="D109" s="147"/>
      <c r="E109" s="1162"/>
      <c r="F109" s="1162"/>
      <c r="G109" s="166"/>
      <c r="H109" s="166"/>
      <c r="I109" s="166"/>
      <c r="J109" s="155"/>
      <c r="K109" s="256"/>
      <c r="L109" s="306"/>
      <c r="M109" s="306"/>
      <c r="N109" s="282">
        <f t="shared" si="40"/>
        <v>0</v>
      </c>
      <c r="O109" s="740"/>
      <c r="P109" s="485">
        <f t="shared" si="41"/>
        <v>0</v>
      </c>
      <c r="Q109" s="1076"/>
      <c r="R109" s="1063"/>
      <c r="S109" s="560" t="str">
        <f>IFERROR(VLOOKUP(R109,'FX rates'!$C$9:$D$25,2,FALSE),"")</f>
        <v/>
      </c>
      <c r="T109" s="282">
        <f t="shared" si="42"/>
        <v>0</v>
      </c>
      <c r="U109" s="150">
        <f t="shared" si="43"/>
        <v>0</v>
      </c>
      <c r="V109" s="188"/>
      <c r="W109" s="157"/>
      <c r="X109" s="157"/>
      <c r="Y109" s="157"/>
      <c r="Z109" s="157"/>
      <c r="AA109" s="157"/>
      <c r="AB109" s="157"/>
      <c r="AC109" s="157"/>
      <c r="AD109" s="157"/>
      <c r="AE109" s="290"/>
      <c r="AF109" s="290"/>
      <c r="AG109" s="290"/>
      <c r="AH109" s="290"/>
      <c r="AI109" s="290"/>
      <c r="AJ109" s="289"/>
      <c r="AK109" s="289"/>
      <c r="AL109" s="289"/>
      <c r="AM109" s="289"/>
      <c r="AN109" s="289"/>
      <c r="AO109" s="289"/>
    </row>
    <row r="110" spans="1:41" ht="14.25" x14ac:dyDescent="0.2">
      <c r="A110" s="1182"/>
      <c r="B110" s="165"/>
      <c r="C110" s="165"/>
      <c r="D110" s="147"/>
      <c r="E110" s="1163"/>
      <c r="F110" s="1163"/>
      <c r="G110" s="166"/>
      <c r="H110" s="166"/>
      <c r="I110" s="166"/>
      <c r="J110" s="1075"/>
      <c r="K110" s="256"/>
      <c r="L110" s="306"/>
      <c r="M110" s="306"/>
      <c r="N110" s="282">
        <f t="shared" si="40"/>
        <v>0</v>
      </c>
      <c r="O110" s="740"/>
      <c r="P110" s="485">
        <f t="shared" si="41"/>
        <v>0</v>
      </c>
      <c r="Q110" s="166"/>
      <c r="R110" s="1063"/>
      <c r="S110" s="560" t="str">
        <f>IFERROR(VLOOKUP(R110,'FX rates'!$C$9:$D$25,2,FALSE),"")</f>
        <v/>
      </c>
      <c r="T110" s="282">
        <f t="shared" si="42"/>
        <v>0</v>
      </c>
      <c r="U110" s="150">
        <f t="shared" si="43"/>
        <v>0</v>
      </c>
      <c r="V110" s="188"/>
      <c r="W110" s="157"/>
      <c r="X110" s="157"/>
      <c r="Y110" s="157"/>
      <c r="Z110" s="157"/>
      <c r="AA110" s="157"/>
      <c r="AB110" s="157"/>
      <c r="AC110" s="157"/>
      <c r="AD110" s="157"/>
      <c r="AE110" s="290"/>
      <c r="AF110" s="290"/>
      <c r="AG110" s="290"/>
      <c r="AH110" s="290"/>
      <c r="AI110" s="290"/>
      <c r="AJ110" s="289"/>
      <c r="AK110" s="289"/>
      <c r="AL110" s="289"/>
      <c r="AM110" s="289"/>
      <c r="AN110" s="289"/>
      <c r="AO110" s="289"/>
    </row>
    <row r="111" spans="1:41" ht="14.25" x14ac:dyDescent="0.2">
      <c r="A111" s="1182"/>
      <c r="B111" s="165"/>
      <c r="C111" s="165"/>
      <c r="D111" s="147"/>
      <c r="E111" s="1163"/>
      <c r="F111" s="1163"/>
      <c r="G111" s="166"/>
      <c r="H111" s="166"/>
      <c r="I111" s="166"/>
      <c r="J111" s="1075"/>
      <c r="K111" s="256"/>
      <c r="L111" s="306"/>
      <c r="M111" s="306"/>
      <c r="N111" s="282">
        <f t="shared" si="40"/>
        <v>0</v>
      </c>
      <c r="O111" s="740"/>
      <c r="P111" s="485">
        <f t="shared" si="41"/>
        <v>0</v>
      </c>
      <c r="Q111" s="166"/>
      <c r="R111" s="1063"/>
      <c r="S111" s="560" t="str">
        <f>IFERROR(VLOOKUP(R111,'FX rates'!$C$9:$D$25,2,FALSE),"")</f>
        <v/>
      </c>
      <c r="T111" s="282">
        <f t="shared" si="42"/>
        <v>0</v>
      </c>
      <c r="U111" s="150">
        <f t="shared" si="43"/>
        <v>0</v>
      </c>
      <c r="V111" s="188"/>
      <c r="W111" s="157"/>
      <c r="X111" s="157"/>
      <c r="Y111" s="157"/>
      <c r="Z111" s="157"/>
      <c r="AA111" s="157"/>
      <c r="AB111" s="157"/>
      <c r="AC111" s="157"/>
      <c r="AD111" s="157"/>
      <c r="AE111" s="290"/>
      <c r="AF111" s="290"/>
      <c r="AG111" s="290"/>
      <c r="AH111" s="290"/>
      <c r="AI111" s="290"/>
      <c r="AJ111" s="289"/>
      <c r="AK111" s="289"/>
      <c r="AL111" s="289"/>
      <c r="AM111" s="289"/>
      <c r="AN111" s="289"/>
      <c r="AO111" s="289"/>
    </row>
    <row r="112" spans="1:41" ht="14.25" x14ac:dyDescent="0.2">
      <c r="A112" s="1182"/>
      <c r="B112" s="165"/>
      <c r="C112" s="165"/>
      <c r="D112" s="147"/>
      <c r="E112" s="1162"/>
      <c r="F112" s="1162"/>
      <c r="G112" s="166"/>
      <c r="H112" s="166"/>
      <c r="I112" s="166"/>
      <c r="J112" s="155"/>
      <c r="K112" s="256"/>
      <c r="L112" s="306"/>
      <c r="M112" s="306"/>
      <c r="N112" s="282">
        <f t="shared" si="40"/>
        <v>0</v>
      </c>
      <c r="O112" s="740"/>
      <c r="P112" s="485">
        <f t="shared" si="41"/>
        <v>0</v>
      </c>
      <c r="Q112" s="1076"/>
      <c r="R112" s="1063"/>
      <c r="S112" s="560" t="str">
        <f>IFERROR(VLOOKUP(R112,'FX rates'!$C$9:$D$25,2,FALSE),"")</f>
        <v/>
      </c>
      <c r="T112" s="282">
        <f t="shared" si="42"/>
        <v>0</v>
      </c>
      <c r="U112" s="150">
        <f t="shared" si="43"/>
        <v>0</v>
      </c>
      <c r="V112" s="188"/>
      <c r="W112" s="157"/>
      <c r="X112" s="157"/>
      <c r="Y112" s="157"/>
      <c r="Z112" s="157"/>
      <c r="AA112" s="157"/>
      <c r="AB112" s="157"/>
      <c r="AC112" s="157"/>
      <c r="AD112" s="157"/>
      <c r="AE112" s="290"/>
      <c r="AF112" s="290"/>
      <c r="AG112" s="290"/>
      <c r="AH112" s="290"/>
      <c r="AI112" s="290"/>
      <c r="AJ112" s="289"/>
      <c r="AK112" s="289"/>
      <c r="AL112" s="289"/>
      <c r="AM112" s="289"/>
      <c r="AN112" s="289"/>
      <c r="AO112" s="289"/>
    </row>
    <row r="113" spans="1:41" ht="14.25" x14ac:dyDescent="0.2">
      <c r="A113" s="1182"/>
      <c r="B113" s="165"/>
      <c r="C113" s="165"/>
      <c r="D113" s="147"/>
      <c r="E113" s="1163"/>
      <c r="F113" s="1163"/>
      <c r="G113" s="166"/>
      <c r="H113" s="166"/>
      <c r="I113" s="166"/>
      <c r="J113" s="1075"/>
      <c r="K113" s="256"/>
      <c r="L113" s="306"/>
      <c r="M113" s="306"/>
      <c r="N113" s="282">
        <f t="shared" si="40"/>
        <v>0</v>
      </c>
      <c r="O113" s="740"/>
      <c r="P113" s="485">
        <f t="shared" si="41"/>
        <v>0</v>
      </c>
      <c r="Q113" s="166"/>
      <c r="R113" s="1063"/>
      <c r="S113" s="560" t="str">
        <f>IFERROR(VLOOKUP(R113,'FX rates'!$C$9:$D$25,2,FALSE),"")</f>
        <v/>
      </c>
      <c r="T113" s="282">
        <f t="shared" si="42"/>
        <v>0</v>
      </c>
      <c r="U113" s="150">
        <f t="shared" si="43"/>
        <v>0</v>
      </c>
      <c r="V113" s="188"/>
      <c r="W113" s="157"/>
      <c r="X113" s="157"/>
      <c r="Y113" s="157"/>
      <c r="Z113" s="157"/>
      <c r="AA113" s="157"/>
      <c r="AB113" s="157"/>
      <c r="AC113" s="157"/>
      <c r="AD113" s="157"/>
      <c r="AE113" s="290"/>
      <c r="AF113" s="290"/>
      <c r="AG113" s="290"/>
      <c r="AH113" s="290"/>
      <c r="AI113" s="290"/>
      <c r="AJ113" s="289"/>
      <c r="AK113" s="289"/>
      <c r="AL113" s="289"/>
      <c r="AM113" s="289"/>
      <c r="AN113" s="289"/>
      <c r="AO113" s="289"/>
    </row>
    <row r="114" spans="1:41" ht="14.25" x14ac:dyDescent="0.2">
      <c r="A114" s="1182"/>
      <c r="B114" s="165"/>
      <c r="C114" s="165"/>
      <c r="D114" s="147"/>
      <c r="E114" s="1163"/>
      <c r="F114" s="1163"/>
      <c r="G114" s="166"/>
      <c r="H114" s="166"/>
      <c r="I114" s="166"/>
      <c r="J114" s="1075"/>
      <c r="K114" s="256"/>
      <c r="L114" s="306"/>
      <c r="M114" s="306"/>
      <c r="N114" s="282">
        <f t="shared" si="40"/>
        <v>0</v>
      </c>
      <c r="O114" s="740"/>
      <c r="P114" s="485">
        <f t="shared" si="41"/>
        <v>0</v>
      </c>
      <c r="Q114" s="166"/>
      <c r="R114" s="1063"/>
      <c r="S114" s="560" t="str">
        <f>IFERROR(VLOOKUP(R114,'FX rates'!$C$9:$D$25,2,FALSE),"")</f>
        <v/>
      </c>
      <c r="T114" s="282">
        <f t="shared" si="42"/>
        <v>0</v>
      </c>
      <c r="U114" s="150">
        <f t="shared" si="43"/>
        <v>0</v>
      </c>
      <c r="V114" s="188"/>
      <c r="W114" s="157"/>
      <c r="X114" s="157"/>
      <c r="Y114" s="157"/>
      <c r="Z114" s="157"/>
      <c r="AA114" s="157"/>
      <c r="AB114" s="157"/>
      <c r="AC114" s="157"/>
      <c r="AD114" s="157"/>
      <c r="AE114" s="290"/>
      <c r="AF114" s="290"/>
      <c r="AG114" s="290"/>
      <c r="AH114" s="290"/>
      <c r="AI114" s="290"/>
      <c r="AJ114" s="289"/>
      <c r="AK114" s="289"/>
      <c r="AL114" s="289"/>
      <c r="AM114" s="289"/>
      <c r="AN114" s="289"/>
      <c r="AO114" s="289"/>
    </row>
    <row r="115" spans="1:41" ht="14.25" x14ac:dyDescent="0.2">
      <c r="A115" s="1182"/>
      <c r="B115" s="165"/>
      <c r="C115" s="165"/>
      <c r="D115" s="147"/>
      <c r="E115" s="1163"/>
      <c r="F115" s="1163"/>
      <c r="G115" s="166"/>
      <c r="H115" s="166"/>
      <c r="I115" s="166"/>
      <c r="J115" s="1075"/>
      <c r="K115" s="256"/>
      <c r="L115" s="306"/>
      <c r="M115" s="306"/>
      <c r="N115" s="282">
        <f t="shared" si="40"/>
        <v>0</v>
      </c>
      <c r="O115" s="740"/>
      <c r="P115" s="485">
        <f t="shared" si="41"/>
        <v>0</v>
      </c>
      <c r="Q115" s="166"/>
      <c r="R115" s="1063"/>
      <c r="S115" s="560" t="str">
        <f>IFERROR(VLOOKUP(R115,'FX rates'!$C$9:$D$25,2,FALSE),"")</f>
        <v/>
      </c>
      <c r="T115" s="282">
        <f t="shared" si="42"/>
        <v>0</v>
      </c>
      <c r="U115" s="150">
        <f t="shared" si="43"/>
        <v>0</v>
      </c>
      <c r="V115" s="188"/>
      <c r="W115" s="157"/>
      <c r="X115" s="157"/>
      <c r="Y115" s="157"/>
      <c r="Z115" s="157"/>
      <c r="AA115" s="157"/>
      <c r="AB115" s="157"/>
      <c r="AC115" s="157"/>
      <c r="AD115" s="157"/>
      <c r="AE115" s="290"/>
      <c r="AF115" s="290"/>
      <c r="AG115" s="290"/>
      <c r="AH115" s="290"/>
      <c r="AI115" s="290"/>
      <c r="AJ115" s="289"/>
      <c r="AK115" s="289"/>
      <c r="AL115" s="289"/>
      <c r="AM115" s="289"/>
      <c r="AN115" s="289"/>
      <c r="AO115" s="289"/>
    </row>
    <row r="116" spans="1:41" ht="14.25" x14ac:dyDescent="0.2">
      <c r="A116" s="1182"/>
      <c r="B116" s="165"/>
      <c r="C116" s="165"/>
      <c r="D116" s="147"/>
      <c r="E116" s="1163"/>
      <c r="F116" s="1163"/>
      <c r="G116" s="166"/>
      <c r="H116" s="166"/>
      <c r="I116" s="166"/>
      <c r="J116" s="1075"/>
      <c r="K116" s="256"/>
      <c r="L116" s="306"/>
      <c r="M116" s="306"/>
      <c r="N116" s="282">
        <f t="shared" si="40"/>
        <v>0</v>
      </c>
      <c r="O116" s="740"/>
      <c r="P116" s="485">
        <f t="shared" si="41"/>
        <v>0</v>
      </c>
      <c r="Q116" s="166"/>
      <c r="R116" s="1063"/>
      <c r="S116" s="560" t="str">
        <f>IFERROR(VLOOKUP(R116,'FX rates'!$C$9:$D$25,2,FALSE),"")</f>
        <v/>
      </c>
      <c r="T116" s="282">
        <f t="shared" si="42"/>
        <v>0</v>
      </c>
      <c r="U116" s="150">
        <f t="shared" si="43"/>
        <v>0</v>
      </c>
      <c r="V116" s="188"/>
      <c r="W116" s="157"/>
      <c r="X116" s="157"/>
      <c r="Y116" s="157"/>
      <c r="Z116" s="157"/>
      <c r="AA116" s="157"/>
      <c r="AB116" s="157"/>
      <c r="AC116" s="157"/>
      <c r="AD116" s="157"/>
      <c r="AE116" s="290"/>
      <c r="AF116" s="290"/>
      <c r="AG116" s="290"/>
      <c r="AH116" s="290"/>
      <c r="AI116" s="290"/>
      <c r="AJ116" s="289"/>
      <c r="AK116" s="289"/>
      <c r="AL116" s="289"/>
      <c r="AM116" s="289"/>
      <c r="AN116" s="289"/>
      <c r="AO116" s="289"/>
    </row>
    <row r="117" spans="1:41" ht="14.25" x14ac:dyDescent="0.2">
      <c r="A117" s="1182"/>
      <c r="B117" s="165"/>
      <c r="C117" s="165"/>
      <c r="D117" s="147"/>
      <c r="E117" s="1163"/>
      <c r="F117" s="1163"/>
      <c r="G117" s="166"/>
      <c r="H117" s="166"/>
      <c r="I117" s="166"/>
      <c r="J117" s="1075"/>
      <c r="K117" s="256"/>
      <c r="L117" s="306"/>
      <c r="M117" s="306"/>
      <c r="N117" s="282">
        <f t="shared" si="40"/>
        <v>0</v>
      </c>
      <c r="O117" s="740"/>
      <c r="P117" s="485">
        <f t="shared" si="41"/>
        <v>0</v>
      </c>
      <c r="Q117" s="166"/>
      <c r="R117" s="1063"/>
      <c r="S117" s="560" t="str">
        <f>IFERROR(VLOOKUP(R117,'FX rates'!$C$9:$D$25,2,FALSE),"")</f>
        <v/>
      </c>
      <c r="T117" s="282">
        <f t="shared" si="42"/>
        <v>0</v>
      </c>
      <c r="U117" s="150">
        <f t="shared" si="43"/>
        <v>0</v>
      </c>
      <c r="V117" s="188"/>
      <c r="W117" s="157"/>
      <c r="X117" s="157"/>
      <c r="Y117" s="157"/>
      <c r="Z117" s="157"/>
      <c r="AA117" s="157"/>
      <c r="AB117" s="157"/>
      <c r="AC117" s="157"/>
      <c r="AD117" s="157"/>
      <c r="AE117" s="290"/>
      <c r="AF117" s="290"/>
      <c r="AG117" s="290"/>
      <c r="AH117" s="290"/>
      <c r="AI117" s="290"/>
      <c r="AJ117" s="289"/>
      <c r="AK117" s="289"/>
      <c r="AL117" s="289"/>
      <c r="AM117" s="289"/>
      <c r="AN117" s="289"/>
      <c r="AO117" s="289"/>
    </row>
    <row r="118" spans="1:41" ht="14.25" x14ac:dyDescent="0.2">
      <c r="A118" s="1182"/>
      <c r="B118" s="165"/>
      <c r="C118" s="165"/>
      <c r="D118" s="147"/>
      <c r="E118" s="1163"/>
      <c r="F118" s="1163"/>
      <c r="G118" s="166"/>
      <c r="H118" s="166"/>
      <c r="I118" s="166"/>
      <c r="J118" s="1075"/>
      <c r="K118" s="256"/>
      <c r="L118" s="306"/>
      <c r="M118" s="306"/>
      <c r="N118" s="282">
        <f t="shared" si="40"/>
        <v>0</v>
      </c>
      <c r="O118" s="740"/>
      <c r="P118" s="485">
        <f t="shared" si="41"/>
        <v>0</v>
      </c>
      <c r="Q118" s="166"/>
      <c r="R118" s="1063"/>
      <c r="S118" s="560" t="str">
        <f>IFERROR(VLOOKUP(R118,'FX rates'!$C$9:$D$25,2,FALSE),"")</f>
        <v/>
      </c>
      <c r="T118" s="282">
        <f t="shared" si="42"/>
        <v>0</v>
      </c>
      <c r="U118" s="150">
        <f t="shared" si="43"/>
        <v>0</v>
      </c>
      <c r="V118" s="188"/>
      <c r="W118" s="157"/>
      <c r="X118" s="157"/>
      <c r="Y118" s="157"/>
      <c r="Z118" s="157"/>
      <c r="AA118" s="157"/>
      <c r="AB118" s="157"/>
      <c r="AC118" s="157"/>
      <c r="AD118" s="157"/>
      <c r="AE118" s="290"/>
      <c r="AF118" s="290"/>
      <c r="AG118" s="290"/>
      <c r="AH118" s="290"/>
      <c r="AI118" s="290"/>
      <c r="AJ118" s="289"/>
      <c r="AK118" s="289"/>
      <c r="AL118" s="289"/>
      <c r="AM118" s="289"/>
      <c r="AN118" s="289"/>
      <c r="AO118" s="289"/>
    </row>
    <row r="119" spans="1:41" ht="14.25" x14ac:dyDescent="0.2">
      <c r="A119" s="1182"/>
      <c r="B119" s="165"/>
      <c r="C119" s="165"/>
      <c r="D119" s="147"/>
      <c r="E119" s="1163"/>
      <c r="F119" s="1163"/>
      <c r="G119" s="166"/>
      <c r="H119" s="166"/>
      <c r="I119" s="166"/>
      <c r="J119" s="1075"/>
      <c r="K119" s="256"/>
      <c r="L119" s="306"/>
      <c r="M119" s="306"/>
      <c r="N119" s="282">
        <f t="shared" si="40"/>
        <v>0</v>
      </c>
      <c r="O119" s="740"/>
      <c r="P119" s="485">
        <f t="shared" si="41"/>
        <v>0</v>
      </c>
      <c r="Q119" s="166"/>
      <c r="R119" s="1063"/>
      <c r="S119" s="560" t="str">
        <f>IFERROR(VLOOKUP(R119,'FX rates'!$C$9:$D$25,2,FALSE),"")</f>
        <v/>
      </c>
      <c r="T119" s="282">
        <f t="shared" si="42"/>
        <v>0</v>
      </c>
      <c r="U119" s="150">
        <f t="shared" si="43"/>
        <v>0</v>
      </c>
      <c r="V119" s="188"/>
      <c r="W119" s="157"/>
      <c r="X119" s="157"/>
      <c r="Y119" s="157"/>
      <c r="Z119" s="157"/>
      <c r="AA119" s="157"/>
      <c r="AB119" s="157"/>
      <c r="AC119" s="157"/>
      <c r="AD119" s="157"/>
      <c r="AE119" s="290"/>
      <c r="AF119" s="290"/>
      <c r="AG119" s="290"/>
      <c r="AH119" s="290"/>
      <c r="AI119" s="290"/>
      <c r="AJ119" s="289"/>
      <c r="AK119" s="289"/>
      <c r="AL119" s="289"/>
      <c r="AM119" s="289"/>
      <c r="AN119" s="289"/>
      <c r="AO119" s="289"/>
    </row>
    <row r="120" spans="1:41" ht="14.25" x14ac:dyDescent="0.2">
      <c r="A120" s="1182"/>
      <c r="B120" s="165"/>
      <c r="C120" s="165"/>
      <c r="D120" s="147"/>
      <c r="E120" s="1163"/>
      <c r="F120" s="1163"/>
      <c r="G120" s="166"/>
      <c r="H120" s="166"/>
      <c r="I120" s="166"/>
      <c r="J120" s="155"/>
      <c r="K120" s="256"/>
      <c r="L120" s="306"/>
      <c r="M120" s="306"/>
      <c r="N120" s="282">
        <f t="shared" si="40"/>
        <v>0</v>
      </c>
      <c r="O120" s="740"/>
      <c r="P120" s="485">
        <f t="shared" si="41"/>
        <v>0</v>
      </c>
      <c r="Q120" s="166"/>
      <c r="R120" s="1063"/>
      <c r="S120" s="560" t="str">
        <f>IFERROR(VLOOKUP(R120,'FX rates'!$C$9:$D$25,2,FALSE),"")</f>
        <v/>
      </c>
      <c r="T120" s="282">
        <f t="shared" si="42"/>
        <v>0</v>
      </c>
      <c r="U120" s="150">
        <f t="shared" si="43"/>
        <v>0</v>
      </c>
      <c r="V120" s="188"/>
      <c r="W120" s="157"/>
      <c r="X120" s="157"/>
      <c r="Y120" s="157"/>
      <c r="Z120" s="157"/>
      <c r="AA120" s="157"/>
      <c r="AB120" s="157"/>
      <c r="AC120" s="157"/>
      <c r="AD120" s="157"/>
      <c r="AE120" s="290"/>
      <c r="AF120" s="290"/>
      <c r="AG120" s="290"/>
      <c r="AH120" s="290"/>
      <c r="AI120" s="290"/>
      <c r="AJ120" s="289"/>
      <c r="AK120" s="289"/>
      <c r="AL120" s="289"/>
      <c r="AM120" s="289"/>
      <c r="AN120" s="289"/>
      <c r="AO120" s="289"/>
    </row>
    <row r="121" spans="1:41" ht="14.25" x14ac:dyDescent="0.2">
      <c r="A121" s="1182"/>
      <c r="B121" s="165"/>
      <c r="C121" s="165"/>
      <c r="D121" s="147"/>
      <c r="E121" s="1163"/>
      <c r="F121" s="1163"/>
      <c r="G121" s="166"/>
      <c r="H121" s="166"/>
      <c r="I121" s="166"/>
      <c r="J121" s="155"/>
      <c r="K121" s="256"/>
      <c r="L121" s="306"/>
      <c r="M121" s="306"/>
      <c r="N121" s="282">
        <f t="shared" si="40"/>
        <v>0</v>
      </c>
      <c r="O121" s="740"/>
      <c r="P121" s="485">
        <f t="shared" si="41"/>
        <v>0</v>
      </c>
      <c r="Q121" s="166"/>
      <c r="R121" s="1063"/>
      <c r="S121" s="560" t="str">
        <f>IFERROR(VLOOKUP(R121,'FX rates'!$C$9:$D$25,2,FALSE),"")</f>
        <v/>
      </c>
      <c r="T121" s="282">
        <f t="shared" si="42"/>
        <v>0</v>
      </c>
      <c r="U121" s="150">
        <f t="shared" si="43"/>
        <v>0</v>
      </c>
      <c r="V121" s="188"/>
      <c r="W121" s="157"/>
      <c r="X121" s="157"/>
      <c r="Y121" s="157"/>
      <c r="Z121" s="157"/>
      <c r="AA121" s="157"/>
      <c r="AB121" s="157"/>
      <c r="AC121" s="157"/>
      <c r="AD121" s="157"/>
      <c r="AE121" s="290"/>
      <c r="AF121" s="290"/>
      <c r="AG121" s="290"/>
      <c r="AH121" s="290"/>
      <c r="AI121" s="290"/>
      <c r="AJ121" s="289"/>
      <c r="AK121" s="289"/>
      <c r="AL121" s="289"/>
      <c r="AM121" s="289"/>
      <c r="AN121" s="289"/>
      <c r="AO121" s="289"/>
    </row>
    <row r="122" spans="1:41" ht="14.25" x14ac:dyDescent="0.2">
      <c r="A122" s="1182"/>
      <c r="B122" s="165"/>
      <c r="C122" s="165"/>
      <c r="D122" s="147"/>
      <c r="E122" s="1163"/>
      <c r="F122" s="1163"/>
      <c r="G122" s="166"/>
      <c r="H122" s="166"/>
      <c r="I122" s="166"/>
      <c r="J122" s="155"/>
      <c r="K122" s="256"/>
      <c r="L122" s="306"/>
      <c r="M122" s="306"/>
      <c r="N122" s="282">
        <f t="shared" si="40"/>
        <v>0</v>
      </c>
      <c r="O122" s="740"/>
      <c r="P122" s="485">
        <f t="shared" si="41"/>
        <v>0</v>
      </c>
      <c r="Q122" s="166"/>
      <c r="R122" s="1063"/>
      <c r="S122" s="560" t="str">
        <f>IFERROR(VLOOKUP(R122,'FX rates'!$C$9:$D$25,2,FALSE),"")</f>
        <v/>
      </c>
      <c r="T122" s="282">
        <f t="shared" si="42"/>
        <v>0</v>
      </c>
      <c r="U122" s="150">
        <f t="shared" si="43"/>
        <v>0</v>
      </c>
      <c r="V122" s="188"/>
      <c r="W122" s="157"/>
      <c r="X122" s="157"/>
      <c r="Y122" s="157"/>
      <c r="Z122" s="157"/>
      <c r="AA122" s="157"/>
      <c r="AB122" s="157"/>
      <c r="AC122" s="157"/>
      <c r="AD122" s="157"/>
      <c r="AE122" s="290"/>
      <c r="AF122" s="290"/>
      <c r="AG122" s="290"/>
      <c r="AH122" s="290"/>
      <c r="AI122" s="290"/>
      <c r="AJ122" s="289"/>
      <c r="AK122" s="289"/>
      <c r="AL122" s="289"/>
      <c r="AM122" s="289"/>
      <c r="AN122" s="289"/>
      <c r="AO122" s="289"/>
    </row>
    <row r="123" spans="1:41" ht="14.25" x14ac:dyDescent="0.2">
      <c r="A123" s="1182"/>
      <c r="B123" s="748"/>
      <c r="C123" s="165"/>
      <c r="D123" s="147"/>
      <c r="E123" s="1162"/>
      <c r="F123" s="1162"/>
      <c r="G123" s="166"/>
      <c r="H123" s="166"/>
      <c r="I123" s="166"/>
      <c r="J123" s="155"/>
      <c r="K123" s="256"/>
      <c r="L123" s="306"/>
      <c r="M123" s="306"/>
      <c r="N123" s="282">
        <f t="shared" si="40"/>
        <v>0</v>
      </c>
      <c r="O123" s="740"/>
      <c r="P123" s="485">
        <f t="shared" si="41"/>
        <v>0</v>
      </c>
      <c r="Q123" s="1076"/>
      <c r="R123" s="1063"/>
      <c r="S123" s="560" t="str">
        <f>IFERROR(VLOOKUP(R123,'FX rates'!$C$9:$D$25,2,FALSE),"")</f>
        <v/>
      </c>
      <c r="T123" s="282">
        <f t="shared" si="42"/>
        <v>0</v>
      </c>
      <c r="U123" s="150">
        <f t="shared" si="43"/>
        <v>0</v>
      </c>
      <c r="V123" s="188"/>
      <c r="W123" s="157"/>
      <c r="X123" s="157"/>
      <c r="Y123" s="157"/>
      <c r="Z123" s="157"/>
      <c r="AA123" s="157"/>
      <c r="AB123" s="157"/>
      <c r="AC123" s="157"/>
      <c r="AD123" s="157"/>
      <c r="AE123" s="290"/>
      <c r="AF123" s="290"/>
      <c r="AG123" s="290"/>
      <c r="AH123" s="290"/>
      <c r="AI123" s="290"/>
      <c r="AJ123" s="289"/>
      <c r="AK123" s="289"/>
      <c r="AL123" s="289"/>
      <c r="AM123" s="289"/>
      <c r="AN123" s="289"/>
      <c r="AO123" s="289"/>
    </row>
    <row r="124" spans="1:41" ht="14.25" x14ac:dyDescent="0.2">
      <c r="A124" s="1182"/>
      <c r="B124" s="58"/>
      <c r="C124" s="58"/>
      <c r="D124" s="42"/>
      <c r="E124" s="1164"/>
      <c r="F124" s="1164"/>
      <c r="G124" s="33"/>
      <c r="H124" s="33"/>
      <c r="I124" s="33"/>
      <c r="J124" s="31"/>
      <c r="K124" s="158"/>
      <c r="L124" s="168"/>
      <c r="M124" s="306"/>
      <c r="N124" s="282">
        <f t="shared" si="40"/>
        <v>0</v>
      </c>
      <c r="O124" s="740"/>
      <c r="P124" s="485">
        <f t="shared" si="41"/>
        <v>0</v>
      </c>
      <c r="Q124" s="1076"/>
      <c r="R124" s="1063"/>
      <c r="S124" s="560" t="str">
        <f>IFERROR(VLOOKUP(R124,'FX rates'!$C$9:$D$25,2,FALSE),"")</f>
        <v/>
      </c>
      <c r="T124" s="282">
        <f t="shared" si="42"/>
        <v>0</v>
      </c>
      <c r="U124" s="150">
        <f t="shared" si="43"/>
        <v>0</v>
      </c>
      <c r="V124" s="188"/>
      <c r="W124" s="157"/>
      <c r="X124" s="157"/>
      <c r="Y124" s="157"/>
      <c r="Z124" s="157"/>
      <c r="AA124" s="157"/>
      <c r="AB124" s="157"/>
      <c r="AC124" s="157"/>
      <c r="AD124" s="157"/>
      <c r="AE124" s="290"/>
      <c r="AF124" s="290"/>
      <c r="AG124" s="290"/>
      <c r="AH124" s="290"/>
      <c r="AI124" s="290"/>
      <c r="AJ124" s="289"/>
      <c r="AK124" s="289"/>
      <c r="AL124" s="289"/>
      <c r="AM124" s="289"/>
      <c r="AN124" s="289"/>
      <c r="AO124" s="289"/>
    </row>
    <row r="125" spans="1:41" ht="14.25" x14ac:dyDescent="0.2">
      <c r="A125" s="1182"/>
      <c r="B125" s="58"/>
      <c r="C125" s="58"/>
      <c r="D125" s="42"/>
      <c r="E125" s="1164"/>
      <c r="F125" s="1164"/>
      <c r="G125" s="33"/>
      <c r="H125" s="33"/>
      <c r="I125" s="33"/>
      <c r="J125" s="31"/>
      <c r="K125" s="158"/>
      <c r="L125" s="168"/>
      <c r="M125" s="306"/>
      <c r="N125" s="282">
        <f t="shared" si="40"/>
        <v>0</v>
      </c>
      <c r="O125" s="740"/>
      <c r="P125" s="485">
        <f t="shared" si="41"/>
        <v>0</v>
      </c>
      <c r="Q125" s="1076"/>
      <c r="R125" s="1063"/>
      <c r="S125" s="560" t="str">
        <f>IFERROR(VLOOKUP(R125,'FX rates'!$C$9:$D$25,2,FALSE),"")</f>
        <v/>
      </c>
      <c r="T125" s="282">
        <f t="shared" si="42"/>
        <v>0</v>
      </c>
      <c r="U125" s="150">
        <f t="shared" si="43"/>
        <v>0</v>
      </c>
      <c r="V125" s="188"/>
      <c r="W125" s="157"/>
      <c r="X125" s="157"/>
      <c r="Y125" s="157"/>
      <c r="Z125" s="157"/>
      <c r="AA125" s="157"/>
      <c r="AB125" s="157"/>
      <c r="AC125" s="157"/>
      <c r="AD125" s="157"/>
      <c r="AE125" s="290"/>
      <c r="AF125" s="290"/>
      <c r="AG125" s="290"/>
      <c r="AH125" s="290"/>
      <c r="AI125" s="290"/>
      <c r="AJ125" s="289"/>
      <c r="AK125" s="289"/>
      <c r="AL125" s="289"/>
      <c r="AM125" s="289"/>
      <c r="AN125" s="289"/>
      <c r="AO125" s="289"/>
    </row>
    <row r="126" spans="1:41" ht="14.25" x14ac:dyDescent="0.2">
      <c r="A126" s="1182"/>
      <c r="B126" s="58"/>
      <c r="C126" s="58"/>
      <c r="D126" s="42"/>
      <c r="E126" s="1164"/>
      <c r="F126" s="1164"/>
      <c r="G126" s="33"/>
      <c r="H126" s="33"/>
      <c r="I126" s="33"/>
      <c r="J126" s="31"/>
      <c r="K126" s="158"/>
      <c r="L126" s="168"/>
      <c r="M126" s="306"/>
      <c r="N126" s="282">
        <f t="shared" si="40"/>
        <v>0</v>
      </c>
      <c r="O126" s="740"/>
      <c r="P126" s="485">
        <f t="shared" si="41"/>
        <v>0</v>
      </c>
      <c r="Q126" s="1076"/>
      <c r="R126" s="1063"/>
      <c r="S126" s="560" t="str">
        <f>IFERROR(VLOOKUP(R126,'FX rates'!$C$9:$D$25,2,FALSE),"")</f>
        <v/>
      </c>
      <c r="T126" s="282">
        <f t="shared" si="42"/>
        <v>0</v>
      </c>
      <c r="U126" s="150">
        <f t="shared" si="43"/>
        <v>0</v>
      </c>
      <c r="V126" s="188"/>
      <c r="W126" s="157"/>
      <c r="X126" s="157"/>
      <c r="Y126" s="157"/>
      <c r="Z126" s="157"/>
      <c r="AA126" s="157"/>
      <c r="AB126" s="157"/>
      <c r="AC126" s="157"/>
      <c r="AD126" s="157"/>
      <c r="AE126" s="290"/>
      <c r="AF126" s="290"/>
      <c r="AG126" s="290"/>
      <c r="AH126" s="290"/>
      <c r="AI126" s="290"/>
      <c r="AJ126" s="289"/>
      <c r="AK126" s="289"/>
      <c r="AL126" s="289"/>
      <c r="AM126" s="289"/>
      <c r="AN126" s="289"/>
      <c r="AO126" s="289"/>
    </row>
    <row r="127" spans="1:41" ht="14.25" x14ac:dyDescent="0.2">
      <c r="A127" s="1182"/>
      <c r="B127" s="747"/>
      <c r="C127" s="58"/>
      <c r="D127" s="42"/>
      <c r="E127" s="1164"/>
      <c r="F127" s="1164"/>
      <c r="G127" s="33"/>
      <c r="H127" s="33"/>
      <c r="I127" s="33"/>
      <c r="J127" s="31"/>
      <c r="K127" s="158"/>
      <c r="L127" s="168"/>
      <c r="M127" s="306"/>
      <c r="N127" s="282">
        <f t="shared" si="40"/>
        <v>0</v>
      </c>
      <c r="O127" s="740"/>
      <c r="P127" s="485">
        <f t="shared" si="41"/>
        <v>0</v>
      </c>
      <c r="Q127" s="1076"/>
      <c r="R127" s="1063"/>
      <c r="S127" s="560" t="str">
        <f>IFERROR(VLOOKUP(R127,'FX rates'!$C$9:$D$25,2,FALSE),"")</f>
        <v/>
      </c>
      <c r="T127" s="282">
        <f t="shared" si="42"/>
        <v>0</v>
      </c>
      <c r="U127" s="150">
        <f t="shared" si="43"/>
        <v>0</v>
      </c>
      <c r="V127" s="188"/>
      <c r="W127" s="157"/>
      <c r="X127" s="157"/>
      <c r="Y127" s="157"/>
      <c r="Z127" s="157"/>
      <c r="AA127" s="157"/>
      <c r="AB127" s="157"/>
      <c r="AC127" s="157"/>
      <c r="AD127" s="157"/>
      <c r="AE127" s="290"/>
      <c r="AF127" s="290"/>
      <c r="AG127" s="290"/>
      <c r="AH127" s="290"/>
      <c r="AI127" s="290"/>
      <c r="AJ127" s="289"/>
      <c r="AK127" s="289"/>
      <c r="AL127" s="289"/>
      <c r="AM127" s="289"/>
      <c r="AN127" s="289"/>
      <c r="AO127" s="289"/>
    </row>
    <row r="128" spans="1:41" ht="14.25" x14ac:dyDescent="0.2">
      <c r="A128" s="1182"/>
      <c r="B128" s="58"/>
      <c r="C128" s="58"/>
      <c r="D128" s="42"/>
      <c r="E128" s="1164"/>
      <c r="F128" s="1164"/>
      <c r="G128" s="33"/>
      <c r="H128" s="33"/>
      <c r="I128" s="33"/>
      <c r="J128" s="31"/>
      <c r="K128" s="158"/>
      <c r="L128" s="749"/>
      <c r="M128" s="306"/>
      <c r="N128" s="282">
        <f t="shared" si="40"/>
        <v>0</v>
      </c>
      <c r="O128" s="740"/>
      <c r="P128" s="485">
        <f t="shared" ref="P128:P159" si="45">SUM(N128:O128)</f>
        <v>0</v>
      </c>
      <c r="Q128" s="1076"/>
      <c r="R128" s="1063"/>
      <c r="S128" s="560" t="str">
        <f>IFERROR(VLOOKUP(R128,'FX rates'!$C$9:$D$25,2,FALSE),"")</f>
        <v/>
      </c>
      <c r="T128" s="282">
        <f t="shared" si="42"/>
        <v>0</v>
      </c>
      <c r="U128" s="150">
        <f t="shared" si="43"/>
        <v>0</v>
      </c>
      <c r="V128" s="188"/>
      <c r="W128" s="157"/>
      <c r="X128" s="157"/>
      <c r="Y128" s="157"/>
      <c r="Z128" s="157"/>
      <c r="AA128" s="157"/>
      <c r="AB128" s="157"/>
      <c r="AC128" s="157"/>
      <c r="AD128" s="157"/>
      <c r="AE128" s="290"/>
      <c r="AF128" s="290"/>
      <c r="AG128" s="290"/>
      <c r="AH128" s="290"/>
      <c r="AI128" s="290"/>
      <c r="AJ128" s="289"/>
      <c r="AK128" s="289"/>
      <c r="AL128" s="289"/>
      <c r="AM128" s="289"/>
      <c r="AN128" s="289"/>
      <c r="AO128" s="289"/>
    </row>
    <row r="129" spans="1:41" ht="14.25" x14ac:dyDescent="0.2">
      <c r="A129" s="1182"/>
      <c r="B129" s="58"/>
      <c r="C129" s="58"/>
      <c r="D129" s="42"/>
      <c r="E129" s="1164"/>
      <c r="F129" s="1164"/>
      <c r="G129" s="33"/>
      <c r="H129" s="33"/>
      <c r="I129" s="33"/>
      <c r="J129" s="31"/>
      <c r="K129" s="158"/>
      <c r="L129" s="168"/>
      <c r="M129" s="306"/>
      <c r="N129" s="282">
        <f t="shared" si="40"/>
        <v>0</v>
      </c>
      <c r="O129" s="740"/>
      <c r="P129" s="485">
        <f t="shared" si="45"/>
        <v>0</v>
      </c>
      <c r="Q129" s="1076"/>
      <c r="R129" s="1063"/>
      <c r="S129" s="560" t="str">
        <f>IFERROR(VLOOKUP(R129,'FX rates'!$C$9:$D$25,2,FALSE),"")</f>
        <v/>
      </c>
      <c r="T129" s="282">
        <f t="shared" si="42"/>
        <v>0</v>
      </c>
      <c r="U129" s="150">
        <f t="shared" si="43"/>
        <v>0</v>
      </c>
      <c r="V129" s="188"/>
      <c r="W129" s="157"/>
      <c r="X129" s="157"/>
      <c r="Y129" s="157"/>
      <c r="Z129" s="157"/>
      <c r="AA129" s="157"/>
      <c r="AB129" s="157"/>
      <c r="AC129" s="157"/>
      <c r="AD129" s="157"/>
      <c r="AE129" s="290"/>
      <c r="AF129" s="290"/>
      <c r="AG129" s="290"/>
      <c r="AH129" s="290"/>
      <c r="AI129" s="290"/>
      <c r="AJ129" s="289"/>
      <c r="AK129" s="289"/>
      <c r="AL129" s="289"/>
      <c r="AM129" s="289"/>
      <c r="AN129" s="289"/>
      <c r="AO129" s="289"/>
    </row>
    <row r="130" spans="1:41" ht="14.25" x14ac:dyDescent="0.2">
      <c r="A130" s="1182"/>
      <c r="B130" s="58"/>
      <c r="C130" s="58"/>
      <c r="D130" s="42"/>
      <c r="E130" s="1164"/>
      <c r="F130" s="1164"/>
      <c r="G130" s="33"/>
      <c r="H130" s="33"/>
      <c r="I130" s="33"/>
      <c r="J130" s="31"/>
      <c r="K130" s="158"/>
      <c r="L130" s="168"/>
      <c r="M130" s="306"/>
      <c r="N130" s="282">
        <f t="shared" si="40"/>
        <v>0</v>
      </c>
      <c r="O130" s="740"/>
      <c r="P130" s="485">
        <f t="shared" si="45"/>
        <v>0</v>
      </c>
      <c r="Q130" s="1076"/>
      <c r="R130" s="1063"/>
      <c r="S130" s="560" t="str">
        <f>IFERROR(VLOOKUP(R130,'FX rates'!$C$9:$D$25,2,FALSE),"")</f>
        <v/>
      </c>
      <c r="T130" s="282">
        <f t="shared" si="42"/>
        <v>0</v>
      </c>
      <c r="U130" s="150">
        <f t="shared" si="43"/>
        <v>0</v>
      </c>
      <c r="V130" s="188"/>
      <c r="W130" s="157"/>
      <c r="X130" s="157"/>
      <c r="Y130" s="157"/>
      <c r="Z130" s="157"/>
      <c r="AA130" s="157"/>
      <c r="AB130" s="157"/>
      <c r="AC130" s="157"/>
      <c r="AD130" s="157"/>
      <c r="AE130" s="290"/>
      <c r="AF130" s="290"/>
      <c r="AG130" s="290"/>
      <c r="AH130" s="290"/>
      <c r="AI130" s="290"/>
      <c r="AJ130" s="289"/>
      <c r="AK130" s="289"/>
      <c r="AL130" s="289"/>
      <c r="AM130" s="289"/>
      <c r="AN130" s="289"/>
      <c r="AO130" s="289"/>
    </row>
    <row r="131" spans="1:41" ht="14.25" x14ac:dyDescent="0.2">
      <c r="A131" s="1182"/>
      <c r="B131" s="58"/>
      <c r="C131" s="58"/>
      <c r="D131" s="42"/>
      <c r="E131" s="1164"/>
      <c r="F131" s="1164"/>
      <c r="G131" s="33"/>
      <c r="H131" s="33"/>
      <c r="I131" s="33"/>
      <c r="J131" s="31"/>
      <c r="K131" s="158"/>
      <c r="L131" s="168"/>
      <c r="M131" s="306"/>
      <c r="N131" s="282">
        <f t="shared" si="40"/>
        <v>0</v>
      </c>
      <c r="O131" s="740"/>
      <c r="P131" s="485">
        <f t="shared" si="45"/>
        <v>0</v>
      </c>
      <c r="Q131" s="1076"/>
      <c r="R131" s="1063"/>
      <c r="S131" s="560" t="str">
        <f>IFERROR(VLOOKUP(R131,'FX rates'!$C$9:$D$25,2,FALSE),"")</f>
        <v/>
      </c>
      <c r="T131" s="282">
        <f t="shared" si="42"/>
        <v>0</v>
      </c>
      <c r="U131" s="150">
        <f t="shared" si="43"/>
        <v>0</v>
      </c>
      <c r="V131" s="188"/>
      <c r="W131" s="157"/>
      <c r="X131" s="157"/>
      <c r="Y131" s="157"/>
      <c r="Z131" s="157"/>
      <c r="AA131" s="157"/>
      <c r="AB131" s="157"/>
      <c r="AC131" s="157"/>
      <c r="AD131" s="157"/>
      <c r="AE131" s="290"/>
      <c r="AF131" s="290"/>
      <c r="AG131" s="290"/>
      <c r="AH131" s="290"/>
      <c r="AI131" s="290"/>
      <c r="AJ131" s="289"/>
      <c r="AK131" s="289"/>
      <c r="AL131" s="289"/>
      <c r="AM131" s="289"/>
      <c r="AN131" s="289"/>
      <c r="AO131" s="289"/>
    </row>
    <row r="132" spans="1:41" ht="14.25" x14ac:dyDescent="0.2">
      <c r="A132" s="1182"/>
      <c r="B132" s="58"/>
      <c r="C132" s="58"/>
      <c r="D132" s="42"/>
      <c r="E132" s="1164"/>
      <c r="F132" s="1164"/>
      <c r="G132" s="33"/>
      <c r="H132" s="33"/>
      <c r="I132" s="33"/>
      <c r="J132" s="31"/>
      <c r="K132" s="158"/>
      <c r="L132" s="168"/>
      <c r="M132" s="306"/>
      <c r="N132" s="282">
        <f t="shared" si="40"/>
        <v>0</v>
      </c>
      <c r="O132" s="740"/>
      <c r="P132" s="485">
        <f t="shared" si="45"/>
        <v>0</v>
      </c>
      <c r="Q132" s="1076"/>
      <c r="R132" s="1063"/>
      <c r="S132" s="560" t="str">
        <f>IFERROR(VLOOKUP(R132,'FX rates'!$C$9:$D$25,2,FALSE),"")</f>
        <v/>
      </c>
      <c r="T132" s="282">
        <f t="shared" si="42"/>
        <v>0</v>
      </c>
      <c r="U132" s="150">
        <f t="shared" si="43"/>
        <v>0</v>
      </c>
      <c r="V132" s="188"/>
      <c r="W132" s="157"/>
      <c r="X132" s="157"/>
      <c r="Y132" s="157"/>
      <c r="Z132" s="157"/>
      <c r="AA132" s="157"/>
      <c r="AB132" s="157"/>
      <c r="AC132" s="157"/>
      <c r="AD132" s="157"/>
      <c r="AE132" s="290"/>
      <c r="AF132" s="290"/>
      <c r="AG132" s="290"/>
      <c r="AH132" s="290"/>
      <c r="AI132" s="290"/>
      <c r="AJ132" s="289"/>
      <c r="AK132" s="289"/>
      <c r="AL132" s="289"/>
      <c r="AM132" s="289"/>
      <c r="AN132" s="289"/>
      <c r="AO132" s="289"/>
    </row>
    <row r="133" spans="1:41" ht="14.25" x14ac:dyDescent="0.2">
      <c r="A133" s="1182"/>
      <c r="B133" s="58"/>
      <c r="C133" s="58"/>
      <c r="D133" s="42"/>
      <c r="E133" s="1164"/>
      <c r="F133" s="1164"/>
      <c r="G133" s="33"/>
      <c r="H133" s="33"/>
      <c r="I133" s="33"/>
      <c r="J133" s="31"/>
      <c r="K133" s="158"/>
      <c r="L133" s="168"/>
      <c r="M133" s="306"/>
      <c r="N133" s="282">
        <f t="shared" si="40"/>
        <v>0</v>
      </c>
      <c r="O133" s="740"/>
      <c r="P133" s="485">
        <f t="shared" si="45"/>
        <v>0</v>
      </c>
      <c r="Q133" s="1076"/>
      <c r="R133" s="1063"/>
      <c r="S133" s="560" t="str">
        <f>IFERROR(VLOOKUP(R133,'FX rates'!$C$9:$D$25,2,FALSE),"")</f>
        <v/>
      </c>
      <c r="T133" s="282">
        <f t="shared" si="42"/>
        <v>0</v>
      </c>
      <c r="U133" s="150">
        <f t="shared" si="43"/>
        <v>0</v>
      </c>
      <c r="V133" s="188"/>
      <c r="W133" s="157"/>
      <c r="X133" s="157"/>
      <c r="Y133" s="157"/>
      <c r="Z133" s="157"/>
      <c r="AA133" s="157"/>
      <c r="AB133" s="157"/>
      <c r="AC133" s="157"/>
      <c r="AD133" s="157"/>
      <c r="AE133" s="290"/>
      <c r="AF133" s="290"/>
      <c r="AG133" s="290"/>
      <c r="AH133" s="290"/>
      <c r="AI133" s="290"/>
      <c r="AJ133" s="289"/>
      <c r="AK133" s="289"/>
      <c r="AL133" s="289"/>
      <c r="AM133" s="289"/>
      <c r="AN133" s="289"/>
      <c r="AO133" s="289"/>
    </row>
    <row r="134" spans="1:41" ht="14.25" x14ac:dyDescent="0.2">
      <c r="A134" s="1182"/>
      <c r="B134" s="58"/>
      <c r="C134" s="58"/>
      <c r="D134" s="42"/>
      <c r="E134" s="1164"/>
      <c r="F134" s="1164"/>
      <c r="G134" s="33"/>
      <c r="H134" s="33"/>
      <c r="I134" s="33"/>
      <c r="J134" s="31"/>
      <c r="K134" s="158"/>
      <c r="L134" s="749"/>
      <c r="M134" s="306"/>
      <c r="N134" s="282">
        <f t="shared" si="40"/>
        <v>0</v>
      </c>
      <c r="O134" s="740"/>
      <c r="P134" s="485">
        <f t="shared" si="45"/>
        <v>0</v>
      </c>
      <c r="Q134" s="1076"/>
      <c r="R134" s="1063"/>
      <c r="S134" s="560" t="str">
        <f>IFERROR(VLOOKUP(R134,'FX rates'!$C$9:$D$25,2,FALSE),"")</f>
        <v/>
      </c>
      <c r="T134" s="282">
        <f t="shared" si="42"/>
        <v>0</v>
      </c>
      <c r="U134" s="150">
        <f t="shared" si="43"/>
        <v>0</v>
      </c>
      <c r="V134" s="188"/>
      <c r="W134" s="157"/>
      <c r="X134" s="157"/>
      <c r="Y134" s="157"/>
      <c r="Z134" s="157"/>
      <c r="AA134" s="157"/>
      <c r="AB134" s="157"/>
      <c r="AC134" s="157"/>
      <c r="AD134" s="157"/>
      <c r="AE134" s="290"/>
      <c r="AF134" s="290"/>
      <c r="AG134" s="290"/>
      <c r="AH134" s="290"/>
      <c r="AI134" s="290"/>
      <c r="AJ134" s="289"/>
      <c r="AK134" s="289"/>
      <c r="AL134" s="289"/>
      <c r="AM134" s="289"/>
      <c r="AN134" s="289"/>
      <c r="AO134" s="289"/>
    </row>
    <row r="135" spans="1:41" ht="14.25" x14ac:dyDescent="0.2">
      <c r="A135" s="1182"/>
      <c r="B135" s="58"/>
      <c r="C135" s="58"/>
      <c r="D135" s="42"/>
      <c r="E135" s="1164"/>
      <c r="F135" s="1164"/>
      <c r="G135" s="33"/>
      <c r="H135" s="33"/>
      <c r="I135" s="33"/>
      <c r="J135" s="31"/>
      <c r="K135" s="158"/>
      <c r="L135" s="168"/>
      <c r="M135" s="306"/>
      <c r="N135" s="282">
        <f t="shared" si="40"/>
        <v>0</v>
      </c>
      <c r="O135" s="740"/>
      <c r="P135" s="485">
        <f t="shared" si="45"/>
        <v>0</v>
      </c>
      <c r="Q135" s="1076"/>
      <c r="R135" s="1063"/>
      <c r="S135" s="560" t="str">
        <f>IFERROR(VLOOKUP(R135,'FX rates'!$C$9:$D$25,2,FALSE),"")</f>
        <v/>
      </c>
      <c r="T135" s="282">
        <f t="shared" si="42"/>
        <v>0</v>
      </c>
      <c r="U135" s="150">
        <f t="shared" si="43"/>
        <v>0</v>
      </c>
      <c r="V135" s="188"/>
      <c r="W135" s="157"/>
      <c r="X135" s="157"/>
      <c r="Y135" s="157"/>
      <c r="Z135" s="157"/>
      <c r="AA135" s="157"/>
      <c r="AB135" s="157"/>
      <c r="AC135" s="157"/>
      <c r="AD135" s="157"/>
      <c r="AE135" s="290"/>
      <c r="AF135" s="290"/>
      <c r="AG135" s="290"/>
      <c r="AH135" s="290"/>
      <c r="AI135" s="290"/>
      <c r="AJ135" s="289"/>
      <c r="AK135" s="289"/>
      <c r="AL135" s="289"/>
      <c r="AM135" s="289"/>
      <c r="AN135" s="289"/>
      <c r="AO135" s="289"/>
    </row>
    <row r="136" spans="1:41" ht="14.25" x14ac:dyDescent="0.2">
      <c r="A136" s="1182"/>
      <c r="B136" s="58"/>
      <c r="C136" s="58"/>
      <c r="D136" s="42"/>
      <c r="E136" s="1164"/>
      <c r="F136" s="1164"/>
      <c r="G136" s="33"/>
      <c r="H136" s="33"/>
      <c r="I136" s="33"/>
      <c r="J136" s="31"/>
      <c r="K136" s="158"/>
      <c r="L136" s="749"/>
      <c r="M136" s="306"/>
      <c r="N136" s="282">
        <f t="shared" si="40"/>
        <v>0</v>
      </c>
      <c r="O136" s="740"/>
      <c r="P136" s="485">
        <f t="shared" si="45"/>
        <v>0</v>
      </c>
      <c r="Q136" s="1076"/>
      <c r="R136" s="1063"/>
      <c r="S136" s="560" t="str">
        <f>IFERROR(VLOOKUP(R136,'FX rates'!$C$9:$D$25,2,FALSE),"")</f>
        <v/>
      </c>
      <c r="T136" s="282">
        <f t="shared" si="42"/>
        <v>0</v>
      </c>
      <c r="U136" s="150">
        <f t="shared" si="43"/>
        <v>0</v>
      </c>
      <c r="V136" s="188"/>
      <c r="W136" s="157"/>
      <c r="X136" s="157"/>
      <c r="Y136" s="157"/>
      <c r="Z136" s="157"/>
      <c r="AA136" s="157"/>
      <c r="AB136" s="157"/>
      <c r="AC136" s="157"/>
      <c r="AD136" s="157"/>
      <c r="AE136" s="290"/>
      <c r="AF136" s="290"/>
      <c r="AG136" s="290"/>
      <c r="AH136" s="290"/>
      <c r="AI136" s="290"/>
      <c r="AJ136" s="289"/>
      <c r="AK136" s="289"/>
      <c r="AL136" s="289"/>
      <c r="AM136" s="289"/>
      <c r="AN136" s="289"/>
      <c r="AO136" s="289"/>
    </row>
    <row r="137" spans="1:41" ht="14.25" x14ac:dyDescent="0.2">
      <c r="A137" s="1182"/>
      <c r="B137" s="58"/>
      <c r="C137" s="58"/>
      <c r="D137" s="42"/>
      <c r="E137" s="1164"/>
      <c r="F137" s="1164"/>
      <c r="G137" s="33"/>
      <c r="H137" s="33"/>
      <c r="I137" s="33"/>
      <c r="J137" s="31"/>
      <c r="K137" s="158"/>
      <c r="L137" s="168"/>
      <c r="M137" s="306"/>
      <c r="N137" s="282">
        <f t="shared" si="40"/>
        <v>0</v>
      </c>
      <c r="O137" s="740"/>
      <c r="P137" s="485">
        <f t="shared" si="45"/>
        <v>0</v>
      </c>
      <c r="Q137" s="1076"/>
      <c r="R137" s="1063"/>
      <c r="S137" s="560" t="str">
        <f>IFERROR(VLOOKUP(R137,'FX rates'!$C$9:$D$25,2,FALSE),"")</f>
        <v/>
      </c>
      <c r="T137" s="282">
        <f t="shared" si="42"/>
        <v>0</v>
      </c>
      <c r="U137" s="150">
        <f t="shared" si="43"/>
        <v>0</v>
      </c>
      <c r="V137" s="188"/>
      <c r="W137" s="157"/>
      <c r="X137" s="157"/>
      <c r="Y137" s="157"/>
      <c r="Z137" s="157"/>
      <c r="AA137" s="157"/>
      <c r="AB137" s="157"/>
      <c r="AC137" s="157"/>
      <c r="AD137" s="157"/>
      <c r="AE137" s="290"/>
      <c r="AF137" s="290"/>
      <c r="AG137" s="290"/>
      <c r="AH137" s="290"/>
      <c r="AI137" s="290"/>
      <c r="AJ137" s="289"/>
      <c r="AK137" s="289"/>
      <c r="AL137" s="289"/>
      <c r="AM137" s="289"/>
      <c r="AN137" s="289"/>
      <c r="AO137" s="289"/>
    </row>
    <row r="138" spans="1:41" ht="14.25" x14ac:dyDescent="0.2">
      <c r="A138" s="1182"/>
      <c r="B138" s="58"/>
      <c r="C138" s="58"/>
      <c r="D138" s="42"/>
      <c r="E138" s="1164"/>
      <c r="F138" s="1164"/>
      <c r="G138" s="33"/>
      <c r="H138" s="33"/>
      <c r="I138" s="33"/>
      <c r="J138" s="31"/>
      <c r="K138" s="158"/>
      <c r="L138" s="168"/>
      <c r="M138" s="306"/>
      <c r="N138" s="282">
        <f t="shared" si="40"/>
        <v>0</v>
      </c>
      <c r="O138" s="740"/>
      <c r="P138" s="485">
        <f t="shared" si="45"/>
        <v>0</v>
      </c>
      <c r="Q138" s="1076"/>
      <c r="R138" s="1063"/>
      <c r="S138" s="560" t="str">
        <f>IFERROR(VLOOKUP(R138,'FX rates'!$C$9:$D$25,2,FALSE),"")</f>
        <v/>
      </c>
      <c r="T138" s="282">
        <f t="shared" si="42"/>
        <v>0</v>
      </c>
      <c r="U138" s="150">
        <f t="shared" si="43"/>
        <v>0</v>
      </c>
      <c r="V138" s="188"/>
      <c r="W138" s="157"/>
      <c r="X138" s="157"/>
      <c r="Y138" s="157"/>
      <c r="Z138" s="157"/>
      <c r="AA138" s="157"/>
      <c r="AB138" s="157"/>
      <c r="AC138" s="157"/>
      <c r="AD138" s="157"/>
      <c r="AE138" s="290"/>
      <c r="AF138" s="290"/>
      <c r="AG138" s="290"/>
      <c r="AH138" s="290"/>
      <c r="AI138" s="290"/>
      <c r="AJ138" s="289"/>
      <c r="AK138" s="289"/>
      <c r="AL138" s="289"/>
      <c r="AM138" s="289"/>
      <c r="AN138" s="289"/>
      <c r="AO138" s="289"/>
    </row>
    <row r="139" spans="1:41" ht="14.25" x14ac:dyDescent="0.2">
      <c r="A139" s="1182"/>
      <c r="B139" s="58"/>
      <c r="C139" s="58"/>
      <c r="D139" s="42"/>
      <c r="E139" s="1164"/>
      <c r="F139" s="1164"/>
      <c r="G139" s="33"/>
      <c r="H139" s="33"/>
      <c r="I139" s="33"/>
      <c r="J139" s="31"/>
      <c r="K139" s="158"/>
      <c r="L139" s="168"/>
      <c r="M139" s="306"/>
      <c r="N139" s="282">
        <f t="shared" si="40"/>
        <v>0</v>
      </c>
      <c r="O139" s="740"/>
      <c r="P139" s="485">
        <f t="shared" si="45"/>
        <v>0</v>
      </c>
      <c r="Q139" s="1076"/>
      <c r="R139" s="1063"/>
      <c r="S139" s="560" t="str">
        <f>IFERROR(VLOOKUP(R139,'FX rates'!$C$9:$D$25,2,FALSE),"")</f>
        <v/>
      </c>
      <c r="T139" s="282">
        <f t="shared" si="42"/>
        <v>0</v>
      </c>
      <c r="U139" s="150">
        <f t="shared" si="43"/>
        <v>0</v>
      </c>
      <c r="V139" s="188"/>
      <c r="W139" s="157"/>
      <c r="X139" s="157"/>
      <c r="Y139" s="157"/>
      <c r="Z139" s="157"/>
      <c r="AA139" s="157"/>
      <c r="AB139" s="157"/>
      <c r="AC139" s="157"/>
      <c r="AD139" s="157"/>
      <c r="AE139" s="290"/>
      <c r="AF139" s="290"/>
      <c r="AG139" s="290"/>
      <c r="AH139" s="290"/>
      <c r="AI139" s="290"/>
      <c r="AJ139" s="289"/>
      <c r="AK139" s="289"/>
      <c r="AL139" s="289"/>
      <c r="AM139" s="289"/>
      <c r="AN139" s="289"/>
      <c r="AO139" s="289"/>
    </row>
    <row r="140" spans="1:41" ht="14.25" x14ac:dyDescent="0.2">
      <c r="A140" s="1182"/>
      <c r="B140" s="58"/>
      <c r="C140" s="58"/>
      <c r="D140" s="42"/>
      <c r="E140" s="1164"/>
      <c r="F140" s="1164"/>
      <c r="G140" s="33"/>
      <c r="H140" s="33"/>
      <c r="I140" s="33"/>
      <c r="J140" s="31"/>
      <c r="K140" s="158"/>
      <c r="L140" s="168"/>
      <c r="M140" s="306"/>
      <c r="N140" s="282">
        <f t="shared" si="40"/>
        <v>0</v>
      </c>
      <c r="O140" s="740"/>
      <c r="P140" s="485">
        <f t="shared" si="45"/>
        <v>0</v>
      </c>
      <c r="Q140" s="1076"/>
      <c r="R140" s="1063"/>
      <c r="S140" s="560" t="str">
        <f>IFERROR(VLOOKUP(R140,'FX rates'!$C$9:$D$25,2,FALSE),"")</f>
        <v/>
      </c>
      <c r="T140" s="282">
        <f t="shared" si="42"/>
        <v>0</v>
      </c>
      <c r="U140" s="150">
        <f t="shared" si="43"/>
        <v>0</v>
      </c>
      <c r="V140" s="188"/>
      <c r="W140" s="157"/>
      <c r="X140" s="157"/>
      <c r="Y140" s="157"/>
      <c r="Z140" s="157"/>
      <c r="AA140" s="157"/>
      <c r="AB140" s="157"/>
      <c r="AC140" s="157"/>
      <c r="AD140" s="157"/>
      <c r="AE140" s="290"/>
      <c r="AF140" s="290"/>
      <c r="AG140" s="290"/>
      <c r="AH140" s="290"/>
      <c r="AI140" s="290"/>
      <c r="AJ140" s="289"/>
      <c r="AK140" s="289"/>
      <c r="AL140" s="289"/>
      <c r="AM140" s="289"/>
      <c r="AN140" s="289"/>
      <c r="AO140" s="289"/>
    </row>
    <row r="141" spans="1:41" ht="14.25" x14ac:dyDescent="0.2">
      <c r="A141" s="1182"/>
      <c r="B141" s="58"/>
      <c r="C141" s="58"/>
      <c r="D141" s="42"/>
      <c r="E141" s="1164"/>
      <c r="F141" s="1164"/>
      <c r="G141" s="33"/>
      <c r="H141" s="33"/>
      <c r="I141" s="33"/>
      <c r="J141" s="31"/>
      <c r="K141" s="158"/>
      <c r="L141" s="168"/>
      <c r="M141" s="306"/>
      <c r="N141" s="282">
        <f t="shared" si="40"/>
        <v>0</v>
      </c>
      <c r="O141" s="740"/>
      <c r="P141" s="485">
        <f t="shared" si="45"/>
        <v>0</v>
      </c>
      <c r="Q141" s="1076"/>
      <c r="R141" s="1063"/>
      <c r="S141" s="560" t="str">
        <f>IFERROR(VLOOKUP(R141,'FX rates'!$C$9:$D$25,2,FALSE),"")</f>
        <v/>
      </c>
      <c r="T141" s="282">
        <f t="shared" si="42"/>
        <v>0</v>
      </c>
      <c r="U141" s="150">
        <f t="shared" si="43"/>
        <v>0</v>
      </c>
      <c r="V141" s="188"/>
      <c r="W141" s="157"/>
      <c r="X141" s="157"/>
      <c r="Y141" s="157"/>
      <c r="Z141" s="157"/>
      <c r="AA141" s="157"/>
      <c r="AB141" s="157"/>
      <c r="AC141" s="157"/>
      <c r="AD141" s="157"/>
      <c r="AE141" s="290"/>
      <c r="AF141" s="290"/>
      <c r="AG141" s="290"/>
      <c r="AH141" s="290"/>
      <c r="AI141" s="290"/>
      <c r="AJ141" s="289"/>
      <c r="AK141" s="289"/>
      <c r="AL141" s="289"/>
      <c r="AM141" s="289"/>
      <c r="AN141" s="289"/>
      <c r="AO141" s="289"/>
    </row>
    <row r="142" spans="1:41" ht="14.25" x14ac:dyDescent="0.2">
      <c r="A142" s="1182"/>
      <c r="B142" s="165"/>
      <c r="C142" s="58"/>
      <c r="D142" s="42"/>
      <c r="E142" s="1162"/>
      <c r="F142" s="1162"/>
      <c r="G142" s="324"/>
      <c r="H142" s="324"/>
      <c r="I142" s="324"/>
      <c r="J142" s="376"/>
      <c r="K142" s="168"/>
      <c r="L142" s="168"/>
      <c r="M142" s="306"/>
      <c r="N142" s="282">
        <f t="shared" si="40"/>
        <v>0</v>
      </c>
      <c r="O142" s="740"/>
      <c r="P142" s="485">
        <f t="shared" si="45"/>
        <v>0</v>
      </c>
      <c r="Q142" s="1076"/>
      <c r="R142" s="1063"/>
      <c r="S142" s="560" t="str">
        <f>IFERROR(VLOOKUP(R142,'FX rates'!$C$9:$D$25,2,FALSE),"")</f>
        <v/>
      </c>
      <c r="T142" s="296">
        <f t="shared" si="42"/>
        <v>0</v>
      </c>
      <c r="U142" s="297">
        <f t="shared" si="43"/>
        <v>0</v>
      </c>
      <c r="V142" s="188"/>
      <c r="W142" s="157"/>
      <c r="X142" s="157"/>
      <c r="Y142" s="157"/>
      <c r="Z142" s="157"/>
      <c r="AA142" s="157"/>
      <c r="AB142" s="157"/>
      <c r="AC142" s="157"/>
      <c r="AD142" s="157"/>
      <c r="AE142" s="290"/>
      <c r="AF142" s="290"/>
      <c r="AG142" s="290"/>
      <c r="AH142" s="290"/>
      <c r="AI142" s="290"/>
      <c r="AJ142" s="289"/>
      <c r="AK142" s="289"/>
      <c r="AL142" s="289"/>
      <c r="AM142" s="289"/>
      <c r="AN142" s="289"/>
      <c r="AO142" s="289"/>
    </row>
    <row r="143" spans="1:41" ht="14.25" x14ac:dyDescent="0.2">
      <c r="A143" s="1182"/>
      <c r="B143" s="58"/>
      <c r="C143" s="58"/>
      <c r="D143" s="42"/>
      <c r="E143" s="1164"/>
      <c r="F143" s="1164"/>
      <c r="G143" s="33"/>
      <c r="H143" s="33"/>
      <c r="I143" s="33"/>
      <c r="J143" s="31"/>
      <c r="K143" s="158"/>
      <c r="L143" s="168"/>
      <c r="M143" s="306"/>
      <c r="N143" s="282">
        <f t="shared" si="40"/>
        <v>0</v>
      </c>
      <c r="O143" s="740"/>
      <c r="P143" s="485">
        <f t="shared" si="45"/>
        <v>0</v>
      </c>
      <c r="Q143" s="1076"/>
      <c r="R143" s="1063"/>
      <c r="S143" s="560" t="str">
        <f>IFERROR(VLOOKUP(R143,'FX rates'!$C$9:$D$25,2,FALSE),"")</f>
        <v/>
      </c>
      <c r="T143" s="282">
        <f t="shared" si="42"/>
        <v>0</v>
      </c>
      <c r="U143" s="150">
        <f t="shared" si="43"/>
        <v>0</v>
      </c>
      <c r="V143" s="188"/>
      <c r="W143" s="157"/>
      <c r="X143" s="157"/>
      <c r="Y143" s="157"/>
      <c r="Z143" s="157"/>
      <c r="AA143" s="157"/>
      <c r="AB143" s="157"/>
      <c r="AC143" s="157"/>
      <c r="AD143" s="157"/>
      <c r="AE143" s="290"/>
      <c r="AF143" s="290"/>
      <c r="AG143" s="290"/>
      <c r="AH143" s="290"/>
      <c r="AI143" s="290"/>
      <c r="AJ143" s="289"/>
      <c r="AK143" s="289"/>
      <c r="AL143" s="289"/>
      <c r="AM143" s="289"/>
      <c r="AN143" s="289"/>
      <c r="AO143" s="289"/>
    </row>
    <row r="144" spans="1:41" ht="14.25" x14ac:dyDescent="0.2">
      <c r="A144" s="1182"/>
      <c r="B144" s="58"/>
      <c r="C144" s="58"/>
      <c r="D144" s="42"/>
      <c r="E144" s="1164"/>
      <c r="F144" s="1164"/>
      <c r="G144" s="33"/>
      <c r="H144" s="33"/>
      <c r="I144" s="33"/>
      <c r="J144" s="31"/>
      <c r="K144" s="158"/>
      <c r="L144" s="749"/>
      <c r="M144" s="306"/>
      <c r="N144" s="282">
        <f t="shared" si="40"/>
        <v>0</v>
      </c>
      <c r="O144" s="740"/>
      <c r="P144" s="485">
        <f t="shared" si="45"/>
        <v>0</v>
      </c>
      <c r="Q144" s="1076"/>
      <c r="R144" s="1063"/>
      <c r="S144" s="560" t="str">
        <f>IFERROR(VLOOKUP(R144,'FX rates'!$C$9:$D$25,2,FALSE),"")</f>
        <v/>
      </c>
      <c r="T144" s="282">
        <f t="shared" si="42"/>
        <v>0</v>
      </c>
      <c r="U144" s="150">
        <f t="shared" si="43"/>
        <v>0</v>
      </c>
      <c r="V144" s="188"/>
      <c r="W144" s="157"/>
      <c r="X144" s="157"/>
      <c r="Y144" s="157"/>
      <c r="Z144" s="157"/>
      <c r="AA144" s="157"/>
      <c r="AB144" s="157"/>
      <c r="AC144" s="157"/>
      <c r="AD144" s="157"/>
      <c r="AE144" s="290"/>
      <c r="AF144" s="290"/>
      <c r="AG144" s="290"/>
      <c r="AH144" s="290"/>
      <c r="AI144" s="290"/>
      <c r="AJ144" s="289"/>
      <c r="AK144" s="289"/>
      <c r="AL144" s="289"/>
      <c r="AM144" s="289"/>
      <c r="AN144" s="289"/>
      <c r="AO144" s="289"/>
    </row>
    <row r="145" spans="1:41" ht="14.25" x14ac:dyDescent="0.2">
      <c r="A145" s="1182"/>
      <c r="B145" s="58"/>
      <c r="C145" s="58"/>
      <c r="D145" s="42"/>
      <c r="E145" s="1164"/>
      <c r="F145" s="1164"/>
      <c r="G145" s="33"/>
      <c r="H145" s="33"/>
      <c r="I145" s="33"/>
      <c r="J145" s="31"/>
      <c r="K145" s="158"/>
      <c r="L145" s="168"/>
      <c r="M145" s="306"/>
      <c r="N145" s="282">
        <f t="shared" si="40"/>
        <v>0</v>
      </c>
      <c r="O145" s="740"/>
      <c r="P145" s="485">
        <f t="shared" si="45"/>
        <v>0</v>
      </c>
      <c r="Q145" s="1076"/>
      <c r="R145" s="1063"/>
      <c r="S145" s="560" t="str">
        <f>IFERROR(VLOOKUP(R145,'FX rates'!$C$9:$D$25,2,FALSE),"")</f>
        <v/>
      </c>
      <c r="T145" s="282">
        <f t="shared" si="42"/>
        <v>0</v>
      </c>
      <c r="U145" s="150">
        <f t="shared" si="43"/>
        <v>0</v>
      </c>
      <c r="V145" s="188"/>
      <c r="W145" s="157"/>
      <c r="X145" s="157"/>
      <c r="Y145" s="157"/>
      <c r="Z145" s="157"/>
      <c r="AA145" s="157"/>
      <c r="AB145" s="157"/>
      <c r="AC145" s="157"/>
      <c r="AD145" s="157"/>
      <c r="AE145" s="290"/>
      <c r="AF145" s="290"/>
      <c r="AG145" s="290"/>
      <c r="AH145" s="290"/>
      <c r="AI145" s="290"/>
      <c r="AJ145" s="289"/>
      <c r="AK145" s="289"/>
      <c r="AL145" s="289"/>
      <c r="AM145" s="289"/>
      <c r="AN145" s="289"/>
      <c r="AO145" s="289"/>
    </row>
    <row r="146" spans="1:41" ht="14.25" x14ac:dyDescent="0.2">
      <c r="A146" s="1182"/>
      <c r="B146" s="58"/>
      <c r="C146" s="58"/>
      <c r="D146" s="42"/>
      <c r="E146" s="1164"/>
      <c r="F146" s="1164"/>
      <c r="G146" s="33"/>
      <c r="H146" s="33"/>
      <c r="I146" s="33"/>
      <c r="J146" s="31"/>
      <c r="K146" s="158"/>
      <c r="L146" s="168"/>
      <c r="M146" s="306"/>
      <c r="N146" s="282">
        <f t="shared" si="40"/>
        <v>0</v>
      </c>
      <c r="O146" s="740"/>
      <c r="P146" s="485">
        <f t="shared" si="45"/>
        <v>0</v>
      </c>
      <c r="Q146" s="1076"/>
      <c r="R146" s="1063"/>
      <c r="S146" s="560" t="str">
        <f>IFERROR(VLOOKUP(R146,'FX rates'!$C$9:$D$25,2,FALSE),"")</f>
        <v/>
      </c>
      <c r="T146" s="282">
        <f t="shared" si="42"/>
        <v>0</v>
      </c>
      <c r="U146" s="150">
        <f t="shared" si="43"/>
        <v>0</v>
      </c>
      <c r="V146" s="188"/>
      <c r="W146" s="157"/>
      <c r="X146" s="157"/>
      <c r="Y146" s="157"/>
      <c r="Z146" s="157"/>
      <c r="AA146" s="157"/>
      <c r="AB146" s="157"/>
      <c r="AC146" s="157"/>
      <c r="AD146" s="157"/>
      <c r="AE146" s="290"/>
      <c r="AF146" s="290"/>
      <c r="AG146" s="290"/>
      <c r="AH146" s="290"/>
      <c r="AI146" s="290"/>
      <c r="AJ146" s="289"/>
      <c r="AK146" s="289"/>
      <c r="AL146" s="289"/>
      <c r="AM146" s="289"/>
      <c r="AN146" s="289"/>
      <c r="AO146" s="289"/>
    </row>
    <row r="147" spans="1:41" ht="14.25" x14ac:dyDescent="0.2">
      <c r="A147" s="1182"/>
      <c r="B147" s="58"/>
      <c r="C147" s="58"/>
      <c r="D147" s="42"/>
      <c r="E147" s="1164"/>
      <c r="F147" s="1164"/>
      <c r="G147" s="33"/>
      <c r="H147" s="33"/>
      <c r="I147" s="33"/>
      <c r="J147" s="31"/>
      <c r="K147" s="158"/>
      <c r="L147" s="168"/>
      <c r="M147" s="306"/>
      <c r="N147" s="282">
        <f t="shared" si="40"/>
        <v>0</v>
      </c>
      <c r="O147" s="740"/>
      <c r="P147" s="485">
        <f t="shared" si="45"/>
        <v>0</v>
      </c>
      <c r="Q147" s="1076"/>
      <c r="R147" s="1063"/>
      <c r="S147" s="560" t="str">
        <f>IFERROR(VLOOKUP(R147,'FX rates'!$C$9:$D$25,2,FALSE),"")</f>
        <v/>
      </c>
      <c r="T147" s="282">
        <f t="shared" si="42"/>
        <v>0</v>
      </c>
      <c r="U147" s="150">
        <f t="shared" si="43"/>
        <v>0</v>
      </c>
      <c r="V147" s="188"/>
      <c r="W147" s="157"/>
      <c r="X147" s="157"/>
      <c r="Y147" s="157"/>
      <c r="Z147" s="157"/>
      <c r="AA147" s="157"/>
      <c r="AB147" s="157"/>
      <c r="AC147" s="157"/>
      <c r="AD147" s="157"/>
      <c r="AE147" s="290"/>
      <c r="AF147" s="290"/>
      <c r="AG147" s="290"/>
      <c r="AH147" s="290"/>
      <c r="AI147" s="290"/>
      <c r="AJ147" s="289"/>
      <c r="AK147" s="289"/>
      <c r="AL147" s="289"/>
      <c r="AM147" s="289"/>
      <c r="AN147" s="289"/>
      <c r="AO147" s="289"/>
    </row>
    <row r="148" spans="1:41" ht="14.25" x14ac:dyDescent="0.2">
      <c r="A148" s="1182"/>
      <c r="B148" s="58"/>
      <c r="C148" s="58"/>
      <c r="D148" s="42"/>
      <c r="E148" s="1164"/>
      <c r="F148" s="1164"/>
      <c r="G148" s="33"/>
      <c r="H148" s="33"/>
      <c r="I148" s="33"/>
      <c r="J148" s="31"/>
      <c r="K148" s="158"/>
      <c r="L148" s="168"/>
      <c r="M148" s="306"/>
      <c r="N148" s="282">
        <f t="shared" si="40"/>
        <v>0</v>
      </c>
      <c r="O148" s="740"/>
      <c r="P148" s="485">
        <f t="shared" si="45"/>
        <v>0</v>
      </c>
      <c r="Q148" s="1076"/>
      <c r="R148" s="1063"/>
      <c r="S148" s="560" t="str">
        <f>IFERROR(VLOOKUP(R148,'FX rates'!$C$9:$D$25,2,FALSE),"")</f>
        <v/>
      </c>
      <c r="T148" s="282">
        <f t="shared" si="42"/>
        <v>0</v>
      </c>
      <c r="U148" s="150">
        <f t="shared" si="43"/>
        <v>0</v>
      </c>
      <c r="V148" s="188"/>
      <c r="W148" s="157"/>
      <c r="X148" s="157"/>
      <c r="Y148" s="157"/>
      <c r="Z148" s="157"/>
      <c r="AA148" s="157"/>
      <c r="AB148" s="157"/>
      <c r="AC148" s="157"/>
      <c r="AD148" s="157"/>
      <c r="AE148" s="290"/>
      <c r="AF148" s="290"/>
      <c r="AG148" s="290"/>
      <c r="AH148" s="290"/>
      <c r="AI148" s="290"/>
      <c r="AJ148" s="289"/>
      <c r="AK148" s="289"/>
      <c r="AL148" s="289"/>
      <c r="AM148" s="289"/>
      <c r="AN148" s="289"/>
      <c r="AO148" s="289"/>
    </row>
    <row r="149" spans="1:41" ht="14.25" x14ac:dyDescent="0.2">
      <c r="A149" s="1182"/>
      <c r="B149" s="58"/>
      <c r="C149" s="58"/>
      <c r="D149" s="42"/>
      <c r="E149" s="1164"/>
      <c r="F149" s="1164"/>
      <c r="G149" s="33"/>
      <c r="H149" s="33"/>
      <c r="I149" s="33"/>
      <c r="J149" s="31"/>
      <c r="K149" s="158"/>
      <c r="L149" s="168"/>
      <c r="M149" s="306"/>
      <c r="N149" s="282">
        <f t="shared" si="40"/>
        <v>0</v>
      </c>
      <c r="O149" s="740"/>
      <c r="P149" s="485">
        <f t="shared" si="45"/>
        <v>0</v>
      </c>
      <c r="Q149" s="1076"/>
      <c r="R149" s="1063"/>
      <c r="S149" s="560" t="str">
        <f>IFERROR(VLOOKUP(R149,'FX rates'!$C$9:$D$25,2,FALSE),"")</f>
        <v/>
      </c>
      <c r="T149" s="282">
        <f t="shared" si="42"/>
        <v>0</v>
      </c>
      <c r="U149" s="150">
        <f t="shared" si="43"/>
        <v>0</v>
      </c>
      <c r="V149" s="188"/>
      <c r="W149" s="157"/>
      <c r="X149" s="157"/>
      <c r="Y149" s="157"/>
      <c r="Z149" s="157"/>
      <c r="AA149" s="157"/>
      <c r="AB149" s="157"/>
      <c r="AC149" s="157"/>
      <c r="AD149" s="157"/>
      <c r="AE149" s="290"/>
      <c r="AF149" s="290"/>
      <c r="AG149" s="290"/>
      <c r="AH149" s="290"/>
      <c r="AI149" s="290"/>
      <c r="AJ149" s="289"/>
      <c r="AK149" s="289"/>
      <c r="AL149" s="289"/>
      <c r="AM149" s="289"/>
      <c r="AN149" s="289"/>
      <c r="AO149" s="289"/>
    </row>
    <row r="150" spans="1:41" ht="14.25" x14ac:dyDescent="0.2">
      <c r="A150" s="1182"/>
      <c r="B150" s="58"/>
      <c r="C150" s="58"/>
      <c r="D150" s="42"/>
      <c r="E150" s="1164"/>
      <c r="F150" s="1164"/>
      <c r="G150" s="33"/>
      <c r="H150" s="33"/>
      <c r="I150" s="33"/>
      <c r="J150" s="31"/>
      <c r="K150" s="158"/>
      <c r="L150" s="168"/>
      <c r="M150" s="306"/>
      <c r="N150" s="282">
        <f t="shared" si="40"/>
        <v>0</v>
      </c>
      <c r="O150" s="740"/>
      <c r="P150" s="485">
        <f t="shared" si="45"/>
        <v>0</v>
      </c>
      <c r="Q150" s="1076"/>
      <c r="R150" s="1063"/>
      <c r="S150" s="560" t="str">
        <f>IFERROR(VLOOKUP(R150,'FX rates'!$C$9:$D$25,2,FALSE),"")</f>
        <v/>
      </c>
      <c r="T150" s="282">
        <f t="shared" si="42"/>
        <v>0</v>
      </c>
      <c r="U150" s="150">
        <f t="shared" si="43"/>
        <v>0</v>
      </c>
      <c r="V150" s="188"/>
      <c r="W150" s="157"/>
      <c r="X150" s="157"/>
      <c r="Y150" s="157"/>
      <c r="Z150" s="157"/>
      <c r="AA150" s="157"/>
      <c r="AB150" s="157"/>
      <c r="AC150" s="157"/>
      <c r="AD150" s="157"/>
      <c r="AE150" s="290"/>
      <c r="AF150" s="290"/>
      <c r="AG150" s="290"/>
      <c r="AH150" s="290"/>
      <c r="AI150" s="290"/>
      <c r="AJ150" s="289"/>
      <c r="AK150" s="289"/>
      <c r="AL150" s="289"/>
      <c r="AM150" s="289"/>
      <c r="AN150" s="289"/>
      <c r="AO150" s="289"/>
    </row>
    <row r="151" spans="1:41" ht="14.25" x14ac:dyDescent="0.2">
      <c r="A151" s="1182"/>
      <c r="B151" s="58"/>
      <c r="C151" s="58"/>
      <c r="D151" s="42"/>
      <c r="E151" s="1164"/>
      <c r="F151" s="1164"/>
      <c r="G151" s="33"/>
      <c r="H151" s="33"/>
      <c r="I151" s="33"/>
      <c r="J151" s="31"/>
      <c r="K151" s="158"/>
      <c r="L151" s="168"/>
      <c r="M151" s="306"/>
      <c r="N151" s="282">
        <f t="shared" si="40"/>
        <v>0</v>
      </c>
      <c r="O151" s="740"/>
      <c r="P151" s="485">
        <f t="shared" si="45"/>
        <v>0</v>
      </c>
      <c r="Q151" s="1076"/>
      <c r="R151" s="1063"/>
      <c r="S151" s="560" t="str">
        <f>IFERROR(VLOOKUP(R151,'FX rates'!$C$9:$D$25,2,FALSE),"")</f>
        <v/>
      </c>
      <c r="T151" s="282">
        <f t="shared" si="42"/>
        <v>0</v>
      </c>
      <c r="U151" s="150">
        <f t="shared" si="43"/>
        <v>0</v>
      </c>
      <c r="V151" s="188"/>
      <c r="W151" s="157"/>
      <c r="X151" s="157"/>
      <c r="Y151" s="157"/>
      <c r="Z151" s="157"/>
      <c r="AA151" s="157"/>
      <c r="AB151" s="157"/>
      <c r="AC151" s="157"/>
      <c r="AD151" s="157"/>
      <c r="AE151" s="290"/>
      <c r="AF151" s="290"/>
      <c r="AG151" s="290"/>
      <c r="AH151" s="290"/>
      <c r="AI151" s="290"/>
      <c r="AJ151" s="289"/>
      <c r="AK151" s="289"/>
      <c r="AL151" s="289"/>
      <c r="AM151" s="289"/>
      <c r="AN151" s="289"/>
      <c r="AO151" s="289"/>
    </row>
    <row r="152" spans="1:41" ht="14.25" x14ac:dyDescent="0.2">
      <c r="A152" s="1182"/>
      <c r="B152" s="165"/>
      <c r="C152" s="58"/>
      <c r="D152" s="42"/>
      <c r="E152" s="1162"/>
      <c r="F152" s="1162"/>
      <c r="G152" s="324"/>
      <c r="H152" s="324"/>
      <c r="I152" s="324"/>
      <c r="J152" s="376"/>
      <c r="K152" s="158"/>
      <c r="L152" s="168"/>
      <c r="M152" s="306"/>
      <c r="N152" s="282">
        <f t="shared" si="40"/>
        <v>0</v>
      </c>
      <c r="O152" s="740"/>
      <c r="P152" s="485">
        <f t="shared" si="45"/>
        <v>0</v>
      </c>
      <c r="Q152" s="1076"/>
      <c r="R152" s="1063"/>
      <c r="S152" s="560" t="str">
        <f>IFERROR(VLOOKUP(R152,'FX rates'!$C$9:$D$25,2,FALSE),"")</f>
        <v/>
      </c>
      <c r="T152" s="282">
        <f t="shared" si="42"/>
        <v>0</v>
      </c>
      <c r="U152" s="150">
        <f t="shared" si="43"/>
        <v>0</v>
      </c>
      <c r="V152" s="188"/>
      <c r="W152" s="157"/>
      <c r="X152" s="157"/>
      <c r="Y152" s="157"/>
      <c r="Z152" s="157"/>
      <c r="AA152" s="157"/>
      <c r="AB152" s="157"/>
      <c r="AC152" s="157"/>
      <c r="AD152" s="157"/>
      <c r="AE152" s="290"/>
      <c r="AF152" s="290"/>
      <c r="AG152" s="290"/>
      <c r="AH152" s="290"/>
      <c r="AI152" s="290"/>
      <c r="AJ152" s="289"/>
      <c r="AK152" s="289"/>
      <c r="AL152" s="289"/>
      <c r="AM152" s="289"/>
      <c r="AN152" s="289"/>
      <c r="AO152" s="289"/>
    </row>
    <row r="153" spans="1:41" ht="14.25" x14ac:dyDescent="0.2">
      <c r="A153" s="1182"/>
      <c r="B153" s="165"/>
      <c r="C153" s="58"/>
      <c r="D153" s="42"/>
      <c r="E153" s="1162"/>
      <c r="F153" s="1162"/>
      <c r="G153" s="324"/>
      <c r="H153" s="324"/>
      <c r="I153" s="324"/>
      <c r="J153" s="376"/>
      <c r="K153" s="158"/>
      <c r="L153" s="168"/>
      <c r="M153" s="306"/>
      <c r="N153" s="282">
        <f t="shared" si="40"/>
        <v>0</v>
      </c>
      <c r="O153" s="740"/>
      <c r="P153" s="485">
        <f t="shared" si="45"/>
        <v>0</v>
      </c>
      <c r="Q153" s="1076"/>
      <c r="R153" s="1063"/>
      <c r="S153" s="560" t="str">
        <f>IFERROR(VLOOKUP(R153,'FX rates'!$C$9:$D$25,2,FALSE),"")</f>
        <v/>
      </c>
      <c r="T153" s="282">
        <f t="shared" si="42"/>
        <v>0</v>
      </c>
      <c r="U153" s="150">
        <f t="shared" si="43"/>
        <v>0</v>
      </c>
      <c r="V153" s="188"/>
      <c r="W153" s="157"/>
      <c r="X153" s="157"/>
      <c r="Y153" s="157"/>
      <c r="Z153" s="157"/>
      <c r="AA153" s="157"/>
      <c r="AB153" s="157"/>
      <c r="AC153" s="157"/>
      <c r="AD153" s="157"/>
      <c r="AE153" s="290"/>
      <c r="AF153" s="290"/>
      <c r="AG153" s="290"/>
      <c r="AH153" s="290"/>
      <c r="AI153" s="290"/>
      <c r="AJ153" s="289"/>
      <c r="AK153" s="289"/>
      <c r="AL153" s="289"/>
      <c r="AM153" s="289"/>
      <c r="AN153" s="289"/>
      <c r="AO153" s="289"/>
    </row>
    <row r="154" spans="1:41" ht="14.25" x14ac:dyDescent="0.2">
      <c r="A154" s="1182"/>
      <c r="B154" s="58"/>
      <c r="C154" s="58"/>
      <c r="D154" s="42"/>
      <c r="E154" s="1164"/>
      <c r="F154" s="1164"/>
      <c r="G154" s="33"/>
      <c r="H154" s="33"/>
      <c r="I154" s="33"/>
      <c r="J154" s="31"/>
      <c r="K154" s="158"/>
      <c r="L154" s="168"/>
      <c r="M154" s="306"/>
      <c r="N154" s="282">
        <f t="shared" si="40"/>
        <v>0</v>
      </c>
      <c r="O154" s="740"/>
      <c r="P154" s="485">
        <f t="shared" si="45"/>
        <v>0</v>
      </c>
      <c r="Q154" s="1076"/>
      <c r="R154" s="1063"/>
      <c r="S154" s="560" t="str">
        <f>IFERROR(VLOOKUP(R154,'FX rates'!$C$9:$D$25,2,FALSE),"")</f>
        <v/>
      </c>
      <c r="T154" s="282">
        <f t="shared" si="42"/>
        <v>0</v>
      </c>
      <c r="U154" s="150">
        <f t="shared" si="43"/>
        <v>0</v>
      </c>
      <c r="V154" s="188"/>
      <c r="W154" s="157"/>
      <c r="X154" s="157"/>
      <c r="Y154" s="157"/>
      <c r="Z154" s="157"/>
      <c r="AA154" s="157"/>
      <c r="AB154" s="157"/>
      <c r="AC154" s="157"/>
      <c r="AD154" s="157"/>
      <c r="AE154" s="290"/>
      <c r="AF154" s="290"/>
      <c r="AG154" s="290"/>
      <c r="AH154" s="290"/>
      <c r="AI154" s="290"/>
      <c r="AJ154" s="289"/>
      <c r="AK154" s="289"/>
      <c r="AL154" s="289"/>
      <c r="AM154" s="289"/>
      <c r="AN154" s="289"/>
      <c r="AO154" s="289"/>
    </row>
    <row r="155" spans="1:41" ht="14.25" x14ac:dyDescent="0.2">
      <c r="A155" s="1182"/>
      <c r="B155" s="58"/>
      <c r="C155" s="58"/>
      <c r="D155" s="42"/>
      <c r="E155" s="1164"/>
      <c r="F155" s="1164"/>
      <c r="G155" s="33"/>
      <c r="H155" s="33"/>
      <c r="I155" s="33"/>
      <c r="J155" s="31"/>
      <c r="K155" s="158"/>
      <c r="L155" s="749"/>
      <c r="M155" s="306"/>
      <c r="N155" s="282">
        <f t="shared" si="40"/>
        <v>0</v>
      </c>
      <c r="O155" s="740"/>
      <c r="P155" s="485">
        <f t="shared" si="45"/>
        <v>0</v>
      </c>
      <c r="Q155" s="1076"/>
      <c r="R155" s="1063"/>
      <c r="S155" s="560" t="str">
        <f>IFERROR(VLOOKUP(R155,'FX rates'!$C$9:$D$25,2,FALSE),"")</f>
        <v/>
      </c>
      <c r="T155" s="282">
        <f t="shared" si="42"/>
        <v>0</v>
      </c>
      <c r="U155" s="150">
        <f t="shared" si="43"/>
        <v>0</v>
      </c>
      <c r="V155" s="188"/>
      <c r="W155" s="157"/>
      <c r="X155" s="157"/>
      <c r="Y155" s="157"/>
      <c r="Z155" s="157"/>
      <c r="AA155" s="157"/>
      <c r="AB155" s="157"/>
      <c r="AC155" s="157"/>
      <c r="AD155" s="157"/>
      <c r="AE155" s="290"/>
      <c r="AF155" s="290"/>
      <c r="AG155" s="290"/>
      <c r="AH155" s="290"/>
      <c r="AI155" s="290"/>
      <c r="AJ155" s="289"/>
      <c r="AK155" s="289"/>
      <c r="AL155" s="289"/>
      <c r="AM155" s="289"/>
      <c r="AN155" s="289"/>
      <c r="AO155" s="289"/>
    </row>
    <row r="156" spans="1:41" ht="14.25" x14ac:dyDescent="0.2">
      <c r="A156" s="1182"/>
      <c r="B156" s="58"/>
      <c r="C156" s="58"/>
      <c r="D156" s="42"/>
      <c r="E156" s="1164"/>
      <c r="F156" s="1164"/>
      <c r="G156" s="33"/>
      <c r="H156" s="33"/>
      <c r="I156" s="33"/>
      <c r="J156" s="31"/>
      <c r="K156" s="158"/>
      <c r="L156" s="168"/>
      <c r="M156" s="306"/>
      <c r="N156" s="282">
        <f t="shared" si="40"/>
        <v>0</v>
      </c>
      <c r="O156" s="740"/>
      <c r="P156" s="485">
        <f t="shared" si="45"/>
        <v>0</v>
      </c>
      <c r="Q156" s="1076"/>
      <c r="R156" s="1063"/>
      <c r="S156" s="560" t="str">
        <f>IFERROR(VLOOKUP(R156,'FX rates'!$C$9:$D$25,2,FALSE),"")</f>
        <v/>
      </c>
      <c r="T156" s="282">
        <f t="shared" si="42"/>
        <v>0</v>
      </c>
      <c r="U156" s="150">
        <f t="shared" si="43"/>
        <v>0</v>
      </c>
      <c r="V156" s="188"/>
      <c r="W156" s="157"/>
      <c r="X156" s="157"/>
      <c r="Y156" s="157"/>
      <c r="Z156" s="157"/>
      <c r="AA156" s="157"/>
      <c r="AB156" s="157"/>
      <c r="AC156" s="157"/>
      <c r="AD156" s="157"/>
      <c r="AE156" s="290"/>
      <c r="AF156" s="290"/>
      <c r="AG156" s="290"/>
      <c r="AH156" s="290"/>
      <c r="AI156" s="290"/>
      <c r="AJ156" s="289"/>
      <c r="AK156" s="289"/>
      <c r="AL156" s="289"/>
      <c r="AM156" s="289"/>
      <c r="AN156" s="289"/>
      <c r="AO156" s="289"/>
    </row>
    <row r="157" spans="1:41" ht="14.25" x14ac:dyDescent="0.2">
      <c r="A157" s="1182"/>
      <c r="B157" s="58"/>
      <c r="C157" s="58"/>
      <c r="D157" s="42"/>
      <c r="E157" s="1164"/>
      <c r="F157" s="1164"/>
      <c r="G157" s="33"/>
      <c r="H157" s="33"/>
      <c r="I157" s="33"/>
      <c r="J157" s="31"/>
      <c r="K157" s="158"/>
      <c r="L157" s="42"/>
      <c r="M157" s="306"/>
      <c r="N157" s="282">
        <f t="shared" si="40"/>
        <v>0</v>
      </c>
      <c r="O157" s="740"/>
      <c r="P157" s="485">
        <f t="shared" si="45"/>
        <v>0</v>
      </c>
      <c r="Q157" s="1076"/>
      <c r="R157" s="1063"/>
      <c r="S157" s="560" t="str">
        <f>IFERROR(VLOOKUP(R157,'FX rates'!$C$9:$D$25,2,FALSE),"")</f>
        <v/>
      </c>
      <c r="T157" s="282">
        <f t="shared" si="42"/>
        <v>0</v>
      </c>
      <c r="U157" s="150">
        <f t="shared" si="43"/>
        <v>0</v>
      </c>
      <c r="V157" s="188"/>
      <c r="W157" s="157"/>
      <c r="X157" s="157"/>
      <c r="Y157" s="157"/>
      <c r="Z157" s="157"/>
      <c r="AA157" s="157"/>
      <c r="AB157" s="157"/>
      <c r="AC157" s="157"/>
      <c r="AD157" s="157"/>
      <c r="AE157" s="290"/>
      <c r="AF157" s="290"/>
      <c r="AG157" s="290"/>
      <c r="AH157" s="290"/>
      <c r="AI157" s="290"/>
      <c r="AJ157" s="289"/>
      <c r="AK157" s="289"/>
      <c r="AL157" s="289"/>
      <c r="AM157" s="289"/>
      <c r="AN157" s="289"/>
      <c r="AO157" s="289"/>
    </row>
    <row r="158" spans="1:41" ht="14.25" x14ac:dyDescent="0.2">
      <c r="A158" s="1182"/>
      <c r="B158" s="58"/>
      <c r="C158" s="58"/>
      <c r="D158" s="42"/>
      <c r="E158" s="1164"/>
      <c r="F158" s="1164"/>
      <c r="G158" s="33"/>
      <c r="H158" s="33"/>
      <c r="I158" s="33"/>
      <c r="J158" s="31"/>
      <c r="K158" s="158"/>
      <c r="L158" s="168"/>
      <c r="M158" s="306"/>
      <c r="N158" s="282">
        <f t="shared" si="40"/>
        <v>0</v>
      </c>
      <c r="O158" s="740"/>
      <c r="P158" s="485">
        <f t="shared" si="45"/>
        <v>0</v>
      </c>
      <c r="Q158" s="1076"/>
      <c r="R158" s="1063"/>
      <c r="S158" s="560" t="str">
        <f>IFERROR(VLOOKUP(R158,'FX rates'!$C$9:$D$25,2,FALSE),"")</f>
        <v/>
      </c>
      <c r="T158" s="282">
        <f t="shared" si="42"/>
        <v>0</v>
      </c>
      <c r="U158" s="150">
        <f t="shared" si="43"/>
        <v>0</v>
      </c>
      <c r="V158" s="188"/>
      <c r="W158" s="157"/>
      <c r="X158" s="157"/>
      <c r="Y158" s="157"/>
      <c r="Z158" s="157"/>
      <c r="AA158" s="157"/>
      <c r="AB158" s="157"/>
      <c r="AC158" s="157"/>
      <c r="AD158" s="157"/>
      <c r="AE158" s="290"/>
      <c r="AF158" s="290"/>
      <c r="AG158" s="290"/>
      <c r="AH158" s="290"/>
      <c r="AI158" s="290"/>
      <c r="AJ158" s="289"/>
      <c r="AK158" s="289"/>
      <c r="AL158" s="289"/>
      <c r="AM158" s="289"/>
      <c r="AN158" s="289"/>
      <c r="AO158" s="289"/>
    </row>
    <row r="159" spans="1:41" ht="14.25" x14ac:dyDescent="0.2">
      <c r="A159" s="1182"/>
      <c r="B159" s="165"/>
      <c r="C159" s="58"/>
      <c r="D159" s="42"/>
      <c r="E159" s="1162"/>
      <c r="F159" s="1162"/>
      <c r="G159" s="324"/>
      <c r="H159" s="324"/>
      <c r="I159" s="324"/>
      <c r="J159" s="376"/>
      <c r="K159" s="168"/>
      <c r="L159" s="168"/>
      <c r="M159" s="306"/>
      <c r="N159" s="282">
        <f t="shared" si="40"/>
        <v>0</v>
      </c>
      <c r="O159" s="740"/>
      <c r="P159" s="485">
        <f t="shared" si="45"/>
        <v>0</v>
      </c>
      <c r="Q159" s="1076"/>
      <c r="R159" s="1063"/>
      <c r="S159" s="560" t="str">
        <f>IFERROR(VLOOKUP(R159,'FX rates'!$C$9:$D$25,2,FALSE),"")</f>
        <v/>
      </c>
      <c r="T159" s="296">
        <f t="shared" si="42"/>
        <v>0</v>
      </c>
      <c r="U159" s="297">
        <f t="shared" si="43"/>
        <v>0</v>
      </c>
      <c r="V159" s="188"/>
      <c r="W159" s="157"/>
      <c r="X159" s="157"/>
      <c r="Y159" s="157"/>
      <c r="Z159" s="157"/>
      <c r="AA159" s="157"/>
      <c r="AB159" s="157"/>
      <c r="AC159" s="157"/>
      <c r="AD159" s="157"/>
      <c r="AE159" s="290"/>
      <c r="AF159" s="290"/>
      <c r="AG159" s="290"/>
      <c r="AH159" s="290"/>
      <c r="AI159" s="290"/>
      <c r="AJ159" s="289"/>
      <c r="AK159" s="289"/>
      <c r="AL159" s="289"/>
      <c r="AM159" s="289"/>
      <c r="AN159" s="289"/>
      <c r="AO159" s="289"/>
    </row>
    <row r="160" spans="1:41" ht="14.25" x14ac:dyDescent="0.2">
      <c r="A160" s="1182"/>
      <c r="B160" s="165"/>
      <c r="C160" s="58"/>
      <c r="D160" s="42"/>
      <c r="E160" s="1162"/>
      <c r="F160" s="1162"/>
      <c r="G160" s="324"/>
      <c r="H160" s="324"/>
      <c r="I160" s="324"/>
      <c r="J160" s="376"/>
      <c r="K160" s="168"/>
      <c r="L160" s="168"/>
      <c r="M160" s="306"/>
      <c r="N160" s="282">
        <f t="shared" ref="N160:N223" si="46">IF($L160=$AN$32,$G160,IF($L160=$AN$33,$H160,IF($L160=$AN$34,$I160,0)))</f>
        <v>0</v>
      </c>
      <c r="O160" s="740"/>
      <c r="P160" s="485">
        <f t="shared" ref="P160:P170" si="47">SUM(N160:O160)</f>
        <v>0</v>
      </c>
      <c r="Q160" s="1076"/>
      <c r="R160" s="1063"/>
      <c r="S160" s="560" t="str">
        <f>IFERROR(VLOOKUP(R160,'FX rates'!$C$9:$D$25,2,FALSE),"")</f>
        <v/>
      </c>
      <c r="T160" s="296">
        <f t="shared" ref="T160:T223" si="48">IF(K160=$AJ$32,P160,0)</f>
        <v>0</v>
      </c>
      <c r="U160" s="297">
        <f t="shared" ref="U160:U223" si="49">IF(OR(K160=$AJ$33,ISBLANK(K160)),P160,0)</f>
        <v>0</v>
      </c>
      <c r="V160" s="188"/>
      <c r="W160" s="157"/>
      <c r="X160" s="157"/>
      <c r="Y160" s="157"/>
      <c r="Z160" s="157"/>
      <c r="AA160" s="157"/>
      <c r="AB160" s="157"/>
      <c r="AC160" s="157"/>
      <c r="AD160" s="157"/>
      <c r="AE160" s="290"/>
      <c r="AF160" s="290"/>
      <c r="AG160" s="290"/>
      <c r="AH160" s="290"/>
      <c r="AI160" s="290"/>
      <c r="AJ160" s="289"/>
      <c r="AK160" s="289"/>
      <c r="AL160" s="289"/>
      <c r="AM160" s="289"/>
      <c r="AN160" s="289"/>
      <c r="AO160" s="289"/>
    </row>
    <row r="161" spans="1:41" ht="14.25" x14ac:dyDescent="0.2">
      <c r="A161" s="1182"/>
      <c r="B161" s="165"/>
      <c r="C161" s="58"/>
      <c r="D161" s="42"/>
      <c r="E161" s="1162"/>
      <c r="F161" s="1162"/>
      <c r="G161" s="324"/>
      <c r="H161" s="324"/>
      <c r="I161" s="324"/>
      <c r="J161" s="376"/>
      <c r="K161" s="158"/>
      <c r="L161" s="168"/>
      <c r="M161" s="306"/>
      <c r="N161" s="282">
        <f t="shared" si="46"/>
        <v>0</v>
      </c>
      <c r="O161" s="740"/>
      <c r="P161" s="485">
        <f t="shared" si="47"/>
        <v>0</v>
      </c>
      <c r="Q161" s="1076"/>
      <c r="R161" s="1063"/>
      <c r="S161" s="560" t="str">
        <f>IFERROR(VLOOKUP(R161,'FX rates'!$C$9:$D$25,2,FALSE),"")</f>
        <v/>
      </c>
      <c r="T161" s="282">
        <f t="shared" si="48"/>
        <v>0</v>
      </c>
      <c r="U161" s="150">
        <f t="shared" si="49"/>
        <v>0</v>
      </c>
      <c r="V161" s="188"/>
      <c r="W161" s="157"/>
      <c r="X161" s="157"/>
      <c r="Y161" s="157"/>
      <c r="Z161" s="157"/>
      <c r="AA161" s="157"/>
      <c r="AB161" s="157"/>
      <c r="AC161" s="157"/>
      <c r="AD161" s="157"/>
      <c r="AE161" s="290"/>
      <c r="AF161" s="290"/>
      <c r="AG161" s="290"/>
      <c r="AH161" s="290"/>
      <c r="AI161" s="290"/>
      <c r="AJ161" s="289"/>
      <c r="AK161" s="289"/>
      <c r="AL161" s="289"/>
      <c r="AM161" s="289"/>
      <c r="AN161" s="289"/>
      <c r="AO161" s="289"/>
    </row>
    <row r="162" spans="1:41" ht="14.25" x14ac:dyDescent="0.2">
      <c r="A162" s="1182"/>
      <c r="B162" s="58"/>
      <c r="C162" s="58"/>
      <c r="D162" s="42"/>
      <c r="E162" s="1164"/>
      <c r="F162" s="1164"/>
      <c r="G162" s="33"/>
      <c r="H162" s="33"/>
      <c r="I162" s="33"/>
      <c r="J162" s="31"/>
      <c r="K162" s="158"/>
      <c r="L162" s="168"/>
      <c r="M162" s="306"/>
      <c r="N162" s="282">
        <f t="shared" si="46"/>
        <v>0</v>
      </c>
      <c r="O162" s="740"/>
      <c r="P162" s="485">
        <f t="shared" si="47"/>
        <v>0</v>
      </c>
      <c r="Q162" s="1076"/>
      <c r="R162" s="1063"/>
      <c r="S162" s="560" t="str">
        <f>IFERROR(VLOOKUP(R162,'FX rates'!$C$9:$D$25,2,FALSE),"")</f>
        <v/>
      </c>
      <c r="T162" s="282">
        <f t="shared" si="48"/>
        <v>0</v>
      </c>
      <c r="U162" s="150">
        <f t="shared" si="49"/>
        <v>0</v>
      </c>
      <c r="V162" s="188"/>
      <c r="W162" s="157"/>
      <c r="X162" s="157"/>
      <c r="Y162" s="157"/>
      <c r="Z162" s="157"/>
      <c r="AA162" s="157"/>
      <c r="AB162" s="157"/>
      <c r="AC162" s="157"/>
      <c r="AD162" s="157"/>
      <c r="AE162" s="290"/>
      <c r="AF162" s="290"/>
      <c r="AG162" s="290"/>
      <c r="AH162" s="290"/>
      <c r="AI162" s="290"/>
      <c r="AJ162" s="289"/>
      <c r="AK162" s="289"/>
      <c r="AL162" s="289"/>
      <c r="AM162" s="289"/>
      <c r="AN162" s="289"/>
      <c r="AO162" s="289"/>
    </row>
    <row r="163" spans="1:41" ht="14.25" x14ac:dyDescent="0.2">
      <c r="A163" s="1182"/>
      <c r="B163" s="165"/>
      <c r="C163" s="58"/>
      <c r="D163" s="42"/>
      <c r="E163" s="1162"/>
      <c r="F163" s="1162"/>
      <c r="G163" s="324"/>
      <c r="H163" s="324"/>
      <c r="I163" s="324"/>
      <c r="J163" s="376"/>
      <c r="K163" s="158"/>
      <c r="L163" s="168"/>
      <c r="M163" s="306"/>
      <c r="N163" s="282">
        <f t="shared" si="46"/>
        <v>0</v>
      </c>
      <c r="O163" s="740"/>
      <c r="P163" s="485">
        <f t="shared" si="47"/>
        <v>0</v>
      </c>
      <c r="Q163" s="1076"/>
      <c r="R163" s="1063"/>
      <c r="S163" s="560" t="str">
        <f>IFERROR(VLOOKUP(R163,'FX rates'!$C$9:$D$25,2,FALSE),"")</f>
        <v/>
      </c>
      <c r="T163" s="282">
        <f t="shared" si="48"/>
        <v>0</v>
      </c>
      <c r="U163" s="150">
        <f t="shared" si="49"/>
        <v>0</v>
      </c>
      <c r="V163" s="188"/>
      <c r="W163" s="157"/>
      <c r="X163" s="157"/>
      <c r="Y163" s="157"/>
      <c r="Z163" s="157"/>
      <c r="AA163" s="157"/>
      <c r="AB163" s="157"/>
      <c r="AC163" s="157"/>
      <c r="AD163" s="157"/>
      <c r="AE163" s="290"/>
      <c r="AF163" s="290"/>
      <c r="AG163" s="290"/>
      <c r="AH163" s="290"/>
      <c r="AI163" s="290"/>
      <c r="AJ163" s="289"/>
      <c r="AK163" s="289"/>
      <c r="AL163" s="289"/>
      <c r="AM163" s="289"/>
      <c r="AN163" s="289"/>
      <c r="AO163" s="289"/>
    </row>
    <row r="164" spans="1:41" ht="14.25" x14ac:dyDescent="0.2">
      <c r="A164" s="1182"/>
      <c r="B164" s="756"/>
      <c r="C164" s="58"/>
      <c r="D164" s="42"/>
      <c r="E164" s="1164"/>
      <c r="F164" s="1164"/>
      <c r="G164" s="226"/>
      <c r="H164" s="33"/>
      <c r="I164" s="33"/>
      <c r="J164" s="31"/>
      <c r="K164" s="158"/>
      <c r="L164" s="168"/>
      <c r="M164" s="306"/>
      <c r="N164" s="282">
        <f t="shared" si="46"/>
        <v>0</v>
      </c>
      <c r="O164" s="740"/>
      <c r="P164" s="485">
        <f t="shared" si="47"/>
        <v>0</v>
      </c>
      <c r="Q164" s="1076"/>
      <c r="R164" s="1063"/>
      <c r="S164" s="560" t="str">
        <f>IFERROR(VLOOKUP(R164,'FX rates'!$C$9:$D$25,2,FALSE),"")</f>
        <v/>
      </c>
      <c r="T164" s="282">
        <f t="shared" si="48"/>
        <v>0</v>
      </c>
      <c r="U164" s="150">
        <f t="shared" si="49"/>
        <v>0</v>
      </c>
      <c r="V164" s="188"/>
      <c r="W164" s="157"/>
      <c r="X164" s="157"/>
      <c r="Y164" s="157"/>
      <c r="Z164" s="157"/>
      <c r="AA164" s="157"/>
      <c r="AB164" s="157"/>
      <c r="AC164" s="157"/>
      <c r="AD164" s="157"/>
      <c r="AE164" s="290"/>
      <c r="AF164" s="290"/>
      <c r="AG164" s="290"/>
      <c r="AH164" s="290"/>
      <c r="AI164" s="290"/>
      <c r="AJ164" s="289"/>
      <c r="AK164" s="289"/>
      <c r="AL164" s="289"/>
      <c r="AM164" s="289"/>
      <c r="AN164" s="289"/>
      <c r="AO164" s="289"/>
    </row>
    <row r="165" spans="1:41" ht="14.25" x14ac:dyDescent="0.2">
      <c r="A165" s="1182"/>
      <c r="B165" s="58"/>
      <c r="C165" s="58"/>
      <c r="D165" s="42"/>
      <c r="E165" s="1164"/>
      <c r="F165" s="1164"/>
      <c r="G165" s="33"/>
      <c r="H165" s="33"/>
      <c r="I165" s="33"/>
      <c r="J165" s="31"/>
      <c r="K165" s="158"/>
      <c r="L165" s="168"/>
      <c r="M165" s="306"/>
      <c r="N165" s="282">
        <f t="shared" si="46"/>
        <v>0</v>
      </c>
      <c r="O165" s="740"/>
      <c r="P165" s="485">
        <f t="shared" si="47"/>
        <v>0</v>
      </c>
      <c r="Q165" s="1076"/>
      <c r="R165" s="1063"/>
      <c r="S165" s="560" t="str">
        <f>IFERROR(VLOOKUP(R165,'FX rates'!$C$9:$D$25,2,FALSE),"")</f>
        <v/>
      </c>
      <c r="T165" s="282">
        <f t="shared" si="48"/>
        <v>0</v>
      </c>
      <c r="U165" s="150">
        <f t="shared" si="49"/>
        <v>0</v>
      </c>
      <c r="V165" s="188"/>
      <c r="W165" s="157"/>
      <c r="X165" s="157"/>
      <c r="Y165" s="157"/>
      <c r="Z165" s="157"/>
      <c r="AA165" s="157"/>
      <c r="AB165" s="157"/>
      <c r="AC165" s="157"/>
      <c r="AD165" s="157"/>
      <c r="AE165" s="290"/>
      <c r="AF165" s="290"/>
      <c r="AG165" s="290"/>
      <c r="AH165" s="290"/>
      <c r="AI165" s="290"/>
      <c r="AJ165" s="289"/>
      <c r="AK165" s="289"/>
      <c r="AL165" s="289"/>
      <c r="AM165" s="289"/>
      <c r="AN165" s="289"/>
      <c r="AO165" s="289"/>
    </row>
    <row r="166" spans="1:41" ht="14.25" x14ac:dyDescent="0.2">
      <c r="A166" s="1182"/>
      <c r="B166" s="58"/>
      <c r="C166" s="58"/>
      <c r="D166" s="42"/>
      <c r="E166" s="1164"/>
      <c r="F166" s="1164"/>
      <c r="G166" s="33"/>
      <c r="H166" s="33"/>
      <c r="I166" s="33"/>
      <c r="J166" s="31"/>
      <c r="K166" s="158"/>
      <c r="L166" s="168"/>
      <c r="M166" s="306"/>
      <c r="N166" s="282">
        <f t="shared" si="46"/>
        <v>0</v>
      </c>
      <c r="O166" s="740"/>
      <c r="P166" s="485">
        <f t="shared" si="47"/>
        <v>0</v>
      </c>
      <c r="Q166" s="1076"/>
      <c r="R166" s="1063"/>
      <c r="S166" s="560" t="str">
        <f>IFERROR(VLOOKUP(R166,'FX rates'!$C$9:$D$25,2,FALSE),"")</f>
        <v/>
      </c>
      <c r="T166" s="282">
        <f t="shared" si="48"/>
        <v>0</v>
      </c>
      <c r="U166" s="150">
        <f t="shared" si="49"/>
        <v>0</v>
      </c>
      <c r="V166" s="188"/>
      <c r="W166" s="157"/>
      <c r="X166" s="157"/>
      <c r="Y166" s="157"/>
      <c r="Z166" s="157"/>
      <c r="AA166" s="157"/>
      <c r="AB166" s="157"/>
      <c r="AC166" s="157"/>
      <c r="AD166" s="157"/>
      <c r="AE166" s="290"/>
      <c r="AF166" s="290"/>
      <c r="AG166" s="290"/>
      <c r="AH166" s="290"/>
      <c r="AI166" s="290"/>
      <c r="AJ166" s="289"/>
      <c r="AK166" s="289"/>
      <c r="AL166" s="289"/>
      <c r="AM166" s="289"/>
      <c r="AN166" s="289"/>
      <c r="AO166" s="289"/>
    </row>
    <row r="167" spans="1:41" ht="14.25" x14ac:dyDescent="0.2">
      <c r="A167" s="1182"/>
      <c r="B167" s="165"/>
      <c r="C167" s="58"/>
      <c r="D167" s="42"/>
      <c r="E167" s="1162"/>
      <c r="F167" s="1162"/>
      <c r="G167" s="324"/>
      <c r="H167" s="324"/>
      <c r="I167" s="324"/>
      <c r="J167" s="376"/>
      <c r="K167" s="158"/>
      <c r="L167" s="168"/>
      <c r="M167" s="306"/>
      <c r="N167" s="282">
        <f t="shared" si="46"/>
        <v>0</v>
      </c>
      <c r="O167" s="740"/>
      <c r="P167" s="485">
        <f t="shared" si="47"/>
        <v>0</v>
      </c>
      <c r="Q167" s="1076"/>
      <c r="R167" s="1063"/>
      <c r="S167" s="560" t="str">
        <f>IFERROR(VLOOKUP(R167,'FX rates'!$C$9:$D$25,2,FALSE),"")</f>
        <v/>
      </c>
      <c r="T167" s="282">
        <f t="shared" si="48"/>
        <v>0</v>
      </c>
      <c r="U167" s="150">
        <f t="shared" si="49"/>
        <v>0</v>
      </c>
      <c r="V167" s="188"/>
      <c r="W167" s="157"/>
      <c r="X167" s="157"/>
      <c r="Y167" s="157"/>
      <c r="Z167" s="157"/>
      <c r="AA167" s="157"/>
      <c r="AB167" s="157"/>
      <c r="AC167" s="157"/>
      <c r="AD167" s="157"/>
      <c r="AE167" s="290"/>
      <c r="AF167" s="290"/>
      <c r="AG167" s="290"/>
      <c r="AH167" s="290"/>
      <c r="AI167" s="290"/>
      <c r="AJ167" s="289"/>
      <c r="AK167" s="289"/>
      <c r="AL167" s="289"/>
      <c r="AM167" s="289"/>
      <c r="AN167" s="289"/>
      <c r="AO167" s="289"/>
    </row>
    <row r="168" spans="1:41" ht="14.25" x14ac:dyDescent="0.2">
      <c r="A168" s="1182"/>
      <c r="B168" s="762"/>
      <c r="C168" s="58"/>
      <c r="D168" s="42"/>
      <c r="E168" s="1162"/>
      <c r="F168" s="1162"/>
      <c r="G168" s="324"/>
      <c r="H168" s="324"/>
      <c r="I168" s="324"/>
      <c r="J168" s="376"/>
      <c r="K168" s="158"/>
      <c r="L168" s="168"/>
      <c r="M168" s="306"/>
      <c r="N168" s="282">
        <f t="shared" si="46"/>
        <v>0</v>
      </c>
      <c r="O168" s="740"/>
      <c r="P168" s="485">
        <f t="shared" si="47"/>
        <v>0</v>
      </c>
      <c r="Q168" s="1076"/>
      <c r="R168" s="1063"/>
      <c r="S168" s="560" t="str">
        <f>IFERROR(VLOOKUP(R168,'FX rates'!$C$9:$D$25,2,FALSE),"")</f>
        <v/>
      </c>
      <c r="T168" s="282">
        <f t="shared" si="48"/>
        <v>0</v>
      </c>
      <c r="U168" s="150">
        <f t="shared" si="49"/>
        <v>0</v>
      </c>
      <c r="V168" s="188"/>
      <c r="W168" s="157"/>
      <c r="X168" s="157"/>
      <c r="Y168" s="157"/>
      <c r="Z168" s="157"/>
      <c r="AA168" s="157"/>
      <c r="AB168" s="157"/>
      <c r="AC168" s="157"/>
      <c r="AD168" s="157"/>
      <c r="AE168" s="290"/>
      <c r="AF168" s="290"/>
      <c r="AG168" s="290"/>
      <c r="AH168" s="290"/>
      <c r="AI168" s="290"/>
      <c r="AJ168" s="289"/>
      <c r="AK168" s="289"/>
      <c r="AL168" s="289"/>
      <c r="AM168" s="289"/>
      <c r="AN168" s="289"/>
      <c r="AO168" s="289"/>
    </row>
    <row r="169" spans="1:41" ht="14.25" x14ac:dyDescent="0.2">
      <c r="A169" s="1182"/>
      <c r="B169" s="58"/>
      <c r="C169" s="58"/>
      <c r="D169" s="42"/>
      <c r="E169" s="1164"/>
      <c r="F169" s="1164"/>
      <c r="G169" s="33"/>
      <c r="H169" s="33"/>
      <c r="I169" s="33"/>
      <c r="J169" s="31"/>
      <c r="K169" s="158"/>
      <c r="L169" s="168"/>
      <c r="M169" s="306"/>
      <c r="N169" s="282">
        <f t="shared" si="46"/>
        <v>0</v>
      </c>
      <c r="O169" s="740"/>
      <c r="P169" s="485">
        <f t="shared" si="47"/>
        <v>0</v>
      </c>
      <c r="Q169" s="1076"/>
      <c r="R169" s="1063"/>
      <c r="S169" s="560" t="str">
        <f>IFERROR(VLOOKUP(R169,'FX rates'!$C$9:$D$25,2,FALSE),"")</f>
        <v/>
      </c>
      <c r="T169" s="282">
        <f t="shared" si="48"/>
        <v>0</v>
      </c>
      <c r="U169" s="150">
        <f t="shared" si="49"/>
        <v>0</v>
      </c>
      <c r="V169" s="188"/>
      <c r="W169" s="157"/>
      <c r="X169" s="157"/>
      <c r="Y169" s="157"/>
      <c r="Z169" s="157"/>
      <c r="AA169" s="157"/>
      <c r="AB169" s="157"/>
      <c r="AC169" s="157"/>
      <c r="AD169" s="157"/>
      <c r="AE169" s="290"/>
      <c r="AF169" s="290"/>
      <c r="AG169" s="290"/>
      <c r="AH169" s="290"/>
      <c r="AI169" s="290"/>
      <c r="AJ169" s="289"/>
      <c r="AK169" s="289"/>
      <c r="AL169" s="289"/>
      <c r="AM169" s="289"/>
      <c r="AN169" s="289"/>
      <c r="AO169" s="289"/>
    </row>
    <row r="170" spans="1:41" ht="14.25" x14ac:dyDescent="0.2">
      <c r="A170" s="1182"/>
      <c r="B170" s="58"/>
      <c r="C170" s="58"/>
      <c r="D170" s="42"/>
      <c r="E170" s="1164"/>
      <c r="F170" s="1164"/>
      <c r="G170" s="33"/>
      <c r="H170" s="33"/>
      <c r="I170" s="33"/>
      <c r="J170" s="31"/>
      <c r="K170" s="158"/>
      <c r="L170" s="168"/>
      <c r="M170" s="306"/>
      <c r="N170" s="282">
        <f t="shared" si="46"/>
        <v>0</v>
      </c>
      <c r="O170" s="740"/>
      <c r="P170" s="485">
        <f t="shared" si="47"/>
        <v>0</v>
      </c>
      <c r="Q170" s="1076"/>
      <c r="R170" s="1063"/>
      <c r="S170" s="560" t="str">
        <f>IFERROR(VLOOKUP(R170,'FX rates'!$C$9:$D$25,2,FALSE),"")</f>
        <v/>
      </c>
      <c r="T170" s="282">
        <f t="shared" si="48"/>
        <v>0</v>
      </c>
      <c r="U170" s="150">
        <f t="shared" si="49"/>
        <v>0</v>
      </c>
      <c r="V170" s="188"/>
      <c r="W170" s="157"/>
      <c r="X170" s="157"/>
      <c r="Y170" s="157"/>
      <c r="Z170" s="157"/>
      <c r="AA170" s="157"/>
      <c r="AB170" s="157"/>
      <c r="AC170" s="157"/>
      <c r="AD170" s="157"/>
      <c r="AE170" s="290"/>
      <c r="AF170" s="290"/>
      <c r="AG170" s="290"/>
      <c r="AH170" s="290"/>
      <c r="AI170" s="290"/>
      <c r="AJ170" s="289"/>
      <c r="AK170" s="289"/>
      <c r="AL170" s="289"/>
      <c r="AM170" s="289"/>
      <c r="AN170" s="289"/>
      <c r="AO170" s="289"/>
    </row>
    <row r="171" spans="1:41" ht="14.25" x14ac:dyDescent="0.2">
      <c r="A171" s="1182"/>
      <c r="B171" s="58"/>
      <c r="C171" s="58"/>
      <c r="D171" s="42"/>
      <c r="E171" s="1164"/>
      <c r="F171" s="1164"/>
      <c r="G171" s="33"/>
      <c r="H171" s="33"/>
      <c r="I171" s="33"/>
      <c r="J171" s="31"/>
      <c r="K171" s="158"/>
      <c r="L171" s="158"/>
      <c r="M171" s="306"/>
      <c r="N171" s="282">
        <f t="shared" si="46"/>
        <v>0</v>
      </c>
      <c r="O171" s="740"/>
      <c r="P171" s="485">
        <f t="shared" ref="P171:P174" si="50">SUM(N171:O171)</f>
        <v>0</v>
      </c>
      <c r="Q171" s="1076"/>
      <c r="R171" s="1063"/>
      <c r="S171" s="560" t="str">
        <f>IFERROR(VLOOKUP(R171,'FX rates'!$C$9:$D$25,2,FALSE),"")</f>
        <v/>
      </c>
      <c r="T171" s="282">
        <f t="shared" si="48"/>
        <v>0</v>
      </c>
      <c r="U171" s="150">
        <f t="shared" si="49"/>
        <v>0</v>
      </c>
      <c r="V171" s="188"/>
      <c r="W171" s="157"/>
      <c r="X171" s="157"/>
      <c r="Y171" s="157"/>
      <c r="Z171" s="157"/>
      <c r="AA171" s="157"/>
      <c r="AB171" s="157"/>
      <c r="AC171" s="157"/>
      <c r="AD171" s="157"/>
      <c r="AE171" s="290"/>
      <c r="AF171" s="290"/>
      <c r="AG171" s="290"/>
      <c r="AH171" s="290"/>
      <c r="AI171" s="290"/>
      <c r="AJ171" s="289"/>
      <c r="AK171" s="289"/>
      <c r="AL171" s="289"/>
      <c r="AM171" s="289"/>
      <c r="AN171" s="289"/>
      <c r="AO171" s="289"/>
    </row>
    <row r="172" spans="1:41" ht="14.25" x14ac:dyDescent="0.2">
      <c r="A172" s="1182"/>
      <c r="B172" s="58"/>
      <c r="C172" s="58"/>
      <c r="D172" s="42"/>
      <c r="E172" s="1164"/>
      <c r="F172" s="1164"/>
      <c r="G172" s="33"/>
      <c r="H172" s="33"/>
      <c r="I172" s="33"/>
      <c r="J172" s="31"/>
      <c r="K172" s="158"/>
      <c r="L172" s="158"/>
      <c r="M172" s="306"/>
      <c r="N172" s="282">
        <f t="shared" si="46"/>
        <v>0</v>
      </c>
      <c r="O172" s="740"/>
      <c r="P172" s="485">
        <f t="shared" si="50"/>
        <v>0</v>
      </c>
      <c r="Q172" s="1076"/>
      <c r="R172" s="1063"/>
      <c r="S172" s="560" t="str">
        <f>IFERROR(VLOOKUP(R172,'FX rates'!$C$9:$D$25,2,FALSE),"")</f>
        <v/>
      </c>
      <c r="T172" s="282">
        <f t="shared" si="48"/>
        <v>0</v>
      </c>
      <c r="U172" s="150">
        <f t="shared" si="49"/>
        <v>0</v>
      </c>
      <c r="V172" s="188"/>
      <c r="W172" s="157"/>
      <c r="X172" s="157"/>
      <c r="Y172" s="157"/>
      <c r="Z172" s="157"/>
      <c r="AA172" s="157"/>
      <c r="AB172" s="157"/>
      <c r="AC172" s="157"/>
      <c r="AD172" s="157"/>
      <c r="AE172" s="290"/>
      <c r="AF172" s="290"/>
      <c r="AG172" s="290"/>
      <c r="AH172" s="290"/>
      <c r="AI172" s="290"/>
      <c r="AJ172" s="289"/>
      <c r="AK172" s="289"/>
      <c r="AL172" s="289"/>
      <c r="AM172" s="289"/>
      <c r="AN172" s="289"/>
      <c r="AO172" s="289"/>
    </row>
    <row r="173" spans="1:41" ht="14.25" x14ac:dyDescent="0.2">
      <c r="A173" s="1182"/>
      <c r="B173" s="58"/>
      <c r="C173" s="58"/>
      <c r="D173" s="42"/>
      <c r="E173" s="1164"/>
      <c r="F173" s="1164"/>
      <c r="G173" s="33"/>
      <c r="H173" s="33"/>
      <c r="I173" s="33"/>
      <c r="J173" s="31"/>
      <c r="K173" s="158"/>
      <c r="L173" s="158"/>
      <c r="M173" s="306"/>
      <c r="N173" s="282">
        <f t="shared" si="46"/>
        <v>0</v>
      </c>
      <c r="O173" s="740"/>
      <c r="P173" s="485">
        <f t="shared" si="50"/>
        <v>0</v>
      </c>
      <c r="Q173" s="1076"/>
      <c r="R173" s="1063"/>
      <c r="S173" s="560" t="str">
        <f>IFERROR(VLOOKUP(R173,'FX rates'!$C$9:$D$25,2,FALSE),"")</f>
        <v/>
      </c>
      <c r="T173" s="282">
        <f t="shared" si="48"/>
        <v>0</v>
      </c>
      <c r="U173" s="150">
        <f t="shared" si="49"/>
        <v>0</v>
      </c>
      <c r="V173" s="188"/>
      <c r="W173" s="157"/>
      <c r="X173" s="157"/>
      <c r="Y173" s="157"/>
      <c r="Z173" s="157"/>
      <c r="AA173" s="157"/>
      <c r="AB173" s="157"/>
      <c r="AC173" s="157"/>
      <c r="AD173" s="157"/>
      <c r="AE173" s="290"/>
      <c r="AF173" s="290"/>
      <c r="AG173" s="290"/>
      <c r="AH173" s="290"/>
      <c r="AI173" s="290"/>
      <c r="AJ173" s="289"/>
      <c r="AK173" s="289"/>
      <c r="AL173" s="289"/>
      <c r="AM173" s="289"/>
      <c r="AN173" s="289"/>
      <c r="AO173" s="289"/>
    </row>
    <row r="174" spans="1:41" ht="14.25" x14ac:dyDescent="0.2">
      <c r="A174" s="1182"/>
      <c r="B174" s="58"/>
      <c r="C174" s="58"/>
      <c r="D174" s="42"/>
      <c r="E174" s="1164"/>
      <c r="F174" s="1164"/>
      <c r="G174" s="33"/>
      <c r="H174" s="33"/>
      <c r="I174" s="33"/>
      <c r="J174" s="31"/>
      <c r="K174" s="158"/>
      <c r="L174" s="158"/>
      <c r="M174" s="306"/>
      <c r="N174" s="282">
        <f t="shared" si="46"/>
        <v>0</v>
      </c>
      <c r="O174" s="740"/>
      <c r="P174" s="485">
        <f t="shared" si="50"/>
        <v>0</v>
      </c>
      <c r="Q174" s="1076"/>
      <c r="R174" s="1063"/>
      <c r="S174" s="560" t="str">
        <f>IFERROR(VLOOKUP(R174,'FX rates'!$C$9:$D$25,2,FALSE),"")</f>
        <v/>
      </c>
      <c r="T174" s="282">
        <f t="shared" si="48"/>
        <v>0</v>
      </c>
      <c r="U174" s="150">
        <f t="shared" si="49"/>
        <v>0</v>
      </c>
      <c r="V174" s="188"/>
      <c r="W174" s="157"/>
      <c r="X174" s="157"/>
      <c r="Y174" s="157"/>
      <c r="Z174" s="157"/>
      <c r="AA174" s="157"/>
      <c r="AB174" s="157"/>
      <c r="AC174" s="157"/>
      <c r="AD174" s="157"/>
      <c r="AE174" s="290"/>
      <c r="AF174" s="290"/>
      <c r="AG174" s="290"/>
      <c r="AH174" s="290"/>
      <c r="AI174" s="290"/>
      <c r="AJ174" s="289"/>
      <c r="AK174" s="289"/>
      <c r="AL174" s="289"/>
      <c r="AM174" s="289"/>
      <c r="AN174" s="289"/>
      <c r="AO174" s="289"/>
    </row>
    <row r="175" spans="1:41" ht="14.25" x14ac:dyDescent="0.2">
      <c r="A175" s="1182"/>
      <c r="B175" s="58"/>
      <c r="C175" s="58"/>
      <c r="D175" s="42"/>
      <c r="E175" s="1164"/>
      <c r="F175" s="1164"/>
      <c r="G175" s="33"/>
      <c r="H175" s="33"/>
      <c r="I175" s="33"/>
      <c r="J175" s="31"/>
      <c r="K175" s="158"/>
      <c r="L175" s="158"/>
      <c r="M175" s="306"/>
      <c r="N175" s="282">
        <f t="shared" si="46"/>
        <v>0</v>
      </c>
      <c r="O175" s="740"/>
      <c r="P175" s="485">
        <f t="shared" ref="P175:P184" si="51">SUM(N175:O175)</f>
        <v>0</v>
      </c>
      <c r="Q175" s="1076"/>
      <c r="R175" s="1063"/>
      <c r="S175" s="560" t="str">
        <f>IFERROR(VLOOKUP(R175,'FX rates'!$C$9:$D$25,2,FALSE),"")</f>
        <v/>
      </c>
      <c r="T175" s="282">
        <f t="shared" si="48"/>
        <v>0</v>
      </c>
      <c r="U175" s="150">
        <f t="shared" si="49"/>
        <v>0</v>
      </c>
      <c r="V175" s="188"/>
      <c r="W175" s="157"/>
      <c r="X175" s="157"/>
      <c r="Y175" s="157"/>
      <c r="Z175" s="157"/>
      <c r="AA175" s="157"/>
      <c r="AB175" s="157"/>
      <c r="AC175" s="157"/>
      <c r="AD175" s="157"/>
      <c r="AE175" s="290"/>
      <c r="AF175" s="290"/>
      <c r="AG175" s="290"/>
      <c r="AH175" s="290"/>
      <c r="AI175" s="290"/>
      <c r="AJ175" s="289"/>
      <c r="AK175" s="289"/>
      <c r="AL175" s="289"/>
      <c r="AM175" s="289"/>
      <c r="AN175" s="289"/>
      <c r="AO175" s="289"/>
    </row>
    <row r="176" spans="1:41" ht="14.25" x14ac:dyDescent="0.2">
      <c r="A176" s="1182"/>
      <c r="B176" s="58"/>
      <c r="C176" s="58"/>
      <c r="D176" s="42"/>
      <c r="E176" s="1164"/>
      <c r="F176" s="1164"/>
      <c r="G176" s="33"/>
      <c r="H176" s="33"/>
      <c r="I176" s="33"/>
      <c r="J176" s="31"/>
      <c r="K176" s="158"/>
      <c r="L176" s="158"/>
      <c r="M176" s="306"/>
      <c r="N176" s="282">
        <f t="shared" si="46"/>
        <v>0</v>
      </c>
      <c r="O176" s="740"/>
      <c r="P176" s="485">
        <f t="shared" si="51"/>
        <v>0</v>
      </c>
      <c r="Q176" s="1076"/>
      <c r="R176" s="1063"/>
      <c r="S176" s="560" t="str">
        <f>IFERROR(VLOOKUP(R176,'FX rates'!$C$9:$D$25,2,FALSE),"")</f>
        <v/>
      </c>
      <c r="T176" s="282">
        <f t="shared" si="48"/>
        <v>0</v>
      </c>
      <c r="U176" s="150">
        <f t="shared" si="49"/>
        <v>0</v>
      </c>
      <c r="V176" s="188"/>
      <c r="W176" s="157"/>
      <c r="X176" s="157"/>
      <c r="Y176" s="157"/>
      <c r="Z176" s="157"/>
      <c r="AA176" s="157"/>
      <c r="AB176" s="157"/>
      <c r="AC176" s="157"/>
      <c r="AD176" s="157"/>
      <c r="AE176" s="290"/>
      <c r="AF176" s="290"/>
      <c r="AG176" s="290"/>
      <c r="AH176" s="290"/>
      <c r="AI176" s="290"/>
      <c r="AJ176" s="289"/>
      <c r="AK176" s="289"/>
      <c r="AL176" s="289"/>
      <c r="AM176" s="289"/>
      <c r="AN176" s="289"/>
      <c r="AO176" s="289"/>
    </row>
    <row r="177" spans="1:41" ht="14.25" x14ac:dyDescent="0.2">
      <c r="A177" s="1182"/>
      <c r="B177" s="58"/>
      <c r="C177" s="58"/>
      <c r="D177" s="42"/>
      <c r="E177" s="1164"/>
      <c r="F177" s="1164"/>
      <c r="G177" s="33"/>
      <c r="H177" s="33"/>
      <c r="I177" s="33"/>
      <c r="J177" s="31"/>
      <c r="K177" s="158"/>
      <c r="L177" s="158"/>
      <c r="M177" s="306"/>
      <c r="N177" s="282">
        <f t="shared" si="46"/>
        <v>0</v>
      </c>
      <c r="O177" s="740"/>
      <c r="P177" s="485">
        <f t="shared" si="51"/>
        <v>0</v>
      </c>
      <c r="Q177" s="1076"/>
      <c r="R177" s="1063"/>
      <c r="S177" s="560" t="str">
        <f>IFERROR(VLOOKUP(R177,'FX rates'!$C$9:$D$25,2,FALSE),"")</f>
        <v/>
      </c>
      <c r="T177" s="282">
        <f t="shared" si="48"/>
        <v>0</v>
      </c>
      <c r="U177" s="150">
        <f t="shared" si="49"/>
        <v>0</v>
      </c>
      <c r="V177" s="188"/>
      <c r="W177" s="157"/>
      <c r="X177" s="157"/>
      <c r="Y177" s="157"/>
      <c r="Z177" s="157"/>
      <c r="AA177" s="157"/>
      <c r="AB177" s="157"/>
      <c r="AC177" s="157"/>
      <c r="AD177" s="157"/>
      <c r="AE177" s="290"/>
      <c r="AF177" s="290"/>
      <c r="AG177" s="290"/>
      <c r="AH177" s="290"/>
      <c r="AI177" s="290"/>
      <c r="AJ177" s="289"/>
      <c r="AK177" s="289"/>
      <c r="AL177" s="289"/>
      <c r="AM177" s="289"/>
      <c r="AN177" s="289"/>
      <c r="AO177" s="289"/>
    </row>
    <row r="178" spans="1:41" ht="14.25" x14ac:dyDescent="0.2">
      <c r="A178" s="1182"/>
      <c r="B178" s="58"/>
      <c r="C178" s="58"/>
      <c r="D178" s="42"/>
      <c r="E178" s="1164"/>
      <c r="F178" s="1164"/>
      <c r="G178" s="33"/>
      <c r="H178" s="33"/>
      <c r="I178" s="33"/>
      <c r="J178" s="31"/>
      <c r="K178" s="158"/>
      <c r="L178" s="158"/>
      <c r="M178" s="306"/>
      <c r="N178" s="282">
        <f t="shared" si="46"/>
        <v>0</v>
      </c>
      <c r="O178" s="740"/>
      <c r="P178" s="485">
        <f t="shared" si="51"/>
        <v>0</v>
      </c>
      <c r="Q178" s="1076"/>
      <c r="R178" s="1063"/>
      <c r="S178" s="560" t="str">
        <f>IFERROR(VLOOKUP(R178,'FX rates'!$C$9:$D$25,2,FALSE),"")</f>
        <v/>
      </c>
      <c r="T178" s="282">
        <f t="shared" si="48"/>
        <v>0</v>
      </c>
      <c r="U178" s="150">
        <f t="shared" si="49"/>
        <v>0</v>
      </c>
      <c r="V178" s="188"/>
      <c r="W178" s="157"/>
      <c r="X178" s="157"/>
      <c r="Y178" s="157"/>
      <c r="Z178" s="157"/>
      <c r="AA178" s="157"/>
      <c r="AB178" s="157"/>
      <c r="AC178" s="157"/>
      <c r="AD178" s="157"/>
      <c r="AE178" s="290"/>
      <c r="AF178" s="290"/>
      <c r="AG178" s="290"/>
      <c r="AH178" s="290"/>
      <c r="AI178" s="290"/>
      <c r="AJ178" s="289"/>
      <c r="AK178" s="289"/>
      <c r="AL178" s="289"/>
      <c r="AM178" s="289"/>
      <c r="AN178" s="289"/>
      <c r="AO178" s="289"/>
    </row>
    <row r="179" spans="1:41" ht="14.25" x14ac:dyDescent="0.2">
      <c r="A179" s="1182"/>
      <c r="B179" s="58"/>
      <c r="C179" s="58"/>
      <c r="D179" s="42"/>
      <c r="E179" s="1164"/>
      <c r="F179" s="1164"/>
      <c r="G179" s="33"/>
      <c r="H179" s="33"/>
      <c r="I179" s="33"/>
      <c r="J179" s="31"/>
      <c r="K179" s="158"/>
      <c r="L179" s="158"/>
      <c r="M179" s="306"/>
      <c r="N179" s="282">
        <f t="shared" si="46"/>
        <v>0</v>
      </c>
      <c r="O179" s="740"/>
      <c r="P179" s="485">
        <f t="shared" si="51"/>
        <v>0</v>
      </c>
      <c r="Q179" s="1076"/>
      <c r="R179" s="1063"/>
      <c r="S179" s="560" t="str">
        <f>IFERROR(VLOOKUP(R179,'FX rates'!$C$9:$D$25,2,FALSE),"")</f>
        <v/>
      </c>
      <c r="T179" s="282">
        <f t="shared" si="48"/>
        <v>0</v>
      </c>
      <c r="U179" s="150">
        <f t="shared" si="49"/>
        <v>0</v>
      </c>
      <c r="V179" s="188"/>
      <c r="W179" s="157"/>
      <c r="X179" s="157"/>
      <c r="Y179" s="157"/>
      <c r="Z179" s="157"/>
      <c r="AA179" s="157"/>
      <c r="AB179" s="157"/>
      <c r="AC179" s="157"/>
      <c r="AD179" s="157"/>
      <c r="AE179" s="290"/>
      <c r="AF179" s="290"/>
      <c r="AG179" s="290"/>
      <c r="AH179" s="290"/>
      <c r="AI179" s="290"/>
      <c r="AJ179" s="289"/>
      <c r="AK179" s="289"/>
      <c r="AL179" s="289"/>
      <c r="AM179" s="289"/>
      <c r="AN179" s="289"/>
      <c r="AO179" s="289"/>
    </row>
    <row r="180" spans="1:41" ht="14.25" x14ac:dyDescent="0.2">
      <c r="A180" s="1182"/>
      <c r="B180" s="58"/>
      <c r="C180" s="58"/>
      <c r="D180" s="42"/>
      <c r="E180" s="1164"/>
      <c r="F180" s="1164"/>
      <c r="G180" s="33"/>
      <c r="H180" s="33"/>
      <c r="I180" s="33"/>
      <c r="J180" s="31"/>
      <c r="K180" s="158"/>
      <c r="L180" s="158"/>
      <c r="M180" s="306"/>
      <c r="N180" s="282">
        <f t="shared" si="46"/>
        <v>0</v>
      </c>
      <c r="O180" s="740"/>
      <c r="P180" s="485">
        <f t="shared" si="51"/>
        <v>0</v>
      </c>
      <c r="Q180" s="1076"/>
      <c r="R180" s="1063"/>
      <c r="S180" s="560" t="str">
        <f>IFERROR(VLOOKUP(R180,'FX rates'!$C$9:$D$25,2,FALSE),"")</f>
        <v/>
      </c>
      <c r="T180" s="282">
        <f t="shared" si="48"/>
        <v>0</v>
      </c>
      <c r="U180" s="150">
        <f t="shared" si="49"/>
        <v>0</v>
      </c>
      <c r="V180" s="188"/>
      <c r="W180" s="157"/>
      <c r="X180" s="157"/>
      <c r="Y180" s="157"/>
      <c r="Z180" s="157"/>
      <c r="AA180" s="157"/>
      <c r="AB180" s="157"/>
      <c r="AC180" s="157"/>
      <c r="AD180" s="157"/>
      <c r="AE180" s="290"/>
      <c r="AF180" s="290"/>
      <c r="AG180" s="290"/>
      <c r="AH180" s="290"/>
      <c r="AI180" s="290"/>
      <c r="AJ180" s="289"/>
      <c r="AK180" s="289"/>
      <c r="AL180" s="289"/>
      <c r="AM180" s="289"/>
      <c r="AN180" s="289"/>
      <c r="AO180" s="289"/>
    </row>
    <row r="181" spans="1:41" ht="14.25" x14ac:dyDescent="0.2">
      <c r="A181" s="1182"/>
      <c r="B181" s="58"/>
      <c r="C181" s="58"/>
      <c r="D181" s="42"/>
      <c r="E181" s="1164"/>
      <c r="F181" s="1164"/>
      <c r="G181" s="33"/>
      <c r="H181" s="33"/>
      <c r="I181" s="33"/>
      <c r="J181" s="31"/>
      <c r="K181" s="158"/>
      <c r="L181" s="158"/>
      <c r="M181" s="306"/>
      <c r="N181" s="282">
        <f t="shared" si="46"/>
        <v>0</v>
      </c>
      <c r="O181" s="740"/>
      <c r="P181" s="485">
        <f t="shared" si="51"/>
        <v>0</v>
      </c>
      <c r="Q181" s="1076"/>
      <c r="R181" s="1063"/>
      <c r="S181" s="560" t="str">
        <f>IFERROR(VLOOKUP(R181,'FX rates'!$C$9:$D$25,2,FALSE),"")</f>
        <v/>
      </c>
      <c r="T181" s="282">
        <f t="shared" si="48"/>
        <v>0</v>
      </c>
      <c r="U181" s="150">
        <f t="shared" si="49"/>
        <v>0</v>
      </c>
      <c r="V181" s="188"/>
      <c r="W181" s="157"/>
      <c r="X181" s="157"/>
      <c r="Y181" s="157"/>
      <c r="Z181" s="157"/>
      <c r="AA181" s="157"/>
      <c r="AB181" s="157"/>
      <c r="AC181" s="157"/>
      <c r="AD181" s="157"/>
      <c r="AE181" s="290"/>
      <c r="AF181" s="290"/>
      <c r="AG181" s="290"/>
      <c r="AH181" s="290"/>
      <c r="AI181" s="290"/>
      <c r="AJ181" s="289"/>
      <c r="AK181" s="289"/>
      <c r="AL181" s="289"/>
      <c r="AM181" s="289"/>
      <c r="AN181" s="289"/>
      <c r="AO181" s="289"/>
    </row>
    <row r="182" spans="1:41" ht="14.25" x14ac:dyDescent="0.2">
      <c r="A182" s="1182"/>
      <c r="B182" s="58"/>
      <c r="C182" s="58"/>
      <c r="D182" s="42"/>
      <c r="E182" s="1164"/>
      <c r="F182" s="1164"/>
      <c r="G182" s="33"/>
      <c r="H182" s="33"/>
      <c r="I182" s="33"/>
      <c r="J182" s="31"/>
      <c r="K182" s="158"/>
      <c r="L182" s="158"/>
      <c r="M182" s="306"/>
      <c r="N182" s="282">
        <f t="shared" si="46"/>
        <v>0</v>
      </c>
      <c r="O182" s="740"/>
      <c r="P182" s="485">
        <f t="shared" si="51"/>
        <v>0</v>
      </c>
      <c r="Q182" s="1076"/>
      <c r="R182" s="1063"/>
      <c r="S182" s="560" t="str">
        <f>IFERROR(VLOOKUP(R182,'FX rates'!$C$9:$D$25,2,FALSE),"")</f>
        <v/>
      </c>
      <c r="T182" s="282">
        <f t="shared" si="48"/>
        <v>0</v>
      </c>
      <c r="U182" s="150">
        <f t="shared" si="49"/>
        <v>0</v>
      </c>
      <c r="V182" s="188"/>
      <c r="W182" s="157"/>
      <c r="X182" s="157"/>
      <c r="Y182" s="157"/>
      <c r="Z182" s="157"/>
      <c r="AA182" s="157"/>
      <c r="AB182" s="157"/>
      <c r="AC182" s="157"/>
      <c r="AD182" s="157"/>
      <c r="AE182" s="290"/>
      <c r="AF182" s="290"/>
      <c r="AG182" s="290"/>
      <c r="AH182" s="290"/>
      <c r="AI182" s="290"/>
      <c r="AJ182" s="289"/>
      <c r="AK182" s="289"/>
      <c r="AL182" s="289"/>
      <c r="AM182" s="289"/>
      <c r="AN182" s="289"/>
      <c r="AO182" s="289"/>
    </row>
    <row r="183" spans="1:41" ht="14.25" x14ac:dyDescent="0.2">
      <c r="A183" s="1182"/>
      <c r="B183" s="58"/>
      <c r="C183" s="58"/>
      <c r="D183" s="42"/>
      <c r="E183" s="1164"/>
      <c r="F183" s="1164"/>
      <c r="G183" s="33"/>
      <c r="H183" s="33"/>
      <c r="I183" s="33"/>
      <c r="J183" s="31"/>
      <c r="K183" s="158"/>
      <c r="L183" s="158"/>
      <c r="M183" s="306"/>
      <c r="N183" s="282">
        <f t="shared" si="46"/>
        <v>0</v>
      </c>
      <c r="O183" s="740"/>
      <c r="P183" s="485">
        <f t="shared" si="51"/>
        <v>0</v>
      </c>
      <c r="Q183" s="1076"/>
      <c r="R183" s="1063"/>
      <c r="S183" s="560" t="str">
        <f>IFERROR(VLOOKUP(R183,'FX rates'!$C$9:$D$25,2,FALSE),"")</f>
        <v/>
      </c>
      <c r="T183" s="282">
        <f t="shared" si="48"/>
        <v>0</v>
      </c>
      <c r="U183" s="150">
        <f t="shared" si="49"/>
        <v>0</v>
      </c>
      <c r="V183" s="188"/>
      <c r="W183" s="157"/>
      <c r="X183" s="157"/>
      <c r="Y183" s="157"/>
      <c r="Z183" s="157"/>
      <c r="AA183" s="157"/>
      <c r="AB183" s="157"/>
      <c r="AC183" s="157"/>
      <c r="AD183" s="157"/>
      <c r="AE183" s="290"/>
      <c r="AF183" s="290"/>
      <c r="AG183" s="290"/>
      <c r="AH183" s="290"/>
      <c r="AI183" s="290"/>
      <c r="AJ183" s="289"/>
      <c r="AK183" s="289"/>
      <c r="AL183" s="289"/>
      <c r="AM183" s="289"/>
      <c r="AN183" s="289"/>
      <c r="AO183" s="289"/>
    </row>
    <row r="184" spans="1:41" ht="14.25" x14ac:dyDescent="0.2">
      <c r="A184" s="1182"/>
      <c r="B184" s="58"/>
      <c r="C184" s="58"/>
      <c r="D184" s="42"/>
      <c r="E184" s="1164"/>
      <c r="F184" s="1164"/>
      <c r="G184" s="33"/>
      <c r="H184" s="33"/>
      <c r="I184" s="33"/>
      <c r="J184" s="31"/>
      <c r="K184" s="158"/>
      <c r="L184" s="158"/>
      <c r="M184" s="306"/>
      <c r="N184" s="282">
        <f t="shared" si="46"/>
        <v>0</v>
      </c>
      <c r="O184" s="740"/>
      <c r="P184" s="485">
        <f t="shared" si="51"/>
        <v>0</v>
      </c>
      <c r="Q184" s="1076"/>
      <c r="R184" s="1063"/>
      <c r="S184" s="560" t="str">
        <f>IFERROR(VLOOKUP(R184,'FX rates'!$C$9:$D$25,2,FALSE),"")</f>
        <v/>
      </c>
      <c r="T184" s="282">
        <f t="shared" si="48"/>
        <v>0</v>
      </c>
      <c r="U184" s="150">
        <f t="shared" si="49"/>
        <v>0</v>
      </c>
      <c r="V184" s="188"/>
      <c r="W184" s="157"/>
      <c r="X184" s="157"/>
      <c r="Y184" s="157"/>
      <c r="Z184" s="157"/>
      <c r="AA184" s="157"/>
      <c r="AB184" s="157"/>
      <c r="AC184" s="157"/>
      <c r="AD184" s="157"/>
      <c r="AE184" s="290"/>
      <c r="AF184" s="290"/>
      <c r="AG184" s="290"/>
      <c r="AH184" s="290"/>
      <c r="AI184" s="290"/>
      <c r="AJ184" s="289"/>
      <c r="AK184" s="289"/>
      <c r="AL184" s="289"/>
      <c r="AM184" s="289"/>
      <c r="AN184" s="289"/>
      <c r="AO184" s="289"/>
    </row>
    <row r="185" spans="1:41" ht="14.25" x14ac:dyDescent="0.2">
      <c r="A185" s="1182"/>
      <c r="B185" s="58"/>
      <c r="C185" s="58"/>
      <c r="D185" s="42"/>
      <c r="E185" s="1164"/>
      <c r="F185" s="1164"/>
      <c r="G185" s="33"/>
      <c r="H185" s="33"/>
      <c r="I185" s="33"/>
      <c r="J185" s="31"/>
      <c r="K185" s="158"/>
      <c r="L185" s="42"/>
      <c r="M185" s="306"/>
      <c r="N185" s="282">
        <f t="shared" si="46"/>
        <v>0</v>
      </c>
      <c r="O185" s="740"/>
      <c r="P185" s="485">
        <f>SUM(N185:O185)</f>
        <v>0</v>
      </c>
      <c r="Q185" s="1076"/>
      <c r="R185" s="1063"/>
      <c r="S185" s="560" t="str">
        <f>IFERROR(VLOOKUP(R185,'FX rates'!$C$9:$D$25,2,FALSE),"")</f>
        <v/>
      </c>
      <c r="T185" s="282">
        <f t="shared" si="48"/>
        <v>0</v>
      </c>
      <c r="U185" s="150">
        <f t="shared" si="49"/>
        <v>0</v>
      </c>
      <c r="V185" s="188"/>
      <c r="W185" s="157"/>
      <c r="X185" s="157"/>
      <c r="Y185" s="157"/>
      <c r="Z185" s="157"/>
      <c r="AA185" s="157"/>
      <c r="AB185" s="157"/>
      <c r="AC185" s="157"/>
      <c r="AD185" s="157"/>
      <c r="AE185" s="290"/>
      <c r="AF185" s="290"/>
      <c r="AG185" s="290"/>
      <c r="AH185" s="290"/>
      <c r="AI185" s="290"/>
      <c r="AJ185" s="289"/>
      <c r="AK185" s="289"/>
      <c r="AL185" s="289"/>
      <c r="AM185" s="289"/>
      <c r="AN185" s="289"/>
      <c r="AO185" s="289"/>
    </row>
    <row r="186" spans="1:41" ht="14.25" x14ac:dyDescent="0.2">
      <c r="A186" s="1182"/>
      <c r="B186" s="58"/>
      <c r="C186" s="58"/>
      <c r="D186" s="42"/>
      <c r="E186" s="1164"/>
      <c r="F186" s="1164"/>
      <c r="G186" s="33"/>
      <c r="H186" s="33"/>
      <c r="I186" s="33"/>
      <c r="J186" s="31"/>
      <c r="K186" s="158"/>
      <c r="L186" s="158"/>
      <c r="M186" s="306"/>
      <c r="N186" s="282">
        <f t="shared" si="46"/>
        <v>0</v>
      </c>
      <c r="O186" s="740"/>
      <c r="P186" s="485">
        <f>SUM(N186:O186)</f>
        <v>0</v>
      </c>
      <c r="Q186" s="1076"/>
      <c r="R186" s="1063"/>
      <c r="S186" s="560" t="str">
        <f>IFERROR(VLOOKUP(R186,'FX rates'!$C$9:$D$25,2,FALSE),"")</f>
        <v/>
      </c>
      <c r="T186" s="282">
        <f t="shared" si="48"/>
        <v>0</v>
      </c>
      <c r="U186" s="150">
        <f t="shared" si="49"/>
        <v>0</v>
      </c>
      <c r="V186" s="188"/>
      <c r="W186" s="157"/>
      <c r="X186" s="157"/>
      <c r="Y186" s="157"/>
      <c r="Z186" s="157"/>
      <c r="AA186" s="157"/>
      <c r="AB186" s="157"/>
      <c r="AC186" s="157"/>
      <c r="AD186" s="157"/>
      <c r="AE186" s="290"/>
      <c r="AF186" s="290"/>
      <c r="AG186" s="290"/>
      <c r="AH186" s="290"/>
      <c r="AI186" s="290"/>
      <c r="AJ186" s="289"/>
      <c r="AK186" s="289"/>
      <c r="AL186" s="289"/>
      <c r="AM186" s="289"/>
      <c r="AN186" s="289"/>
      <c r="AO186" s="289"/>
    </row>
    <row r="187" spans="1:41" ht="14.25" x14ac:dyDescent="0.2">
      <c r="A187" s="1182"/>
      <c r="B187" s="58"/>
      <c r="C187" s="58"/>
      <c r="D187" s="42"/>
      <c r="E187" s="1164"/>
      <c r="F187" s="1164"/>
      <c r="G187" s="33"/>
      <c r="H187" s="33"/>
      <c r="I187" s="33"/>
      <c r="J187" s="31"/>
      <c r="K187" s="158"/>
      <c r="L187" s="42"/>
      <c r="M187" s="306"/>
      <c r="N187" s="282">
        <f t="shared" si="46"/>
        <v>0</v>
      </c>
      <c r="O187" s="740"/>
      <c r="P187" s="485">
        <f>SUM(N187:O187)</f>
        <v>0</v>
      </c>
      <c r="Q187" s="1076"/>
      <c r="R187" s="1063"/>
      <c r="S187" s="560" t="str">
        <f>IFERROR(VLOOKUP(R187,'FX rates'!$C$9:$D$25,2,FALSE),"")</f>
        <v/>
      </c>
      <c r="T187" s="282">
        <f t="shared" si="48"/>
        <v>0</v>
      </c>
      <c r="U187" s="150">
        <f t="shared" si="49"/>
        <v>0</v>
      </c>
      <c r="V187" s="188"/>
      <c r="W187" s="157"/>
      <c r="X187" s="157"/>
      <c r="Y187" s="157"/>
      <c r="Z187" s="157"/>
      <c r="AA187" s="157"/>
      <c r="AB187" s="157"/>
      <c r="AC187" s="157"/>
      <c r="AD187" s="157"/>
      <c r="AE187" s="290"/>
      <c r="AF187" s="290"/>
      <c r="AG187" s="290"/>
      <c r="AH187" s="290"/>
      <c r="AI187" s="290"/>
      <c r="AJ187" s="289"/>
      <c r="AK187" s="289"/>
      <c r="AL187" s="289"/>
      <c r="AM187" s="289"/>
      <c r="AN187" s="289"/>
      <c r="AO187" s="289"/>
    </row>
    <row r="188" spans="1:41" ht="14.25" x14ac:dyDescent="0.2">
      <c r="A188" s="1182"/>
      <c r="B188" s="58"/>
      <c r="C188" s="58"/>
      <c r="D188" s="42"/>
      <c r="E188" s="1164"/>
      <c r="F188" s="1164"/>
      <c r="G188" s="33"/>
      <c r="H188" s="33"/>
      <c r="I188" s="33"/>
      <c r="J188" s="31"/>
      <c r="K188" s="158"/>
      <c r="L188" s="158"/>
      <c r="M188" s="306"/>
      <c r="N188" s="282">
        <f t="shared" si="46"/>
        <v>0</v>
      </c>
      <c r="O188" s="740"/>
      <c r="P188" s="485">
        <f>SUM(N188:O188)</f>
        <v>0</v>
      </c>
      <c r="Q188" s="1076"/>
      <c r="R188" s="1063"/>
      <c r="S188" s="560" t="str">
        <f>IFERROR(VLOOKUP(R188,'FX rates'!$C$9:$D$25,2,FALSE),"")</f>
        <v/>
      </c>
      <c r="T188" s="282">
        <f t="shared" si="48"/>
        <v>0</v>
      </c>
      <c r="U188" s="150">
        <f t="shared" si="49"/>
        <v>0</v>
      </c>
      <c r="V188" s="188"/>
      <c r="W188" s="157"/>
      <c r="X188" s="157"/>
      <c r="Y188" s="157"/>
      <c r="Z188" s="157"/>
      <c r="AA188" s="157"/>
      <c r="AB188" s="157"/>
      <c r="AC188" s="157"/>
      <c r="AD188" s="157"/>
      <c r="AE188" s="290"/>
      <c r="AF188" s="290"/>
      <c r="AG188" s="290"/>
      <c r="AH188" s="290"/>
      <c r="AI188" s="290"/>
      <c r="AJ188" s="289"/>
      <c r="AK188" s="289"/>
      <c r="AL188" s="289"/>
      <c r="AM188" s="289"/>
      <c r="AN188" s="289"/>
      <c r="AO188" s="289"/>
    </row>
    <row r="189" spans="1:41" ht="14.25" x14ac:dyDescent="0.2">
      <c r="A189" s="1182"/>
      <c r="B189" s="58"/>
      <c r="C189" s="58"/>
      <c r="D189" s="42"/>
      <c r="E189" s="1164"/>
      <c r="F189" s="1164"/>
      <c r="G189" s="33"/>
      <c r="H189" s="33"/>
      <c r="I189" s="33"/>
      <c r="J189" s="31"/>
      <c r="K189" s="158"/>
      <c r="L189" s="158"/>
      <c r="M189" s="306"/>
      <c r="N189" s="282">
        <f t="shared" si="46"/>
        <v>0</v>
      </c>
      <c r="O189" s="740"/>
      <c r="P189" s="485">
        <f>SUM(N189:O189)</f>
        <v>0</v>
      </c>
      <c r="Q189" s="1076"/>
      <c r="R189" s="1063"/>
      <c r="S189" s="560" t="str">
        <f>IFERROR(VLOOKUP(R189,'FX rates'!$C$9:$D$25,2,FALSE),"")</f>
        <v/>
      </c>
      <c r="T189" s="282">
        <f t="shared" si="48"/>
        <v>0</v>
      </c>
      <c r="U189" s="150">
        <f t="shared" si="49"/>
        <v>0</v>
      </c>
      <c r="V189" s="188"/>
      <c r="W189" s="157"/>
      <c r="X189" s="157"/>
      <c r="Y189" s="157"/>
      <c r="Z189" s="157"/>
      <c r="AA189" s="157"/>
      <c r="AB189" s="157"/>
      <c r="AC189" s="157"/>
      <c r="AD189" s="157"/>
      <c r="AE189" s="290"/>
      <c r="AF189" s="290"/>
      <c r="AG189" s="290"/>
      <c r="AH189" s="290"/>
      <c r="AI189" s="290"/>
      <c r="AJ189" s="289"/>
      <c r="AK189" s="289"/>
      <c r="AL189" s="289"/>
      <c r="AM189" s="289"/>
      <c r="AN189" s="289"/>
      <c r="AO189" s="289"/>
    </row>
    <row r="190" spans="1:41" ht="14.25" x14ac:dyDescent="0.2">
      <c r="A190" s="1182"/>
      <c r="B190" s="58"/>
      <c r="C190" s="58"/>
      <c r="D190" s="42"/>
      <c r="E190" s="1164"/>
      <c r="F190" s="1164"/>
      <c r="G190" s="33"/>
      <c r="H190" s="33"/>
      <c r="I190" s="33"/>
      <c r="J190" s="31"/>
      <c r="K190" s="158"/>
      <c r="L190" s="42"/>
      <c r="M190" s="306"/>
      <c r="N190" s="282">
        <f t="shared" si="46"/>
        <v>0</v>
      </c>
      <c r="O190" s="740"/>
      <c r="P190" s="485">
        <f t="shared" ref="P190:P221" si="52">SUM(N190:O190)</f>
        <v>0</v>
      </c>
      <c r="Q190" s="1076"/>
      <c r="R190" s="1063"/>
      <c r="S190" s="560" t="str">
        <f>IFERROR(VLOOKUP(R190,'FX rates'!$C$9:$D$25,2,FALSE),"")</f>
        <v/>
      </c>
      <c r="T190" s="282">
        <f t="shared" si="48"/>
        <v>0</v>
      </c>
      <c r="U190" s="150">
        <f t="shared" si="49"/>
        <v>0</v>
      </c>
      <c r="V190" s="188"/>
      <c r="W190" s="157"/>
      <c r="X190" s="157"/>
      <c r="Y190" s="157"/>
      <c r="Z190" s="157"/>
      <c r="AA190" s="157"/>
      <c r="AB190" s="157"/>
      <c r="AC190" s="157"/>
      <c r="AD190" s="157"/>
      <c r="AE190" s="290"/>
      <c r="AF190" s="290"/>
      <c r="AG190" s="290"/>
      <c r="AH190" s="290"/>
      <c r="AI190" s="290"/>
      <c r="AJ190" s="289"/>
      <c r="AK190" s="289"/>
      <c r="AL190" s="289"/>
      <c r="AM190" s="289"/>
      <c r="AN190" s="289"/>
      <c r="AO190" s="289"/>
    </row>
    <row r="191" spans="1:41" ht="14.25" x14ac:dyDescent="0.2">
      <c r="A191" s="1182"/>
      <c r="B191" s="58"/>
      <c r="C191" s="58"/>
      <c r="D191" s="42"/>
      <c r="E191" s="1164"/>
      <c r="F191" s="1164"/>
      <c r="G191" s="33"/>
      <c r="H191" s="33"/>
      <c r="I191" s="33"/>
      <c r="J191" s="31"/>
      <c r="K191" s="158"/>
      <c r="L191" s="42"/>
      <c r="M191" s="306"/>
      <c r="N191" s="282">
        <f t="shared" si="46"/>
        <v>0</v>
      </c>
      <c r="O191" s="740"/>
      <c r="P191" s="485">
        <f t="shared" si="52"/>
        <v>0</v>
      </c>
      <c r="Q191" s="1076"/>
      <c r="R191" s="1063"/>
      <c r="S191" s="560" t="str">
        <f>IFERROR(VLOOKUP(R191,'FX rates'!$C$9:$D$25,2,FALSE),"")</f>
        <v/>
      </c>
      <c r="T191" s="282">
        <f t="shared" si="48"/>
        <v>0</v>
      </c>
      <c r="U191" s="150">
        <f t="shared" si="49"/>
        <v>0</v>
      </c>
      <c r="V191" s="188"/>
      <c r="W191" s="157"/>
      <c r="X191" s="157"/>
      <c r="Y191" s="157"/>
      <c r="Z191" s="157"/>
      <c r="AA191" s="157"/>
      <c r="AB191" s="157"/>
      <c r="AC191" s="157"/>
      <c r="AD191" s="157"/>
      <c r="AE191" s="290"/>
      <c r="AF191" s="290"/>
      <c r="AG191" s="290"/>
      <c r="AH191" s="290"/>
      <c r="AI191" s="290"/>
      <c r="AJ191" s="289"/>
      <c r="AK191" s="289"/>
      <c r="AL191" s="289"/>
      <c r="AM191" s="289"/>
      <c r="AN191" s="289"/>
      <c r="AO191" s="289"/>
    </row>
    <row r="192" spans="1:41" ht="14.25" x14ac:dyDescent="0.2">
      <c r="A192" s="1182"/>
      <c r="B192" s="58"/>
      <c r="C192" s="58"/>
      <c r="D192" s="42"/>
      <c r="E192" s="1164"/>
      <c r="F192" s="1164"/>
      <c r="G192" s="33"/>
      <c r="H192" s="33"/>
      <c r="I192" s="33"/>
      <c r="J192" s="31"/>
      <c r="K192" s="158"/>
      <c r="L192" s="42"/>
      <c r="M192" s="306"/>
      <c r="N192" s="282">
        <f t="shared" si="46"/>
        <v>0</v>
      </c>
      <c r="O192" s="740"/>
      <c r="P192" s="485">
        <f t="shared" si="52"/>
        <v>0</v>
      </c>
      <c r="Q192" s="1076"/>
      <c r="R192" s="1063"/>
      <c r="S192" s="560" t="str">
        <f>IFERROR(VLOOKUP(R192,'FX rates'!$C$9:$D$25,2,FALSE),"")</f>
        <v/>
      </c>
      <c r="T192" s="282">
        <f t="shared" si="48"/>
        <v>0</v>
      </c>
      <c r="U192" s="150">
        <f t="shared" si="49"/>
        <v>0</v>
      </c>
      <c r="V192" s="188"/>
      <c r="W192" s="157"/>
      <c r="X192" s="157"/>
      <c r="Y192" s="157"/>
      <c r="Z192" s="157"/>
      <c r="AA192" s="157"/>
      <c r="AB192" s="157"/>
      <c r="AC192" s="157"/>
      <c r="AD192" s="157"/>
      <c r="AE192" s="290"/>
      <c r="AF192" s="290"/>
      <c r="AG192" s="290"/>
      <c r="AH192" s="290"/>
      <c r="AI192" s="290"/>
      <c r="AJ192" s="289"/>
      <c r="AK192" s="289"/>
      <c r="AL192" s="289"/>
      <c r="AM192" s="289"/>
      <c r="AN192" s="289"/>
      <c r="AO192" s="289"/>
    </row>
    <row r="193" spans="1:41" ht="14.25" x14ac:dyDescent="0.2">
      <c r="A193" s="1182"/>
      <c r="B193" s="58"/>
      <c r="C193" s="58"/>
      <c r="D193" s="42"/>
      <c r="E193" s="1164"/>
      <c r="F193" s="1164"/>
      <c r="G193" s="33"/>
      <c r="H193" s="33"/>
      <c r="I193" s="33"/>
      <c r="J193" s="31"/>
      <c r="K193" s="158"/>
      <c r="L193" s="42"/>
      <c r="M193" s="306"/>
      <c r="N193" s="282">
        <f t="shared" si="46"/>
        <v>0</v>
      </c>
      <c r="O193" s="740"/>
      <c r="P193" s="485">
        <f t="shared" si="52"/>
        <v>0</v>
      </c>
      <c r="Q193" s="1076"/>
      <c r="R193" s="1063"/>
      <c r="S193" s="560" t="str">
        <f>IFERROR(VLOOKUP(R193,'FX rates'!$C$9:$D$25,2,FALSE),"")</f>
        <v/>
      </c>
      <c r="T193" s="282">
        <f t="shared" si="48"/>
        <v>0</v>
      </c>
      <c r="U193" s="150">
        <f t="shared" si="49"/>
        <v>0</v>
      </c>
      <c r="V193" s="188"/>
      <c r="W193" s="157"/>
      <c r="X193" s="157"/>
      <c r="Y193" s="157"/>
      <c r="Z193" s="157"/>
      <c r="AA193" s="157"/>
      <c r="AB193" s="157"/>
      <c r="AC193" s="157"/>
      <c r="AD193" s="157"/>
      <c r="AE193" s="290"/>
      <c r="AF193" s="290"/>
      <c r="AG193" s="290"/>
      <c r="AH193" s="290"/>
      <c r="AI193" s="290"/>
      <c r="AJ193" s="289"/>
      <c r="AK193" s="289"/>
      <c r="AL193" s="289"/>
      <c r="AM193" s="289"/>
      <c r="AN193" s="289"/>
      <c r="AO193" s="289"/>
    </row>
    <row r="194" spans="1:41" ht="14.25" x14ac:dyDescent="0.2">
      <c r="A194" s="1182"/>
      <c r="B194" s="58"/>
      <c r="C194" s="58"/>
      <c r="D194" s="42"/>
      <c r="E194" s="1164"/>
      <c r="F194" s="1164"/>
      <c r="G194" s="33"/>
      <c r="H194" s="33"/>
      <c r="I194" s="33"/>
      <c r="J194" s="31"/>
      <c r="K194" s="158"/>
      <c r="L194" s="42"/>
      <c r="M194" s="306"/>
      <c r="N194" s="282">
        <f t="shared" si="46"/>
        <v>0</v>
      </c>
      <c r="O194" s="740"/>
      <c r="P194" s="485">
        <f t="shared" si="52"/>
        <v>0</v>
      </c>
      <c r="Q194" s="1076"/>
      <c r="R194" s="1063"/>
      <c r="S194" s="560" t="str">
        <f>IFERROR(VLOOKUP(R194,'FX rates'!$C$9:$D$25,2,FALSE),"")</f>
        <v/>
      </c>
      <c r="T194" s="282">
        <f t="shared" si="48"/>
        <v>0</v>
      </c>
      <c r="U194" s="150">
        <f t="shared" si="49"/>
        <v>0</v>
      </c>
      <c r="V194" s="188"/>
      <c r="W194" s="157"/>
      <c r="X194" s="157"/>
      <c r="Y194" s="157"/>
      <c r="Z194" s="157"/>
      <c r="AA194" s="157"/>
      <c r="AB194" s="157"/>
      <c r="AC194" s="157"/>
      <c r="AD194" s="157"/>
      <c r="AE194" s="290"/>
      <c r="AF194" s="290"/>
      <c r="AG194" s="290"/>
      <c r="AH194" s="290"/>
      <c r="AI194" s="290"/>
      <c r="AJ194" s="289"/>
      <c r="AK194" s="289"/>
      <c r="AL194" s="289"/>
      <c r="AM194" s="289"/>
      <c r="AN194" s="289"/>
      <c r="AO194" s="289"/>
    </row>
    <row r="195" spans="1:41" ht="14.25" x14ac:dyDescent="0.2">
      <c r="A195" s="1182"/>
      <c r="B195" s="58"/>
      <c r="C195" s="58"/>
      <c r="D195" s="42"/>
      <c r="E195" s="1164"/>
      <c r="F195" s="1164"/>
      <c r="G195" s="33"/>
      <c r="H195" s="33"/>
      <c r="I195" s="33"/>
      <c r="J195" s="31"/>
      <c r="K195" s="158"/>
      <c r="L195" s="42"/>
      <c r="M195" s="306"/>
      <c r="N195" s="282">
        <f t="shared" si="46"/>
        <v>0</v>
      </c>
      <c r="O195" s="740"/>
      <c r="P195" s="485">
        <f t="shared" si="52"/>
        <v>0</v>
      </c>
      <c r="Q195" s="1076"/>
      <c r="R195" s="1063"/>
      <c r="S195" s="560" t="str">
        <f>IFERROR(VLOOKUP(R195,'FX rates'!$C$9:$D$25,2,FALSE),"")</f>
        <v/>
      </c>
      <c r="T195" s="282">
        <f t="shared" si="48"/>
        <v>0</v>
      </c>
      <c r="U195" s="150">
        <f t="shared" si="49"/>
        <v>0</v>
      </c>
      <c r="V195" s="188"/>
      <c r="W195" s="157"/>
      <c r="X195" s="157"/>
      <c r="Y195" s="157"/>
      <c r="Z195" s="157"/>
      <c r="AA195" s="157"/>
      <c r="AB195" s="157"/>
      <c r="AC195" s="157"/>
      <c r="AD195" s="157"/>
      <c r="AE195" s="290"/>
      <c r="AF195" s="290"/>
      <c r="AG195" s="290"/>
      <c r="AH195" s="290"/>
      <c r="AI195" s="290"/>
      <c r="AJ195" s="289"/>
      <c r="AK195" s="289"/>
      <c r="AL195" s="289"/>
      <c r="AM195" s="289"/>
      <c r="AN195" s="289"/>
      <c r="AO195" s="289"/>
    </row>
    <row r="196" spans="1:41" ht="14.25" x14ac:dyDescent="0.2">
      <c r="A196" s="1182"/>
      <c r="B196" s="58"/>
      <c r="C196" s="58"/>
      <c r="D196" s="42"/>
      <c r="E196" s="1164"/>
      <c r="F196" s="1164"/>
      <c r="G196" s="33"/>
      <c r="H196" s="33"/>
      <c r="I196" s="33"/>
      <c r="J196" s="31"/>
      <c r="K196" s="158"/>
      <c r="L196" s="42"/>
      <c r="M196" s="306"/>
      <c r="N196" s="282">
        <f t="shared" si="46"/>
        <v>0</v>
      </c>
      <c r="O196" s="740"/>
      <c r="P196" s="485">
        <f t="shared" si="52"/>
        <v>0</v>
      </c>
      <c r="Q196" s="1076"/>
      <c r="R196" s="1063"/>
      <c r="S196" s="560" t="str">
        <f>IFERROR(VLOOKUP(R196,'FX rates'!$C$9:$D$25,2,FALSE),"")</f>
        <v/>
      </c>
      <c r="T196" s="282">
        <f t="shared" si="48"/>
        <v>0</v>
      </c>
      <c r="U196" s="150">
        <f t="shared" si="49"/>
        <v>0</v>
      </c>
      <c r="V196" s="188"/>
      <c r="W196" s="157"/>
      <c r="X196" s="157"/>
      <c r="Y196" s="157"/>
      <c r="Z196" s="157"/>
      <c r="AA196" s="157"/>
      <c r="AB196" s="157"/>
      <c r="AC196" s="157"/>
      <c r="AD196" s="157"/>
      <c r="AE196" s="290"/>
      <c r="AF196" s="290"/>
      <c r="AG196" s="290"/>
      <c r="AH196" s="290"/>
      <c r="AI196" s="290"/>
      <c r="AJ196" s="289"/>
      <c r="AK196" s="289"/>
      <c r="AL196" s="289"/>
      <c r="AM196" s="289"/>
      <c r="AN196" s="289"/>
      <c r="AO196" s="289"/>
    </row>
    <row r="197" spans="1:41" ht="14.25" x14ac:dyDescent="0.2">
      <c r="A197" s="1182"/>
      <c r="B197" s="58"/>
      <c r="C197" s="58"/>
      <c r="D197" s="42"/>
      <c r="E197" s="1164"/>
      <c r="F197" s="1164"/>
      <c r="G197" s="33"/>
      <c r="H197" s="33"/>
      <c r="I197" s="33"/>
      <c r="J197" s="31"/>
      <c r="K197" s="158"/>
      <c r="L197" s="42"/>
      <c r="M197" s="306"/>
      <c r="N197" s="282">
        <f t="shared" si="46"/>
        <v>0</v>
      </c>
      <c r="O197" s="740"/>
      <c r="P197" s="485">
        <f t="shared" si="52"/>
        <v>0</v>
      </c>
      <c r="Q197" s="1076"/>
      <c r="R197" s="1063"/>
      <c r="S197" s="560" t="str">
        <f>IFERROR(VLOOKUP(R197,'FX rates'!$C$9:$D$25,2,FALSE),"")</f>
        <v/>
      </c>
      <c r="T197" s="282">
        <f t="shared" si="48"/>
        <v>0</v>
      </c>
      <c r="U197" s="150">
        <f t="shared" si="49"/>
        <v>0</v>
      </c>
      <c r="V197" s="188"/>
      <c r="W197" s="157"/>
      <c r="X197" s="157"/>
      <c r="Y197" s="157"/>
      <c r="Z197" s="157"/>
      <c r="AA197" s="157"/>
      <c r="AB197" s="157"/>
      <c r="AC197" s="157"/>
      <c r="AD197" s="157"/>
      <c r="AE197" s="290"/>
      <c r="AF197" s="290"/>
      <c r="AG197" s="290"/>
      <c r="AH197" s="290"/>
      <c r="AI197" s="290"/>
      <c r="AJ197" s="289"/>
      <c r="AK197" s="289"/>
      <c r="AL197" s="289"/>
      <c r="AM197" s="289"/>
      <c r="AN197" s="289"/>
      <c r="AO197" s="289"/>
    </row>
    <row r="198" spans="1:41" ht="14.25" x14ac:dyDescent="0.2">
      <c r="A198" s="1182"/>
      <c r="B198" s="58"/>
      <c r="C198" s="58"/>
      <c r="D198" s="42"/>
      <c r="E198" s="1164"/>
      <c r="F198" s="1164"/>
      <c r="G198" s="33"/>
      <c r="H198" s="33"/>
      <c r="I198" s="33"/>
      <c r="J198" s="31"/>
      <c r="K198" s="158"/>
      <c r="L198" s="42"/>
      <c r="M198" s="306"/>
      <c r="N198" s="282">
        <f t="shared" si="46"/>
        <v>0</v>
      </c>
      <c r="O198" s="740"/>
      <c r="P198" s="485">
        <f t="shared" si="52"/>
        <v>0</v>
      </c>
      <c r="Q198" s="1076"/>
      <c r="R198" s="1063"/>
      <c r="S198" s="560" t="str">
        <f>IFERROR(VLOOKUP(R198,'FX rates'!$C$9:$D$25,2,FALSE),"")</f>
        <v/>
      </c>
      <c r="T198" s="282">
        <f t="shared" si="48"/>
        <v>0</v>
      </c>
      <c r="U198" s="150">
        <f t="shared" si="49"/>
        <v>0</v>
      </c>
      <c r="V198" s="188"/>
      <c r="W198" s="157"/>
      <c r="X198" s="157"/>
      <c r="Y198" s="157"/>
      <c r="Z198" s="157"/>
      <c r="AA198" s="157"/>
      <c r="AB198" s="157"/>
      <c r="AC198" s="157"/>
      <c r="AD198" s="157"/>
      <c r="AE198" s="290"/>
      <c r="AF198" s="290"/>
      <c r="AG198" s="290"/>
      <c r="AH198" s="290"/>
      <c r="AI198" s="290"/>
      <c r="AJ198" s="289"/>
      <c r="AK198" s="289"/>
      <c r="AL198" s="289"/>
      <c r="AM198" s="289"/>
      <c r="AN198" s="289"/>
      <c r="AO198" s="289"/>
    </row>
    <row r="199" spans="1:41" ht="14.25" x14ac:dyDescent="0.2">
      <c r="A199" s="1182"/>
      <c r="B199" s="58"/>
      <c r="C199" s="58"/>
      <c r="D199" s="42"/>
      <c r="E199" s="1164"/>
      <c r="F199" s="1164"/>
      <c r="G199" s="33"/>
      <c r="H199" s="33"/>
      <c r="I199" s="33"/>
      <c r="J199" s="31"/>
      <c r="K199" s="158"/>
      <c r="L199" s="42"/>
      <c r="M199" s="306"/>
      <c r="N199" s="282">
        <f t="shared" si="46"/>
        <v>0</v>
      </c>
      <c r="O199" s="740"/>
      <c r="P199" s="485">
        <f t="shared" si="52"/>
        <v>0</v>
      </c>
      <c r="Q199" s="1076"/>
      <c r="R199" s="1063"/>
      <c r="S199" s="560" t="str">
        <f>IFERROR(VLOOKUP(R199,'FX rates'!$C$9:$D$25,2,FALSE),"")</f>
        <v/>
      </c>
      <c r="T199" s="282">
        <f t="shared" si="48"/>
        <v>0</v>
      </c>
      <c r="U199" s="150">
        <f t="shared" si="49"/>
        <v>0</v>
      </c>
      <c r="V199" s="188"/>
      <c r="W199" s="157"/>
      <c r="X199" s="157"/>
      <c r="Y199" s="157"/>
      <c r="Z199" s="157"/>
      <c r="AA199" s="157"/>
      <c r="AB199" s="157"/>
      <c r="AC199" s="157"/>
      <c r="AD199" s="157"/>
      <c r="AE199" s="290"/>
      <c r="AF199" s="290"/>
      <c r="AG199" s="290"/>
      <c r="AH199" s="290"/>
      <c r="AI199" s="290"/>
      <c r="AJ199" s="289"/>
      <c r="AK199" s="289"/>
      <c r="AL199" s="289"/>
      <c r="AM199" s="289"/>
      <c r="AN199" s="289"/>
      <c r="AO199" s="289"/>
    </row>
    <row r="200" spans="1:41" ht="14.25" x14ac:dyDescent="0.2">
      <c r="A200" s="1182"/>
      <c r="B200" s="58"/>
      <c r="C200" s="58"/>
      <c r="D200" s="42"/>
      <c r="E200" s="1164"/>
      <c r="F200" s="1164"/>
      <c r="G200" s="33"/>
      <c r="H200" s="33"/>
      <c r="I200" s="33"/>
      <c r="J200" s="31"/>
      <c r="K200" s="158"/>
      <c r="L200" s="42"/>
      <c r="M200" s="306"/>
      <c r="N200" s="282">
        <f t="shared" si="46"/>
        <v>0</v>
      </c>
      <c r="O200" s="740"/>
      <c r="P200" s="485">
        <f t="shared" si="52"/>
        <v>0</v>
      </c>
      <c r="Q200" s="1076"/>
      <c r="R200" s="1063"/>
      <c r="S200" s="560" t="str">
        <f>IFERROR(VLOOKUP(R200,'FX rates'!$C$9:$D$25,2,FALSE),"")</f>
        <v/>
      </c>
      <c r="T200" s="282">
        <f t="shared" si="48"/>
        <v>0</v>
      </c>
      <c r="U200" s="150">
        <f t="shared" si="49"/>
        <v>0</v>
      </c>
      <c r="V200" s="188"/>
      <c r="W200" s="157"/>
      <c r="X200" s="157"/>
      <c r="Y200" s="157"/>
      <c r="Z200" s="157"/>
      <c r="AA200" s="157"/>
      <c r="AB200" s="157"/>
      <c r="AC200" s="157"/>
      <c r="AD200" s="157"/>
      <c r="AE200" s="290"/>
      <c r="AF200" s="290"/>
      <c r="AG200" s="290"/>
      <c r="AH200" s="290"/>
      <c r="AI200" s="290"/>
      <c r="AJ200" s="289"/>
      <c r="AK200" s="289"/>
      <c r="AL200" s="289"/>
      <c r="AM200" s="289"/>
      <c r="AN200" s="289"/>
      <c r="AO200" s="289"/>
    </row>
    <row r="201" spans="1:41" ht="14.25" x14ac:dyDescent="0.2">
      <c r="A201" s="1182"/>
      <c r="B201" s="58"/>
      <c r="C201" s="58"/>
      <c r="D201" s="42"/>
      <c r="E201" s="1164"/>
      <c r="F201" s="1164"/>
      <c r="G201" s="33"/>
      <c r="H201" s="33"/>
      <c r="I201" s="33"/>
      <c r="J201" s="31"/>
      <c r="K201" s="158"/>
      <c r="L201" s="42"/>
      <c r="M201" s="306"/>
      <c r="N201" s="282">
        <f t="shared" si="46"/>
        <v>0</v>
      </c>
      <c r="O201" s="740"/>
      <c r="P201" s="485">
        <f t="shared" si="52"/>
        <v>0</v>
      </c>
      <c r="Q201" s="1076"/>
      <c r="R201" s="1063"/>
      <c r="S201" s="560" t="str">
        <f>IFERROR(VLOOKUP(R201,'FX rates'!$C$9:$D$25,2,FALSE),"")</f>
        <v/>
      </c>
      <c r="T201" s="282">
        <f t="shared" si="48"/>
        <v>0</v>
      </c>
      <c r="U201" s="150">
        <f t="shared" si="49"/>
        <v>0</v>
      </c>
      <c r="V201" s="188"/>
      <c r="W201" s="157"/>
      <c r="X201" s="157"/>
      <c r="Y201" s="157"/>
      <c r="Z201" s="157"/>
      <c r="AA201" s="157"/>
      <c r="AB201" s="157"/>
      <c r="AC201" s="157"/>
      <c r="AD201" s="157"/>
      <c r="AE201" s="290"/>
      <c r="AF201" s="290"/>
      <c r="AG201" s="290"/>
      <c r="AH201" s="290"/>
      <c r="AI201" s="290"/>
      <c r="AJ201" s="289"/>
      <c r="AK201" s="289"/>
      <c r="AL201" s="289"/>
      <c r="AM201" s="289"/>
      <c r="AN201" s="289"/>
      <c r="AO201" s="289"/>
    </row>
    <row r="202" spans="1:41" ht="14.25" x14ac:dyDescent="0.2">
      <c r="A202" s="1182"/>
      <c r="B202" s="58"/>
      <c r="C202" s="58"/>
      <c r="D202" s="42"/>
      <c r="E202" s="1164"/>
      <c r="F202" s="1164"/>
      <c r="G202" s="33"/>
      <c r="H202" s="33"/>
      <c r="I202" s="33"/>
      <c r="J202" s="31"/>
      <c r="K202" s="158"/>
      <c r="L202" s="42"/>
      <c r="M202" s="306"/>
      <c r="N202" s="282">
        <f t="shared" si="46"/>
        <v>0</v>
      </c>
      <c r="O202" s="740"/>
      <c r="P202" s="485">
        <f t="shared" si="52"/>
        <v>0</v>
      </c>
      <c r="Q202" s="1076"/>
      <c r="R202" s="1063"/>
      <c r="S202" s="560" t="str">
        <f>IFERROR(VLOOKUP(R202,'FX rates'!$C$9:$D$25,2,FALSE),"")</f>
        <v/>
      </c>
      <c r="T202" s="282">
        <f t="shared" si="48"/>
        <v>0</v>
      </c>
      <c r="U202" s="150">
        <f t="shared" si="49"/>
        <v>0</v>
      </c>
      <c r="V202" s="188"/>
      <c r="W202" s="157"/>
      <c r="X202" s="157"/>
      <c r="Y202" s="157"/>
      <c r="Z202" s="157"/>
      <c r="AA202" s="157"/>
      <c r="AB202" s="157"/>
      <c r="AC202" s="157"/>
      <c r="AD202" s="157"/>
      <c r="AE202" s="290"/>
      <c r="AF202" s="290"/>
      <c r="AG202" s="290"/>
      <c r="AH202" s="290"/>
      <c r="AI202" s="290"/>
      <c r="AJ202" s="289"/>
      <c r="AK202" s="289"/>
      <c r="AL202" s="289"/>
      <c r="AM202" s="289"/>
      <c r="AN202" s="289"/>
      <c r="AO202" s="289"/>
    </row>
    <row r="203" spans="1:41" ht="14.25" x14ac:dyDescent="0.2">
      <c r="A203" s="1182"/>
      <c r="B203" s="58"/>
      <c r="C203" s="58"/>
      <c r="D203" s="42"/>
      <c r="E203" s="1164"/>
      <c r="F203" s="1164"/>
      <c r="G203" s="33"/>
      <c r="H203" s="33"/>
      <c r="I203" s="33"/>
      <c r="J203" s="31"/>
      <c r="K203" s="158"/>
      <c r="L203" s="42"/>
      <c r="M203" s="306"/>
      <c r="N203" s="282">
        <f t="shared" si="46"/>
        <v>0</v>
      </c>
      <c r="O203" s="740"/>
      <c r="P203" s="485">
        <f t="shared" si="52"/>
        <v>0</v>
      </c>
      <c r="Q203" s="1076"/>
      <c r="R203" s="1063"/>
      <c r="S203" s="560" t="str">
        <f>IFERROR(VLOOKUP(R203,'FX rates'!$C$9:$D$25,2,FALSE),"")</f>
        <v/>
      </c>
      <c r="T203" s="282">
        <f t="shared" si="48"/>
        <v>0</v>
      </c>
      <c r="U203" s="150">
        <f t="shared" si="49"/>
        <v>0</v>
      </c>
      <c r="V203" s="188"/>
      <c r="W203" s="157"/>
      <c r="X203" s="157"/>
      <c r="Y203" s="157"/>
      <c r="Z203" s="157"/>
      <c r="AA203" s="157"/>
      <c r="AB203" s="157"/>
      <c r="AC203" s="157"/>
      <c r="AD203" s="157"/>
      <c r="AE203" s="290"/>
      <c r="AF203" s="290"/>
      <c r="AG203" s="290"/>
      <c r="AH203" s="290"/>
      <c r="AI203" s="290"/>
      <c r="AJ203" s="289"/>
      <c r="AK203" s="289"/>
      <c r="AL203" s="289"/>
      <c r="AM203" s="289"/>
      <c r="AN203" s="289"/>
      <c r="AO203" s="289"/>
    </row>
    <row r="204" spans="1:41" ht="14.25" x14ac:dyDescent="0.2">
      <c r="A204" s="1182"/>
      <c r="B204" s="58"/>
      <c r="C204" s="58"/>
      <c r="D204" s="42"/>
      <c r="E204" s="1164"/>
      <c r="F204" s="1164"/>
      <c r="G204" s="33"/>
      <c r="H204" s="33"/>
      <c r="I204" s="33"/>
      <c r="J204" s="31"/>
      <c r="K204" s="158"/>
      <c r="L204" s="42"/>
      <c r="M204" s="306"/>
      <c r="N204" s="282">
        <f t="shared" si="46"/>
        <v>0</v>
      </c>
      <c r="O204" s="740"/>
      <c r="P204" s="485">
        <f t="shared" si="52"/>
        <v>0</v>
      </c>
      <c r="Q204" s="1076"/>
      <c r="R204" s="1063"/>
      <c r="S204" s="560" t="str">
        <f>IFERROR(VLOOKUP(R204,'FX rates'!$C$9:$D$25,2,FALSE),"")</f>
        <v/>
      </c>
      <c r="T204" s="282">
        <f t="shared" si="48"/>
        <v>0</v>
      </c>
      <c r="U204" s="150">
        <f t="shared" si="49"/>
        <v>0</v>
      </c>
      <c r="V204" s="188"/>
      <c r="W204" s="157"/>
      <c r="X204" s="157"/>
      <c r="Y204" s="157"/>
      <c r="Z204" s="157"/>
      <c r="AA204" s="157"/>
      <c r="AB204" s="157"/>
      <c r="AC204" s="157"/>
      <c r="AD204" s="157"/>
      <c r="AE204" s="290"/>
      <c r="AF204" s="290"/>
      <c r="AG204" s="290"/>
      <c r="AH204" s="290"/>
      <c r="AI204" s="290"/>
      <c r="AJ204" s="289"/>
      <c r="AK204" s="289"/>
      <c r="AL204" s="289"/>
      <c r="AM204" s="289"/>
      <c r="AN204" s="289"/>
      <c r="AO204" s="289"/>
    </row>
    <row r="205" spans="1:41" ht="14.25" x14ac:dyDescent="0.2">
      <c r="A205" s="1182"/>
      <c r="B205" s="58"/>
      <c r="C205" s="58"/>
      <c r="D205" s="42"/>
      <c r="E205" s="1164"/>
      <c r="F205" s="1164"/>
      <c r="G205" s="33"/>
      <c r="H205" s="33"/>
      <c r="I205" s="33"/>
      <c r="J205" s="31"/>
      <c r="K205" s="158"/>
      <c r="L205" s="42"/>
      <c r="M205" s="306"/>
      <c r="N205" s="282">
        <f t="shared" si="46"/>
        <v>0</v>
      </c>
      <c r="O205" s="740"/>
      <c r="P205" s="485">
        <f t="shared" si="52"/>
        <v>0</v>
      </c>
      <c r="Q205" s="1076"/>
      <c r="R205" s="1063"/>
      <c r="S205" s="560" t="str">
        <f>IFERROR(VLOOKUP(R205,'FX rates'!$C$9:$D$25,2,FALSE),"")</f>
        <v/>
      </c>
      <c r="T205" s="282">
        <f t="shared" si="48"/>
        <v>0</v>
      </c>
      <c r="U205" s="150">
        <f t="shared" si="49"/>
        <v>0</v>
      </c>
      <c r="V205" s="188"/>
      <c r="W205" s="157"/>
      <c r="X205" s="157"/>
      <c r="Y205" s="157"/>
      <c r="Z205" s="157"/>
      <c r="AA205" s="157"/>
      <c r="AB205" s="157"/>
      <c r="AC205" s="157"/>
      <c r="AD205" s="157"/>
      <c r="AE205" s="290"/>
      <c r="AF205" s="290"/>
      <c r="AG205" s="290"/>
      <c r="AH205" s="290"/>
      <c r="AI205" s="290"/>
      <c r="AJ205" s="289"/>
      <c r="AK205" s="289"/>
      <c r="AL205" s="289"/>
      <c r="AM205" s="289"/>
      <c r="AN205" s="289"/>
      <c r="AO205" s="289"/>
    </row>
    <row r="206" spans="1:41" ht="14.25" x14ac:dyDescent="0.2">
      <c r="A206" s="1182"/>
      <c r="B206" s="58"/>
      <c r="C206" s="58"/>
      <c r="D206" s="42"/>
      <c r="E206" s="1164"/>
      <c r="F206" s="1164"/>
      <c r="G206" s="33"/>
      <c r="H206" s="33"/>
      <c r="I206" s="33"/>
      <c r="J206" s="31"/>
      <c r="K206" s="158"/>
      <c r="L206" s="42"/>
      <c r="M206" s="306"/>
      <c r="N206" s="282">
        <f t="shared" si="46"/>
        <v>0</v>
      </c>
      <c r="O206" s="740"/>
      <c r="P206" s="485">
        <f t="shared" si="52"/>
        <v>0</v>
      </c>
      <c r="Q206" s="1076"/>
      <c r="R206" s="1063"/>
      <c r="S206" s="560" t="str">
        <f>IFERROR(VLOOKUP(R206,'FX rates'!$C$9:$D$25,2,FALSE),"")</f>
        <v/>
      </c>
      <c r="T206" s="282">
        <f t="shared" si="48"/>
        <v>0</v>
      </c>
      <c r="U206" s="150">
        <f t="shared" si="49"/>
        <v>0</v>
      </c>
      <c r="V206" s="188"/>
      <c r="W206" s="157"/>
      <c r="X206" s="157"/>
      <c r="Y206" s="157"/>
      <c r="Z206" s="157"/>
      <c r="AA206" s="157"/>
      <c r="AB206" s="157"/>
      <c r="AC206" s="157"/>
      <c r="AD206" s="157"/>
      <c r="AE206" s="290"/>
      <c r="AF206" s="290"/>
      <c r="AG206" s="290"/>
      <c r="AH206" s="290"/>
      <c r="AI206" s="290"/>
      <c r="AJ206" s="289"/>
      <c r="AK206" s="289"/>
      <c r="AL206" s="289"/>
      <c r="AM206" s="289"/>
      <c r="AN206" s="289"/>
      <c r="AO206" s="289"/>
    </row>
    <row r="207" spans="1:41" ht="14.25" x14ac:dyDescent="0.2">
      <c r="A207" s="1182"/>
      <c r="B207" s="58"/>
      <c r="C207" s="58"/>
      <c r="D207" s="42"/>
      <c r="E207" s="1164"/>
      <c r="F207" s="1164"/>
      <c r="G207" s="33"/>
      <c r="H207" s="33"/>
      <c r="I207" s="33"/>
      <c r="J207" s="31"/>
      <c r="K207" s="158"/>
      <c r="L207" s="42"/>
      <c r="M207" s="306"/>
      <c r="N207" s="282">
        <f t="shared" si="46"/>
        <v>0</v>
      </c>
      <c r="O207" s="740"/>
      <c r="P207" s="485">
        <f t="shared" si="52"/>
        <v>0</v>
      </c>
      <c r="Q207" s="1076"/>
      <c r="R207" s="1063"/>
      <c r="S207" s="560" t="str">
        <f>IFERROR(VLOOKUP(R207,'FX rates'!$C$9:$D$25,2,FALSE),"")</f>
        <v/>
      </c>
      <c r="T207" s="282">
        <f t="shared" si="48"/>
        <v>0</v>
      </c>
      <c r="U207" s="150">
        <f t="shared" si="49"/>
        <v>0</v>
      </c>
      <c r="V207" s="188"/>
      <c r="W207" s="157"/>
      <c r="X207" s="157"/>
      <c r="Y207" s="157"/>
      <c r="Z207" s="157"/>
      <c r="AA207" s="157"/>
      <c r="AB207" s="157"/>
      <c r="AC207" s="157"/>
      <c r="AD207" s="157"/>
      <c r="AE207" s="290"/>
      <c r="AF207" s="290"/>
      <c r="AG207" s="290"/>
      <c r="AH207" s="290"/>
      <c r="AI207" s="290"/>
      <c r="AJ207" s="289"/>
      <c r="AK207" s="289"/>
      <c r="AL207" s="289"/>
      <c r="AM207" s="289"/>
      <c r="AN207" s="289"/>
      <c r="AO207" s="289"/>
    </row>
    <row r="208" spans="1:41" ht="14.25" x14ac:dyDescent="0.2">
      <c r="A208" s="1182"/>
      <c r="B208" s="58"/>
      <c r="C208" s="58"/>
      <c r="D208" s="42"/>
      <c r="E208" s="1164"/>
      <c r="F208" s="1164"/>
      <c r="G208" s="33"/>
      <c r="H208" s="33"/>
      <c r="I208" s="33"/>
      <c r="J208" s="31"/>
      <c r="K208" s="158"/>
      <c r="L208" s="42"/>
      <c r="M208" s="306"/>
      <c r="N208" s="282">
        <f t="shared" si="46"/>
        <v>0</v>
      </c>
      <c r="O208" s="740"/>
      <c r="P208" s="485">
        <f t="shared" si="52"/>
        <v>0</v>
      </c>
      <c r="Q208" s="1076"/>
      <c r="R208" s="1063"/>
      <c r="S208" s="560" t="str">
        <f>IFERROR(VLOOKUP(R208,'FX rates'!$C$9:$D$25,2,FALSE),"")</f>
        <v/>
      </c>
      <c r="T208" s="282">
        <f t="shared" si="48"/>
        <v>0</v>
      </c>
      <c r="U208" s="150">
        <f t="shared" si="49"/>
        <v>0</v>
      </c>
      <c r="V208" s="188"/>
      <c r="W208" s="157"/>
      <c r="X208" s="157"/>
      <c r="Y208" s="157"/>
      <c r="Z208" s="157"/>
      <c r="AA208" s="157"/>
      <c r="AB208" s="157"/>
      <c r="AC208" s="157"/>
      <c r="AD208" s="157"/>
      <c r="AE208" s="290"/>
      <c r="AF208" s="290"/>
      <c r="AG208" s="290"/>
      <c r="AH208" s="290"/>
      <c r="AI208" s="290"/>
      <c r="AJ208" s="289"/>
      <c r="AK208" s="289"/>
      <c r="AL208" s="289"/>
      <c r="AM208" s="289"/>
      <c r="AN208" s="289"/>
      <c r="AO208" s="289"/>
    </row>
    <row r="209" spans="1:41" ht="14.25" x14ac:dyDescent="0.2">
      <c r="A209" s="1182"/>
      <c r="B209" s="58"/>
      <c r="C209" s="58"/>
      <c r="D209" s="42"/>
      <c r="E209" s="1164"/>
      <c r="F209" s="1164"/>
      <c r="G209" s="33"/>
      <c r="H209" s="33"/>
      <c r="I209" s="33"/>
      <c r="J209" s="31"/>
      <c r="K209" s="158"/>
      <c r="L209" s="42"/>
      <c r="M209" s="306"/>
      <c r="N209" s="282">
        <f t="shared" si="46"/>
        <v>0</v>
      </c>
      <c r="O209" s="740"/>
      <c r="P209" s="485">
        <f t="shared" si="52"/>
        <v>0</v>
      </c>
      <c r="Q209" s="1076"/>
      <c r="R209" s="1063"/>
      <c r="S209" s="560" t="str">
        <f>IFERROR(VLOOKUP(R209,'FX rates'!$C$9:$D$25,2,FALSE),"")</f>
        <v/>
      </c>
      <c r="T209" s="282">
        <f t="shared" si="48"/>
        <v>0</v>
      </c>
      <c r="U209" s="150">
        <f t="shared" si="49"/>
        <v>0</v>
      </c>
      <c r="V209" s="188"/>
      <c r="W209" s="157"/>
      <c r="X209" s="157"/>
      <c r="Y209" s="157"/>
      <c r="Z209" s="157"/>
      <c r="AA209" s="157"/>
      <c r="AB209" s="157"/>
      <c r="AC209" s="157"/>
      <c r="AD209" s="157"/>
      <c r="AE209" s="290"/>
      <c r="AF209" s="290"/>
      <c r="AG209" s="290"/>
      <c r="AH209" s="290"/>
      <c r="AI209" s="290"/>
      <c r="AJ209" s="289"/>
      <c r="AK209" s="289"/>
      <c r="AL209" s="289"/>
      <c r="AM209" s="289"/>
      <c r="AN209" s="289"/>
      <c r="AO209" s="289"/>
    </row>
    <row r="210" spans="1:41" ht="14.25" x14ac:dyDescent="0.2">
      <c r="A210" s="1182"/>
      <c r="B210" s="58"/>
      <c r="C210" s="58"/>
      <c r="D210" s="42"/>
      <c r="E210" s="1164"/>
      <c r="F210" s="1164"/>
      <c r="G210" s="33"/>
      <c r="H210" s="33"/>
      <c r="I210" s="33"/>
      <c r="J210" s="31"/>
      <c r="K210" s="158"/>
      <c r="L210" s="42"/>
      <c r="M210" s="306"/>
      <c r="N210" s="282">
        <f t="shared" si="46"/>
        <v>0</v>
      </c>
      <c r="O210" s="740"/>
      <c r="P210" s="485">
        <f t="shared" si="52"/>
        <v>0</v>
      </c>
      <c r="Q210" s="1076"/>
      <c r="R210" s="1063"/>
      <c r="S210" s="560" t="str">
        <f>IFERROR(VLOOKUP(R210,'FX rates'!$C$9:$D$25,2,FALSE),"")</f>
        <v/>
      </c>
      <c r="T210" s="282">
        <f t="shared" si="48"/>
        <v>0</v>
      </c>
      <c r="U210" s="150">
        <f t="shared" si="49"/>
        <v>0</v>
      </c>
      <c r="V210" s="188"/>
      <c r="W210" s="157"/>
      <c r="X210" s="157"/>
      <c r="Y210" s="157"/>
      <c r="Z210" s="157"/>
      <c r="AA210" s="157"/>
      <c r="AB210" s="157"/>
      <c r="AC210" s="157"/>
      <c r="AD210" s="157"/>
      <c r="AE210" s="290"/>
      <c r="AF210" s="290"/>
      <c r="AG210" s="290"/>
      <c r="AH210" s="290"/>
      <c r="AI210" s="290"/>
      <c r="AJ210" s="289"/>
      <c r="AK210" s="289"/>
      <c r="AL210" s="289"/>
      <c r="AM210" s="289"/>
      <c r="AN210" s="289"/>
      <c r="AO210" s="289"/>
    </row>
    <row r="211" spans="1:41" ht="14.25" x14ac:dyDescent="0.2">
      <c r="A211" s="1182"/>
      <c r="B211" s="58"/>
      <c r="C211" s="58"/>
      <c r="D211" s="42"/>
      <c r="E211" s="1164"/>
      <c r="F211" s="1164"/>
      <c r="G211" s="33"/>
      <c r="H211" s="33"/>
      <c r="I211" s="33"/>
      <c r="J211" s="31"/>
      <c r="K211" s="158"/>
      <c r="L211" s="42"/>
      <c r="M211" s="306"/>
      <c r="N211" s="282">
        <f t="shared" si="46"/>
        <v>0</v>
      </c>
      <c r="O211" s="740"/>
      <c r="P211" s="485">
        <f t="shared" si="52"/>
        <v>0</v>
      </c>
      <c r="Q211" s="1076"/>
      <c r="R211" s="1063"/>
      <c r="S211" s="560" t="str">
        <f>IFERROR(VLOOKUP(R211,'FX rates'!$C$9:$D$25,2,FALSE),"")</f>
        <v/>
      </c>
      <c r="T211" s="282">
        <f t="shared" si="48"/>
        <v>0</v>
      </c>
      <c r="U211" s="150">
        <f t="shared" si="49"/>
        <v>0</v>
      </c>
      <c r="V211" s="188"/>
      <c r="W211" s="157"/>
      <c r="X211" s="157"/>
      <c r="Y211" s="157"/>
      <c r="Z211" s="157"/>
      <c r="AA211" s="157"/>
      <c r="AB211" s="157"/>
      <c r="AC211" s="157"/>
      <c r="AD211" s="157"/>
      <c r="AE211" s="290"/>
      <c r="AF211" s="290"/>
      <c r="AG211" s="290"/>
      <c r="AH211" s="290"/>
      <c r="AI211" s="290"/>
      <c r="AJ211" s="289"/>
      <c r="AK211" s="289"/>
      <c r="AL211" s="289"/>
      <c r="AM211" s="289"/>
      <c r="AN211" s="289"/>
      <c r="AO211" s="289"/>
    </row>
    <row r="212" spans="1:41" ht="14.25" x14ac:dyDescent="0.2">
      <c r="A212" s="1182"/>
      <c r="B212" s="58"/>
      <c r="C212" s="58"/>
      <c r="D212" s="42"/>
      <c r="E212" s="1164"/>
      <c r="F212" s="1164"/>
      <c r="G212" s="33"/>
      <c r="H212" s="33"/>
      <c r="I212" s="33"/>
      <c r="J212" s="31"/>
      <c r="K212" s="158"/>
      <c r="L212" s="42"/>
      <c r="M212" s="306"/>
      <c r="N212" s="282">
        <f t="shared" si="46"/>
        <v>0</v>
      </c>
      <c r="O212" s="740"/>
      <c r="P212" s="485">
        <f t="shared" si="52"/>
        <v>0</v>
      </c>
      <c r="Q212" s="1076"/>
      <c r="R212" s="1063"/>
      <c r="S212" s="560" t="str">
        <f>IFERROR(VLOOKUP(R212,'FX rates'!$C$9:$D$25,2,FALSE),"")</f>
        <v/>
      </c>
      <c r="T212" s="282">
        <f t="shared" si="48"/>
        <v>0</v>
      </c>
      <c r="U212" s="150">
        <f t="shared" si="49"/>
        <v>0</v>
      </c>
      <c r="V212" s="188"/>
      <c r="W212" s="157"/>
      <c r="X212" s="157"/>
      <c r="Y212" s="157"/>
      <c r="Z212" s="157"/>
      <c r="AA212" s="157"/>
      <c r="AB212" s="157"/>
      <c r="AC212" s="157"/>
      <c r="AD212" s="157"/>
      <c r="AE212" s="290"/>
      <c r="AF212" s="290"/>
      <c r="AG212" s="290"/>
      <c r="AH212" s="290"/>
      <c r="AI212" s="290"/>
      <c r="AJ212" s="289"/>
      <c r="AK212" s="289"/>
      <c r="AL212" s="289"/>
      <c r="AM212" s="289"/>
      <c r="AN212" s="289"/>
      <c r="AO212" s="289"/>
    </row>
    <row r="213" spans="1:41" ht="14.25" x14ac:dyDescent="0.2">
      <c r="A213" s="1182"/>
      <c r="B213" s="58"/>
      <c r="C213" s="58"/>
      <c r="D213" s="42"/>
      <c r="E213" s="1164"/>
      <c r="F213" s="1164"/>
      <c r="G213" s="33"/>
      <c r="H213" s="33"/>
      <c r="I213" s="33"/>
      <c r="J213" s="31"/>
      <c r="K213" s="158"/>
      <c r="L213" s="42"/>
      <c r="M213" s="306"/>
      <c r="N213" s="282">
        <f t="shared" si="46"/>
        <v>0</v>
      </c>
      <c r="O213" s="740"/>
      <c r="P213" s="485">
        <f t="shared" si="52"/>
        <v>0</v>
      </c>
      <c r="Q213" s="1076"/>
      <c r="R213" s="1063"/>
      <c r="S213" s="560" t="str">
        <f>IFERROR(VLOOKUP(R213,'FX rates'!$C$9:$D$25,2,FALSE),"")</f>
        <v/>
      </c>
      <c r="T213" s="282">
        <f t="shared" si="48"/>
        <v>0</v>
      </c>
      <c r="U213" s="150">
        <f t="shared" si="49"/>
        <v>0</v>
      </c>
      <c r="V213" s="188"/>
      <c r="W213" s="157"/>
      <c r="X213" s="157"/>
      <c r="Y213" s="157"/>
      <c r="Z213" s="157"/>
      <c r="AA213" s="157"/>
      <c r="AB213" s="157"/>
      <c r="AC213" s="157"/>
      <c r="AD213" s="157"/>
      <c r="AE213" s="290"/>
      <c r="AF213" s="290"/>
      <c r="AG213" s="290"/>
      <c r="AH213" s="290"/>
      <c r="AI213" s="290"/>
      <c r="AJ213" s="289"/>
      <c r="AK213" s="289"/>
      <c r="AL213" s="289"/>
      <c r="AM213" s="289"/>
      <c r="AN213" s="289"/>
      <c r="AO213" s="289"/>
    </row>
    <row r="214" spans="1:41" ht="14.25" x14ac:dyDescent="0.2">
      <c r="A214" s="1182"/>
      <c r="B214" s="58"/>
      <c r="C214" s="58"/>
      <c r="D214" s="42"/>
      <c r="E214" s="1164"/>
      <c r="F214" s="1164"/>
      <c r="G214" s="33"/>
      <c r="H214" s="33"/>
      <c r="I214" s="33"/>
      <c r="J214" s="31"/>
      <c r="K214" s="158"/>
      <c r="L214" s="42"/>
      <c r="M214" s="306"/>
      <c r="N214" s="282">
        <f t="shared" si="46"/>
        <v>0</v>
      </c>
      <c r="O214" s="740"/>
      <c r="P214" s="485">
        <f t="shared" si="52"/>
        <v>0</v>
      </c>
      <c r="Q214" s="1076"/>
      <c r="R214" s="1063"/>
      <c r="S214" s="560" t="str">
        <f>IFERROR(VLOOKUP(R214,'FX rates'!$C$9:$D$25,2,FALSE),"")</f>
        <v/>
      </c>
      <c r="T214" s="282">
        <f t="shared" si="48"/>
        <v>0</v>
      </c>
      <c r="U214" s="150">
        <f t="shared" si="49"/>
        <v>0</v>
      </c>
      <c r="V214" s="188"/>
      <c r="W214" s="157"/>
      <c r="X214" s="157"/>
      <c r="Y214" s="157"/>
      <c r="Z214" s="157"/>
      <c r="AA214" s="157"/>
      <c r="AB214" s="157"/>
      <c r="AC214" s="157"/>
      <c r="AD214" s="157"/>
      <c r="AE214" s="290"/>
      <c r="AF214" s="290"/>
      <c r="AG214" s="290"/>
      <c r="AH214" s="290"/>
      <c r="AI214" s="290"/>
      <c r="AJ214" s="289"/>
      <c r="AK214" s="289"/>
      <c r="AL214" s="289"/>
      <c r="AM214" s="289"/>
      <c r="AN214" s="289"/>
      <c r="AO214" s="289"/>
    </row>
    <row r="215" spans="1:41" ht="14.25" x14ac:dyDescent="0.2">
      <c r="A215" s="1182"/>
      <c r="B215" s="58"/>
      <c r="C215" s="58"/>
      <c r="D215" s="42"/>
      <c r="E215" s="1164"/>
      <c r="F215" s="1164"/>
      <c r="G215" s="33"/>
      <c r="H215" s="33"/>
      <c r="I215" s="33"/>
      <c r="J215" s="31"/>
      <c r="K215" s="158"/>
      <c r="L215" s="42"/>
      <c r="M215" s="306"/>
      <c r="N215" s="282">
        <f t="shared" si="46"/>
        <v>0</v>
      </c>
      <c r="O215" s="740"/>
      <c r="P215" s="485">
        <f t="shared" si="52"/>
        <v>0</v>
      </c>
      <c r="Q215" s="1076"/>
      <c r="R215" s="1063"/>
      <c r="S215" s="560" t="str">
        <f>IFERROR(VLOOKUP(R215,'FX rates'!$C$9:$D$25,2,FALSE),"")</f>
        <v/>
      </c>
      <c r="T215" s="282">
        <f t="shared" si="48"/>
        <v>0</v>
      </c>
      <c r="U215" s="150">
        <f t="shared" si="49"/>
        <v>0</v>
      </c>
      <c r="V215" s="188"/>
      <c r="W215" s="157"/>
      <c r="X215" s="157"/>
      <c r="Y215" s="157"/>
      <c r="Z215" s="157"/>
      <c r="AA215" s="157"/>
      <c r="AB215" s="157"/>
      <c r="AC215" s="157"/>
      <c r="AD215" s="157"/>
      <c r="AE215" s="290"/>
      <c r="AF215" s="290"/>
      <c r="AG215" s="290"/>
      <c r="AH215" s="290"/>
      <c r="AI215" s="290"/>
      <c r="AJ215" s="289"/>
      <c r="AK215" s="289"/>
      <c r="AL215" s="289"/>
      <c r="AM215" s="289"/>
      <c r="AN215" s="289"/>
      <c r="AO215" s="289"/>
    </row>
    <row r="216" spans="1:41" ht="14.25" x14ac:dyDescent="0.2">
      <c r="A216" s="1182"/>
      <c r="B216" s="58"/>
      <c r="C216" s="58"/>
      <c r="D216" s="42"/>
      <c r="E216" s="1164"/>
      <c r="F216" s="1164"/>
      <c r="G216" s="33"/>
      <c r="H216" s="33"/>
      <c r="I216" s="33"/>
      <c r="J216" s="31"/>
      <c r="K216" s="158"/>
      <c r="L216" s="42"/>
      <c r="M216" s="306"/>
      <c r="N216" s="282">
        <f t="shared" si="46"/>
        <v>0</v>
      </c>
      <c r="O216" s="740"/>
      <c r="P216" s="485">
        <f t="shared" si="52"/>
        <v>0</v>
      </c>
      <c r="Q216" s="1076"/>
      <c r="R216" s="1063"/>
      <c r="S216" s="560" t="str">
        <f>IFERROR(VLOOKUP(R216,'FX rates'!$C$9:$D$25,2,FALSE),"")</f>
        <v/>
      </c>
      <c r="T216" s="282">
        <f t="shared" si="48"/>
        <v>0</v>
      </c>
      <c r="U216" s="150">
        <f t="shared" si="49"/>
        <v>0</v>
      </c>
      <c r="V216" s="188"/>
      <c r="W216" s="157"/>
      <c r="X216" s="157"/>
      <c r="Y216" s="157"/>
      <c r="Z216" s="157"/>
      <c r="AA216" s="157"/>
      <c r="AB216" s="157"/>
      <c r="AC216" s="157"/>
      <c r="AD216" s="157"/>
      <c r="AE216" s="290"/>
      <c r="AF216" s="290"/>
      <c r="AG216" s="290"/>
      <c r="AH216" s="290"/>
      <c r="AI216" s="290"/>
      <c r="AJ216" s="289"/>
      <c r="AK216" s="289"/>
      <c r="AL216" s="289"/>
      <c r="AM216" s="289"/>
      <c r="AN216" s="289"/>
      <c r="AO216" s="289"/>
    </row>
    <row r="217" spans="1:41" ht="14.25" x14ac:dyDescent="0.2">
      <c r="A217" s="1182"/>
      <c r="B217" s="58"/>
      <c r="C217" s="58"/>
      <c r="D217" s="42"/>
      <c r="E217" s="1164"/>
      <c r="F217" s="1164"/>
      <c r="G217" s="33"/>
      <c r="H217" s="33"/>
      <c r="I217" s="33"/>
      <c r="J217" s="31"/>
      <c r="K217" s="158"/>
      <c r="L217" s="42"/>
      <c r="M217" s="306"/>
      <c r="N217" s="282">
        <f t="shared" si="46"/>
        <v>0</v>
      </c>
      <c r="O217" s="740"/>
      <c r="P217" s="485">
        <f t="shared" si="52"/>
        <v>0</v>
      </c>
      <c r="Q217" s="1076"/>
      <c r="R217" s="1063"/>
      <c r="S217" s="560" t="str">
        <f>IFERROR(VLOOKUP(R217,'FX rates'!$C$9:$D$25,2,FALSE),"")</f>
        <v/>
      </c>
      <c r="T217" s="282">
        <f t="shared" si="48"/>
        <v>0</v>
      </c>
      <c r="U217" s="150">
        <f t="shared" si="49"/>
        <v>0</v>
      </c>
      <c r="V217" s="188"/>
      <c r="W217" s="157"/>
      <c r="X217" s="157"/>
      <c r="Y217" s="157"/>
      <c r="Z217" s="157"/>
      <c r="AA217" s="157"/>
      <c r="AB217" s="157"/>
      <c r="AC217" s="157"/>
      <c r="AD217" s="157"/>
      <c r="AE217" s="290"/>
      <c r="AF217" s="290"/>
      <c r="AG217" s="290"/>
      <c r="AH217" s="290"/>
      <c r="AI217" s="290"/>
      <c r="AJ217" s="289"/>
      <c r="AK217" s="289"/>
      <c r="AL217" s="289"/>
      <c r="AM217" s="289"/>
      <c r="AN217" s="289"/>
      <c r="AO217" s="289"/>
    </row>
    <row r="218" spans="1:41" ht="14.25" x14ac:dyDescent="0.2">
      <c r="A218" s="1182"/>
      <c r="B218" s="58"/>
      <c r="C218" s="58"/>
      <c r="D218" s="42"/>
      <c r="E218" s="1164"/>
      <c r="F218" s="1164"/>
      <c r="G218" s="33"/>
      <c r="H218" s="33"/>
      <c r="I218" s="33"/>
      <c r="J218" s="31"/>
      <c r="K218" s="158"/>
      <c r="L218" s="42"/>
      <c r="M218" s="306"/>
      <c r="N218" s="282">
        <f t="shared" si="46"/>
        <v>0</v>
      </c>
      <c r="O218" s="740"/>
      <c r="P218" s="485">
        <f t="shared" si="52"/>
        <v>0</v>
      </c>
      <c r="Q218" s="1076"/>
      <c r="R218" s="1063"/>
      <c r="S218" s="560" t="str">
        <f>IFERROR(VLOOKUP(R218,'FX rates'!$C$9:$D$25,2,FALSE),"")</f>
        <v/>
      </c>
      <c r="T218" s="282">
        <f t="shared" si="48"/>
        <v>0</v>
      </c>
      <c r="U218" s="150">
        <f t="shared" si="49"/>
        <v>0</v>
      </c>
      <c r="V218" s="188"/>
      <c r="W218" s="157"/>
      <c r="X218" s="157"/>
      <c r="Y218" s="157"/>
      <c r="Z218" s="157"/>
      <c r="AA218" s="157"/>
      <c r="AB218" s="157"/>
      <c r="AC218" s="157"/>
      <c r="AD218" s="157"/>
      <c r="AE218" s="290"/>
      <c r="AF218" s="290"/>
      <c r="AG218" s="290"/>
      <c r="AH218" s="290"/>
      <c r="AI218" s="290"/>
      <c r="AJ218" s="289"/>
      <c r="AK218" s="289"/>
      <c r="AL218" s="289"/>
      <c r="AM218" s="289"/>
      <c r="AN218" s="289"/>
      <c r="AO218" s="289"/>
    </row>
    <row r="219" spans="1:41" ht="14.25" x14ac:dyDescent="0.2">
      <c r="A219" s="1182"/>
      <c r="B219" s="58"/>
      <c r="C219" s="58"/>
      <c r="D219" s="42"/>
      <c r="E219" s="1164"/>
      <c r="F219" s="1164"/>
      <c r="G219" s="33"/>
      <c r="H219" s="33"/>
      <c r="I219" s="33"/>
      <c r="J219" s="31"/>
      <c r="K219" s="158"/>
      <c r="L219" s="42"/>
      <c r="M219" s="306"/>
      <c r="N219" s="282">
        <f t="shared" si="46"/>
        <v>0</v>
      </c>
      <c r="O219" s="740"/>
      <c r="P219" s="485">
        <f t="shared" si="52"/>
        <v>0</v>
      </c>
      <c r="Q219" s="1076"/>
      <c r="R219" s="1063"/>
      <c r="S219" s="560" t="str">
        <f>IFERROR(VLOOKUP(R219,'FX rates'!$C$9:$D$25,2,FALSE),"")</f>
        <v/>
      </c>
      <c r="T219" s="282">
        <f t="shared" si="48"/>
        <v>0</v>
      </c>
      <c r="U219" s="150">
        <f t="shared" si="49"/>
        <v>0</v>
      </c>
      <c r="V219" s="188"/>
      <c r="W219" s="157"/>
      <c r="X219" s="157"/>
      <c r="Y219" s="157"/>
      <c r="Z219" s="157"/>
      <c r="AA219" s="157"/>
      <c r="AB219" s="157"/>
      <c r="AC219" s="157"/>
      <c r="AD219" s="157"/>
      <c r="AE219" s="290"/>
      <c r="AF219" s="290"/>
      <c r="AG219" s="290"/>
      <c r="AH219" s="290"/>
      <c r="AI219" s="290"/>
      <c r="AJ219" s="289"/>
      <c r="AK219" s="289"/>
      <c r="AL219" s="289"/>
      <c r="AM219" s="289"/>
      <c r="AN219" s="289"/>
      <c r="AO219" s="289"/>
    </row>
    <row r="220" spans="1:41" ht="14.25" x14ac:dyDescent="0.2">
      <c r="A220" s="1182"/>
      <c r="B220" s="58"/>
      <c r="C220" s="58"/>
      <c r="D220" s="42"/>
      <c r="E220" s="1164"/>
      <c r="F220" s="1164"/>
      <c r="G220" s="33"/>
      <c r="H220" s="33"/>
      <c r="I220" s="33"/>
      <c r="J220" s="31"/>
      <c r="K220" s="158"/>
      <c r="L220" s="42"/>
      <c r="M220" s="306"/>
      <c r="N220" s="282">
        <f t="shared" si="46"/>
        <v>0</v>
      </c>
      <c r="O220" s="740"/>
      <c r="P220" s="485">
        <f t="shared" si="52"/>
        <v>0</v>
      </c>
      <c r="Q220" s="1076"/>
      <c r="R220" s="1063"/>
      <c r="S220" s="560" t="str">
        <f>IFERROR(VLOOKUP(R220,'FX rates'!$C$9:$D$25,2,FALSE),"")</f>
        <v/>
      </c>
      <c r="T220" s="282">
        <f t="shared" si="48"/>
        <v>0</v>
      </c>
      <c r="U220" s="150">
        <f t="shared" si="49"/>
        <v>0</v>
      </c>
      <c r="V220" s="188"/>
      <c r="W220" s="157"/>
      <c r="X220" s="157"/>
      <c r="Y220" s="157"/>
      <c r="Z220" s="157"/>
      <c r="AA220" s="157"/>
      <c r="AB220" s="157"/>
      <c r="AC220" s="157"/>
      <c r="AD220" s="157"/>
      <c r="AE220" s="290"/>
      <c r="AF220" s="290"/>
      <c r="AG220" s="290"/>
      <c r="AH220" s="290"/>
      <c r="AI220" s="290"/>
      <c r="AJ220" s="289"/>
      <c r="AK220" s="289"/>
      <c r="AL220" s="289"/>
      <c r="AM220" s="289"/>
      <c r="AN220" s="289"/>
      <c r="AO220" s="289"/>
    </row>
    <row r="221" spans="1:41" ht="14.25" x14ac:dyDescent="0.2">
      <c r="A221" s="1182"/>
      <c r="B221" s="58"/>
      <c r="C221" s="58"/>
      <c r="D221" s="42"/>
      <c r="E221" s="1164"/>
      <c r="F221" s="1164"/>
      <c r="G221" s="33"/>
      <c r="H221" s="33"/>
      <c r="I221" s="33"/>
      <c r="J221" s="31"/>
      <c r="K221" s="158"/>
      <c r="L221" s="42"/>
      <c r="M221" s="306"/>
      <c r="N221" s="282">
        <f t="shared" si="46"/>
        <v>0</v>
      </c>
      <c r="O221" s="740"/>
      <c r="P221" s="485">
        <f t="shared" si="52"/>
        <v>0</v>
      </c>
      <c r="Q221" s="1076"/>
      <c r="R221" s="1063"/>
      <c r="S221" s="560" t="str">
        <f>IFERROR(VLOOKUP(R221,'FX rates'!$C$9:$D$25,2,FALSE),"")</f>
        <v/>
      </c>
      <c r="T221" s="282">
        <f t="shared" si="48"/>
        <v>0</v>
      </c>
      <c r="U221" s="150">
        <f t="shared" si="49"/>
        <v>0</v>
      </c>
      <c r="V221" s="188"/>
      <c r="W221" s="157"/>
      <c r="X221" s="157"/>
      <c r="Y221" s="157"/>
      <c r="Z221" s="157"/>
      <c r="AA221" s="157"/>
      <c r="AB221" s="157"/>
      <c r="AC221" s="157"/>
      <c r="AD221" s="157"/>
      <c r="AE221" s="290"/>
      <c r="AF221" s="290"/>
      <c r="AG221" s="290"/>
      <c r="AH221" s="290"/>
      <c r="AI221" s="290"/>
      <c r="AJ221" s="289"/>
      <c r="AK221" s="289"/>
      <c r="AL221" s="289"/>
      <c r="AM221" s="289"/>
      <c r="AN221" s="289"/>
      <c r="AO221" s="289"/>
    </row>
    <row r="222" spans="1:41" ht="14.25" x14ac:dyDescent="0.2">
      <c r="A222" s="1182"/>
      <c r="B222" s="58"/>
      <c r="C222" s="58"/>
      <c r="D222" s="42"/>
      <c r="E222" s="1164"/>
      <c r="F222" s="1164"/>
      <c r="G222" s="33"/>
      <c r="H222" s="33"/>
      <c r="I222" s="33"/>
      <c r="J222" s="31"/>
      <c r="K222" s="158"/>
      <c r="L222" s="42"/>
      <c r="M222" s="306"/>
      <c r="N222" s="282">
        <f t="shared" si="46"/>
        <v>0</v>
      </c>
      <c r="O222" s="740"/>
      <c r="P222" s="485">
        <f t="shared" ref="P222:P285" si="53">SUM(N222:O222)</f>
        <v>0</v>
      </c>
      <c r="Q222" s="1076"/>
      <c r="R222" s="1063"/>
      <c r="S222" s="560" t="str">
        <f>IFERROR(VLOOKUP(R222,'FX rates'!$C$9:$D$25,2,FALSE),"")</f>
        <v/>
      </c>
      <c r="T222" s="282">
        <f t="shared" si="48"/>
        <v>0</v>
      </c>
      <c r="U222" s="150">
        <f t="shared" si="49"/>
        <v>0</v>
      </c>
      <c r="V222" s="188"/>
      <c r="W222" s="157"/>
      <c r="X222" s="157"/>
      <c r="Y222" s="157"/>
      <c r="Z222" s="157"/>
      <c r="AA222" s="157"/>
      <c r="AB222" s="157"/>
      <c r="AC222" s="157"/>
      <c r="AD222" s="157"/>
      <c r="AE222" s="290"/>
      <c r="AF222" s="290"/>
      <c r="AG222" s="290"/>
      <c r="AH222" s="290"/>
      <c r="AI222" s="290"/>
      <c r="AJ222" s="289"/>
      <c r="AK222" s="289"/>
      <c r="AL222" s="289"/>
      <c r="AM222" s="289"/>
      <c r="AN222" s="289"/>
      <c r="AO222" s="289"/>
    </row>
    <row r="223" spans="1:41" ht="14.25" x14ac:dyDescent="0.2">
      <c r="A223" s="1182"/>
      <c r="B223" s="58"/>
      <c r="C223" s="58"/>
      <c r="D223" s="42"/>
      <c r="E223" s="1164"/>
      <c r="F223" s="1164"/>
      <c r="G223" s="33"/>
      <c r="H223" s="33"/>
      <c r="I223" s="33"/>
      <c r="J223" s="31"/>
      <c r="K223" s="158"/>
      <c r="L223" s="42"/>
      <c r="M223" s="306"/>
      <c r="N223" s="282">
        <f t="shared" si="46"/>
        <v>0</v>
      </c>
      <c r="O223" s="740"/>
      <c r="P223" s="485">
        <f t="shared" si="53"/>
        <v>0</v>
      </c>
      <c r="Q223" s="1076"/>
      <c r="R223" s="1063"/>
      <c r="S223" s="560" t="str">
        <f>IFERROR(VLOOKUP(R223,'FX rates'!$C$9:$D$25,2,FALSE),"")</f>
        <v/>
      </c>
      <c r="T223" s="282">
        <f t="shared" si="48"/>
        <v>0</v>
      </c>
      <c r="U223" s="150">
        <f t="shared" si="49"/>
        <v>0</v>
      </c>
      <c r="V223" s="188"/>
      <c r="W223" s="157"/>
      <c r="X223" s="157"/>
      <c r="Y223" s="157"/>
      <c r="Z223" s="157"/>
      <c r="AA223" s="157"/>
      <c r="AB223" s="157"/>
      <c r="AC223" s="157"/>
      <c r="AD223" s="157"/>
      <c r="AE223" s="290"/>
      <c r="AF223" s="290"/>
      <c r="AG223" s="290"/>
      <c r="AH223" s="290"/>
      <c r="AI223" s="290"/>
      <c r="AJ223" s="289"/>
      <c r="AK223" s="289"/>
      <c r="AL223" s="289"/>
      <c r="AM223" s="289"/>
      <c r="AN223" s="289"/>
      <c r="AO223" s="289"/>
    </row>
    <row r="224" spans="1:41" ht="14.25" x14ac:dyDescent="0.2">
      <c r="A224" s="1182"/>
      <c r="B224" s="58"/>
      <c r="C224" s="58"/>
      <c r="D224" s="42"/>
      <c r="E224" s="1164"/>
      <c r="F224" s="1164"/>
      <c r="G224" s="33"/>
      <c r="H224" s="33"/>
      <c r="I224" s="33"/>
      <c r="J224" s="31"/>
      <c r="K224" s="158"/>
      <c r="L224" s="42"/>
      <c r="M224" s="306"/>
      <c r="N224" s="282">
        <f t="shared" ref="N224:N287" si="54">IF($L224=$AN$32,$G224,IF($L224=$AN$33,$H224,IF($L224=$AN$34,$I224,0)))</f>
        <v>0</v>
      </c>
      <c r="O224" s="740"/>
      <c r="P224" s="485">
        <f t="shared" si="53"/>
        <v>0</v>
      </c>
      <c r="Q224" s="1076"/>
      <c r="R224" s="1063"/>
      <c r="S224" s="560" t="str">
        <f>IFERROR(VLOOKUP(R224,'FX rates'!$C$9:$D$25,2,FALSE),"")</f>
        <v/>
      </c>
      <c r="T224" s="282">
        <f t="shared" ref="T224:T287" si="55">IF(K224=$AJ$32,P224,0)</f>
        <v>0</v>
      </c>
      <c r="U224" s="150">
        <f t="shared" ref="U224:U287" si="56">IF(OR(K224=$AJ$33,ISBLANK(K224)),P224,0)</f>
        <v>0</v>
      </c>
      <c r="V224" s="188"/>
      <c r="W224" s="157"/>
      <c r="X224" s="157"/>
      <c r="Y224" s="157"/>
      <c r="Z224" s="157"/>
      <c r="AA224" s="157"/>
      <c r="AB224" s="157"/>
      <c r="AC224" s="157"/>
      <c r="AD224" s="157"/>
      <c r="AE224" s="290"/>
      <c r="AF224" s="290"/>
      <c r="AG224" s="290"/>
      <c r="AH224" s="290"/>
      <c r="AI224" s="290"/>
      <c r="AJ224" s="289"/>
      <c r="AK224" s="289"/>
      <c r="AL224" s="289"/>
      <c r="AM224" s="289"/>
      <c r="AN224" s="289"/>
      <c r="AO224" s="289"/>
    </row>
    <row r="225" spans="1:41" ht="14.25" x14ac:dyDescent="0.2">
      <c r="A225" s="1182"/>
      <c r="B225" s="58"/>
      <c r="C225" s="58"/>
      <c r="D225" s="42"/>
      <c r="E225" s="1164"/>
      <c r="F225" s="1164"/>
      <c r="G225" s="33"/>
      <c r="H225" s="33"/>
      <c r="I225" s="33"/>
      <c r="J225" s="31"/>
      <c r="K225" s="158"/>
      <c r="L225" s="42"/>
      <c r="M225" s="306"/>
      <c r="N225" s="282">
        <f t="shared" si="54"/>
        <v>0</v>
      </c>
      <c r="O225" s="740"/>
      <c r="P225" s="485">
        <f t="shared" si="53"/>
        <v>0</v>
      </c>
      <c r="Q225" s="1076"/>
      <c r="R225" s="1063"/>
      <c r="S225" s="560" t="str">
        <f>IFERROR(VLOOKUP(R225,'FX rates'!$C$9:$D$25,2,FALSE),"")</f>
        <v/>
      </c>
      <c r="T225" s="282">
        <f t="shared" si="55"/>
        <v>0</v>
      </c>
      <c r="U225" s="150">
        <f t="shared" si="56"/>
        <v>0</v>
      </c>
      <c r="V225" s="188"/>
      <c r="W225" s="157"/>
      <c r="X225" s="157"/>
      <c r="Y225" s="157"/>
      <c r="Z225" s="157"/>
      <c r="AA225" s="157"/>
      <c r="AB225" s="157"/>
      <c r="AC225" s="157"/>
      <c r="AD225" s="157"/>
      <c r="AE225" s="290"/>
      <c r="AF225" s="290"/>
      <c r="AG225" s="290"/>
      <c r="AH225" s="290"/>
      <c r="AI225" s="290"/>
      <c r="AJ225" s="289"/>
      <c r="AK225" s="289"/>
      <c r="AL225" s="289"/>
      <c r="AM225" s="289"/>
      <c r="AN225" s="289"/>
      <c r="AO225" s="289"/>
    </row>
    <row r="226" spans="1:41" ht="14.25" x14ac:dyDescent="0.2">
      <c r="A226" s="1182"/>
      <c r="B226" s="58"/>
      <c r="C226" s="58"/>
      <c r="D226" s="42"/>
      <c r="E226" s="1164"/>
      <c r="F226" s="1164"/>
      <c r="G226" s="33"/>
      <c r="H226" s="33"/>
      <c r="I226" s="33"/>
      <c r="J226" s="31"/>
      <c r="K226" s="158"/>
      <c r="L226" s="42"/>
      <c r="M226" s="306"/>
      <c r="N226" s="282">
        <f t="shared" si="54"/>
        <v>0</v>
      </c>
      <c r="O226" s="740"/>
      <c r="P226" s="485">
        <f t="shared" si="53"/>
        <v>0</v>
      </c>
      <c r="Q226" s="1076"/>
      <c r="R226" s="1063"/>
      <c r="S226" s="560" t="str">
        <f>IFERROR(VLOOKUP(R226,'FX rates'!$C$9:$D$25,2,FALSE),"")</f>
        <v/>
      </c>
      <c r="T226" s="282">
        <f t="shared" si="55"/>
        <v>0</v>
      </c>
      <c r="U226" s="150">
        <f t="shared" si="56"/>
        <v>0</v>
      </c>
      <c r="V226" s="188"/>
      <c r="W226" s="157"/>
      <c r="X226" s="157"/>
      <c r="Y226" s="157"/>
      <c r="Z226" s="157"/>
      <c r="AA226" s="157"/>
      <c r="AB226" s="157"/>
      <c r="AC226" s="157"/>
      <c r="AD226" s="157"/>
      <c r="AE226" s="290"/>
      <c r="AF226" s="290"/>
      <c r="AG226" s="290"/>
      <c r="AH226" s="290"/>
      <c r="AI226" s="290"/>
      <c r="AJ226" s="289"/>
      <c r="AK226" s="289"/>
      <c r="AL226" s="289"/>
      <c r="AM226" s="289"/>
      <c r="AN226" s="289"/>
      <c r="AO226" s="289"/>
    </row>
    <row r="227" spans="1:41" ht="14.25" x14ac:dyDescent="0.2">
      <c r="A227" s="1182"/>
      <c r="B227" s="58"/>
      <c r="C227" s="58"/>
      <c r="D227" s="42"/>
      <c r="E227" s="1164"/>
      <c r="F227" s="1164"/>
      <c r="G227" s="33"/>
      <c r="H227" s="33"/>
      <c r="I227" s="33"/>
      <c r="J227" s="31"/>
      <c r="K227" s="158"/>
      <c r="L227" s="42"/>
      <c r="M227" s="306"/>
      <c r="N227" s="282">
        <f t="shared" si="54"/>
        <v>0</v>
      </c>
      <c r="O227" s="740"/>
      <c r="P227" s="485">
        <f t="shared" si="53"/>
        <v>0</v>
      </c>
      <c r="Q227" s="109"/>
      <c r="R227" s="1063"/>
      <c r="S227" s="560" t="str">
        <f>IFERROR(VLOOKUP(R227,'FX rates'!$C$9:$D$25,2,FALSE),"")</f>
        <v/>
      </c>
      <c r="T227" s="282">
        <f t="shared" si="55"/>
        <v>0</v>
      </c>
      <c r="U227" s="150">
        <f t="shared" si="56"/>
        <v>0</v>
      </c>
      <c r="V227" s="188"/>
      <c r="W227" s="157"/>
      <c r="X227" s="157"/>
      <c r="Y227" s="157"/>
      <c r="Z227" s="157"/>
      <c r="AA227" s="157"/>
      <c r="AB227" s="157"/>
      <c r="AC227" s="157"/>
      <c r="AD227" s="157"/>
      <c r="AE227" s="290"/>
      <c r="AF227" s="290"/>
      <c r="AG227" s="290"/>
      <c r="AH227" s="290"/>
      <c r="AI227" s="290"/>
      <c r="AJ227" s="289"/>
      <c r="AK227" s="289"/>
      <c r="AL227" s="289"/>
      <c r="AM227" s="289"/>
      <c r="AN227" s="289"/>
      <c r="AO227" s="289"/>
    </row>
    <row r="228" spans="1:41" ht="14.25" x14ac:dyDescent="0.2">
      <c r="A228" s="1182"/>
      <c r="B228" s="37"/>
      <c r="C228" s="747"/>
      <c r="D228" s="42"/>
      <c r="E228" s="1165"/>
      <c r="F228" s="1165"/>
      <c r="G228" s="37"/>
      <c r="H228" s="37"/>
      <c r="I228" s="37"/>
      <c r="J228" s="37"/>
      <c r="K228" s="42"/>
      <c r="L228" s="42"/>
      <c r="M228" s="306"/>
      <c r="N228" s="282">
        <f t="shared" si="54"/>
        <v>0</v>
      </c>
      <c r="O228" s="741"/>
      <c r="P228" s="485">
        <f t="shared" si="53"/>
        <v>0</v>
      </c>
      <c r="Q228" s="109"/>
      <c r="R228" s="1063"/>
      <c r="S228" s="560" t="str">
        <f>IFERROR(VLOOKUP(R228,'FX rates'!$C$9:$D$25,2,FALSE),"")</f>
        <v/>
      </c>
      <c r="T228" s="282">
        <f t="shared" si="55"/>
        <v>0</v>
      </c>
      <c r="U228" s="150">
        <f t="shared" si="56"/>
        <v>0</v>
      </c>
      <c r="V228" s="188"/>
      <c r="W228" s="157"/>
      <c r="X228" s="157"/>
      <c r="Y228" s="157"/>
      <c r="Z228" s="157"/>
      <c r="AA228" s="157"/>
      <c r="AB228" s="157"/>
      <c r="AC228" s="157"/>
      <c r="AD228" s="157"/>
      <c r="AE228" s="290"/>
      <c r="AF228" s="290"/>
      <c r="AG228" s="290"/>
      <c r="AH228" s="290"/>
      <c r="AI228" s="290"/>
      <c r="AJ228" s="289"/>
      <c r="AK228" s="289"/>
      <c r="AL228" s="289"/>
      <c r="AM228" s="289"/>
      <c r="AN228" s="289"/>
      <c r="AO228" s="289"/>
    </row>
    <row r="229" spans="1:41" ht="14.25" x14ac:dyDescent="0.2">
      <c r="A229" s="1182"/>
      <c r="B229" s="37"/>
      <c r="C229" s="747"/>
      <c r="D229" s="42"/>
      <c r="E229" s="1165"/>
      <c r="F229" s="1165"/>
      <c r="G229" s="37"/>
      <c r="H229" s="37"/>
      <c r="I229" s="37"/>
      <c r="J229" s="37"/>
      <c r="K229" s="42"/>
      <c r="L229" s="42"/>
      <c r="M229" s="306"/>
      <c r="N229" s="282">
        <f t="shared" si="54"/>
        <v>0</v>
      </c>
      <c r="O229" s="741"/>
      <c r="P229" s="485">
        <f t="shared" si="53"/>
        <v>0</v>
      </c>
      <c r="Q229" s="109"/>
      <c r="R229" s="1063"/>
      <c r="S229" s="560" t="str">
        <f>IFERROR(VLOOKUP(R229,'FX rates'!$C$9:$D$25,2,FALSE),"")</f>
        <v/>
      </c>
      <c r="T229" s="282">
        <f t="shared" si="55"/>
        <v>0</v>
      </c>
      <c r="U229" s="150">
        <f t="shared" si="56"/>
        <v>0</v>
      </c>
      <c r="V229" s="188"/>
      <c r="W229" s="8"/>
      <c r="X229" s="8"/>
      <c r="Y229" s="8"/>
      <c r="Z229" s="8"/>
      <c r="AA229" s="157"/>
      <c r="AB229" s="157"/>
      <c r="AC229" s="157"/>
      <c r="AD229" s="157"/>
      <c r="AE229" s="290"/>
      <c r="AF229" s="290"/>
      <c r="AG229" s="290"/>
      <c r="AH229" s="290"/>
      <c r="AI229" s="290"/>
      <c r="AJ229" s="289"/>
      <c r="AK229" s="289"/>
      <c r="AL229" s="289"/>
      <c r="AM229" s="289"/>
      <c r="AN229" s="289"/>
      <c r="AO229" s="289"/>
    </row>
    <row r="230" spans="1:41" ht="14.25" x14ac:dyDescent="0.2">
      <c r="A230" s="1182"/>
      <c r="B230" s="37"/>
      <c r="C230" s="747"/>
      <c r="D230" s="42"/>
      <c r="E230" s="1165"/>
      <c r="F230" s="1165"/>
      <c r="G230" s="37"/>
      <c r="H230" s="37"/>
      <c r="I230" s="37"/>
      <c r="J230" s="37"/>
      <c r="K230" s="42"/>
      <c r="L230" s="42"/>
      <c r="M230" s="306"/>
      <c r="N230" s="282">
        <f t="shared" si="54"/>
        <v>0</v>
      </c>
      <c r="O230" s="741"/>
      <c r="P230" s="485">
        <f t="shared" si="53"/>
        <v>0</v>
      </c>
      <c r="Q230" s="109"/>
      <c r="R230" s="1063"/>
      <c r="S230" s="560" t="str">
        <f>IFERROR(VLOOKUP(R230,'FX rates'!$C$9:$D$25,2,FALSE),"")</f>
        <v/>
      </c>
      <c r="T230" s="282">
        <f t="shared" si="55"/>
        <v>0</v>
      </c>
      <c r="U230" s="150">
        <f t="shared" si="56"/>
        <v>0</v>
      </c>
      <c r="V230" s="18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290"/>
      <c r="AI230" s="290"/>
      <c r="AJ230" s="289"/>
      <c r="AK230" s="8"/>
      <c r="AL230" s="289"/>
      <c r="AM230" s="289"/>
      <c r="AN230" s="289"/>
      <c r="AO230" s="289"/>
    </row>
    <row r="231" spans="1:41" ht="14.25" x14ac:dyDescent="0.2">
      <c r="A231" s="1182"/>
      <c r="B231" s="37"/>
      <c r="C231" s="747"/>
      <c r="D231" s="42"/>
      <c r="E231" s="1165"/>
      <c r="F231" s="1165"/>
      <c r="G231" s="37"/>
      <c r="H231" s="37"/>
      <c r="I231" s="37"/>
      <c r="J231" s="37"/>
      <c r="K231" s="42"/>
      <c r="L231" s="42"/>
      <c r="M231" s="306"/>
      <c r="N231" s="282">
        <f t="shared" si="54"/>
        <v>0</v>
      </c>
      <c r="O231" s="741"/>
      <c r="P231" s="485">
        <f t="shared" si="53"/>
        <v>0</v>
      </c>
      <c r="Q231" s="109"/>
      <c r="R231" s="1063"/>
      <c r="S231" s="560" t="str">
        <f>IFERROR(VLOOKUP(R231,'FX rates'!$C$9:$D$25,2,FALSE),"")</f>
        <v/>
      </c>
      <c r="T231" s="282">
        <f t="shared" si="55"/>
        <v>0</v>
      </c>
      <c r="U231" s="150">
        <f t="shared" si="56"/>
        <v>0</v>
      </c>
      <c r="V231" s="18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14.25" x14ac:dyDescent="0.2">
      <c r="A232" s="1182"/>
      <c r="B232" s="37"/>
      <c r="C232" s="747"/>
      <c r="D232" s="42"/>
      <c r="E232" s="1165"/>
      <c r="F232" s="1165"/>
      <c r="G232" s="37"/>
      <c r="H232" s="37"/>
      <c r="I232" s="37"/>
      <c r="J232" s="37"/>
      <c r="K232" s="42"/>
      <c r="L232" s="42"/>
      <c r="M232" s="306"/>
      <c r="N232" s="282">
        <f t="shared" si="54"/>
        <v>0</v>
      </c>
      <c r="O232" s="741"/>
      <c r="P232" s="485">
        <f t="shared" si="53"/>
        <v>0</v>
      </c>
      <c r="Q232" s="109"/>
      <c r="R232" s="1063"/>
      <c r="S232" s="560" t="str">
        <f>IFERROR(VLOOKUP(R232,'FX rates'!$C$9:$D$25,2,FALSE),"")</f>
        <v/>
      </c>
      <c r="T232" s="282">
        <f t="shared" si="55"/>
        <v>0</v>
      </c>
      <c r="U232" s="150">
        <f t="shared" si="56"/>
        <v>0</v>
      </c>
      <c r="V232" s="18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14.25" x14ac:dyDescent="0.2">
      <c r="A233" s="1182"/>
      <c r="B233" s="37"/>
      <c r="C233" s="747"/>
      <c r="D233" s="42"/>
      <c r="E233" s="1165"/>
      <c r="F233" s="1165"/>
      <c r="G233" s="37"/>
      <c r="H233" s="37"/>
      <c r="I233" s="37"/>
      <c r="J233" s="37"/>
      <c r="K233" s="42"/>
      <c r="L233" s="42"/>
      <c r="M233" s="306"/>
      <c r="N233" s="282">
        <f t="shared" si="54"/>
        <v>0</v>
      </c>
      <c r="O233" s="741"/>
      <c r="P233" s="485">
        <f t="shared" si="53"/>
        <v>0</v>
      </c>
      <c r="Q233" s="109"/>
      <c r="R233" s="1063"/>
      <c r="S233" s="560" t="str">
        <f>IFERROR(VLOOKUP(R233,'FX rates'!$C$9:$D$25,2,FALSE),"")</f>
        <v/>
      </c>
      <c r="T233" s="282">
        <f t="shared" si="55"/>
        <v>0</v>
      </c>
      <c r="U233" s="150">
        <f t="shared" si="56"/>
        <v>0</v>
      </c>
      <c r="V233" s="18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14.25" x14ac:dyDescent="0.2">
      <c r="A234" s="1182"/>
      <c r="B234" s="37"/>
      <c r="C234" s="747"/>
      <c r="D234" s="42"/>
      <c r="E234" s="1165"/>
      <c r="F234" s="1165"/>
      <c r="G234" s="37"/>
      <c r="H234" s="37"/>
      <c r="I234" s="37"/>
      <c r="J234" s="37"/>
      <c r="K234" s="42"/>
      <c r="L234" s="42"/>
      <c r="M234" s="306"/>
      <c r="N234" s="282">
        <f t="shared" si="54"/>
        <v>0</v>
      </c>
      <c r="O234" s="741"/>
      <c r="P234" s="485">
        <f t="shared" si="53"/>
        <v>0</v>
      </c>
      <c r="Q234" s="109"/>
      <c r="R234" s="1063"/>
      <c r="S234" s="560" t="str">
        <f>IFERROR(VLOOKUP(R234,'FX rates'!$C$9:$D$25,2,FALSE),"")</f>
        <v/>
      </c>
      <c r="T234" s="282">
        <f t="shared" si="55"/>
        <v>0</v>
      </c>
      <c r="U234" s="150">
        <f t="shared" si="56"/>
        <v>0</v>
      </c>
      <c r="V234" s="18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14.25" x14ac:dyDescent="0.2">
      <c r="A235" s="1182"/>
      <c r="B235" s="37"/>
      <c r="C235" s="747"/>
      <c r="D235" s="42"/>
      <c r="E235" s="1165"/>
      <c r="F235" s="1165"/>
      <c r="G235" s="37"/>
      <c r="H235" s="37"/>
      <c r="I235" s="37"/>
      <c r="J235" s="37"/>
      <c r="K235" s="42"/>
      <c r="L235" s="42"/>
      <c r="M235" s="306"/>
      <c r="N235" s="282">
        <f t="shared" si="54"/>
        <v>0</v>
      </c>
      <c r="O235" s="741"/>
      <c r="P235" s="485">
        <f t="shared" si="53"/>
        <v>0</v>
      </c>
      <c r="Q235" s="109"/>
      <c r="R235" s="1063"/>
      <c r="S235" s="560" t="str">
        <f>IFERROR(VLOOKUP(R235,'FX rates'!$C$9:$D$25,2,FALSE),"")</f>
        <v/>
      </c>
      <c r="T235" s="282">
        <f t="shared" si="55"/>
        <v>0</v>
      </c>
      <c r="U235" s="150">
        <f t="shared" si="56"/>
        <v>0</v>
      </c>
      <c r="V235" s="18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14.25" x14ac:dyDescent="0.2">
      <c r="A236" s="1182"/>
      <c r="B236" s="37"/>
      <c r="C236" s="747"/>
      <c r="D236" s="42"/>
      <c r="E236" s="1165"/>
      <c r="F236" s="1165"/>
      <c r="G236" s="37"/>
      <c r="H236" s="37"/>
      <c r="I236" s="37"/>
      <c r="J236" s="37"/>
      <c r="K236" s="42"/>
      <c r="L236" s="42"/>
      <c r="M236" s="306"/>
      <c r="N236" s="282">
        <f t="shared" si="54"/>
        <v>0</v>
      </c>
      <c r="O236" s="741"/>
      <c r="P236" s="485">
        <f t="shared" si="53"/>
        <v>0</v>
      </c>
      <c r="Q236" s="109"/>
      <c r="R236" s="1063"/>
      <c r="S236" s="560" t="str">
        <f>IFERROR(VLOOKUP(R236,'FX rates'!$C$9:$D$25,2,FALSE),"")</f>
        <v/>
      </c>
      <c r="T236" s="282">
        <f t="shared" si="55"/>
        <v>0</v>
      </c>
      <c r="U236" s="150">
        <f t="shared" si="56"/>
        <v>0</v>
      </c>
      <c r="V236" s="18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14.25" x14ac:dyDescent="0.2">
      <c r="A237" s="1182"/>
      <c r="B237" s="37"/>
      <c r="C237" s="747"/>
      <c r="D237" s="42"/>
      <c r="E237" s="1165"/>
      <c r="F237" s="1165"/>
      <c r="G237" s="37"/>
      <c r="H237" s="37"/>
      <c r="I237" s="37"/>
      <c r="J237" s="37"/>
      <c r="K237" s="42"/>
      <c r="L237" s="42"/>
      <c r="M237" s="306"/>
      <c r="N237" s="282">
        <f t="shared" si="54"/>
        <v>0</v>
      </c>
      <c r="O237" s="741"/>
      <c r="P237" s="485">
        <f t="shared" si="53"/>
        <v>0</v>
      </c>
      <c r="Q237" s="109"/>
      <c r="R237" s="1063"/>
      <c r="S237" s="560" t="str">
        <f>IFERROR(VLOOKUP(R237,'FX rates'!$C$9:$D$25,2,FALSE),"")</f>
        <v/>
      </c>
      <c r="T237" s="282">
        <f t="shared" si="55"/>
        <v>0</v>
      </c>
      <c r="U237" s="150">
        <f t="shared" si="56"/>
        <v>0</v>
      </c>
      <c r="V237" s="18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14.25" x14ac:dyDescent="0.2">
      <c r="A238" s="1182"/>
      <c r="B238" s="37"/>
      <c r="C238" s="747"/>
      <c r="D238" s="42"/>
      <c r="E238" s="1165"/>
      <c r="F238" s="1165"/>
      <c r="G238" s="37"/>
      <c r="H238" s="37"/>
      <c r="I238" s="37"/>
      <c r="J238" s="37"/>
      <c r="K238" s="42"/>
      <c r="L238" s="42"/>
      <c r="M238" s="306"/>
      <c r="N238" s="282">
        <f t="shared" si="54"/>
        <v>0</v>
      </c>
      <c r="O238" s="741"/>
      <c r="P238" s="485">
        <f t="shared" si="53"/>
        <v>0</v>
      </c>
      <c r="Q238" s="109"/>
      <c r="R238" s="1063"/>
      <c r="S238" s="560" t="str">
        <f>IFERROR(VLOOKUP(R238,'FX rates'!$C$9:$D$25,2,FALSE),"")</f>
        <v/>
      </c>
      <c r="T238" s="282">
        <f t="shared" si="55"/>
        <v>0</v>
      </c>
      <c r="U238" s="150">
        <f t="shared" si="56"/>
        <v>0</v>
      </c>
      <c r="V238" s="18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14.25" x14ac:dyDescent="0.2">
      <c r="A239" s="1182"/>
      <c r="B239" s="37"/>
      <c r="C239" s="747"/>
      <c r="D239" s="42"/>
      <c r="E239" s="1165"/>
      <c r="F239" s="1165"/>
      <c r="G239" s="37"/>
      <c r="H239" s="37"/>
      <c r="I239" s="37"/>
      <c r="J239" s="37"/>
      <c r="K239" s="42"/>
      <c r="L239" s="42"/>
      <c r="M239" s="306"/>
      <c r="N239" s="282">
        <f t="shared" si="54"/>
        <v>0</v>
      </c>
      <c r="O239" s="741"/>
      <c r="P239" s="485">
        <f t="shared" si="53"/>
        <v>0</v>
      </c>
      <c r="Q239" s="109"/>
      <c r="R239" s="1063"/>
      <c r="S239" s="560" t="str">
        <f>IFERROR(VLOOKUP(R239,'FX rates'!$C$9:$D$25,2,FALSE),"")</f>
        <v/>
      </c>
      <c r="T239" s="282">
        <f t="shared" si="55"/>
        <v>0</v>
      </c>
      <c r="U239" s="150">
        <f t="shared" si="56"/>
        <v>0</v>
      </c>
      <c r="V239" s="18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14.25" x14ac:dyDescent="0.2">
      <c r="A240" s="1182"/>
      <c r="B240" s="37"/>
      <c r="C240" s="747"/>
      <c r="D240" s="42"/>
      <c r="E240" s="1165"/>
      <c r="F240" s="1165"/>
      <c r="G240" s="37"/>
      <c r="H240" s="37"/>
      <c r="I240" s="37"/>
      <c r="J240" s="37"/>
      <c r="K240" s="42"/>
      <c r="L240" s="42"/>
      <c r="M240" s="306"/>
      <c r="N240" s="282">
        <f t="shared" si="54"/>
        <v>0</v>
      </c>
      <c r="O240" s="741"/>
      <c r="P240" s="485">
        <f t="shared" si="53"/>
        <v>0</v>
      </c>
      <c r="Q240" s="109"/>
      <c r="R240" s="1063"/>
      <c r="S240" s="560" t="str">
        <f>IFERROR(VLOOKUP(R240,'FX rates'!$C$9:$D$25,2,FALSE),"")</f>
        <v/>
      </c>
      <c r="T240" s="282">
        <f t="shared" si="55"/>
        <v>0</v>
      </c>
      <c r="U240" s="150">
        <f t="shared" si="56"/>
        <v>0</v>
      </c>
      <c r="V240" s="18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14.25" x14ac:dyDescent="0.2">
      <c r="A241" s="1182"/>
      <c r="B241" s="37"/>
      <c r="C241" s="747"/>
      <c r="D241" s="42"/>
      <c r="E241" s="1165"/>
      <c r="F241" s="1165"/>
      <c r="G241" s="37"/>
      <c r="H241" s="37"/>
      <c r="I241" s="37"/>
      <c r="J241" s="37"/>
      <c r="K241" s="42"/>
      <c r="L241" s="42"/>
      <c r="M241" s="306"/>
      <c r="N241" s="282">
        <f t="shared" si="54"/>
        <v>0</v>
      </c>
      <c r="O241" s="741"/>
      <c r="P241" s="485">
        <f t="shared" si="53"/>
        <v>0</v>
      </c>
      <c r="Q241" s="109"/>
      <c r="R241" s="1063"/>
      <c r="S241" s="560" t="str">
        <f>IFERROR(VLOOKUP(R241,'FX rates'!$C$9:$D$25,2,FALSE),"")</f>
        <v/>
      </c>
      <c r="T241" s="282">
        <f t="shared" si="55"/>
        <v>0</v>
      </c>
      <c r="U241" s="150">
        <f t="shared" si="56"/>
        <v>0</v>
      </c>
      <c r="V241" s="18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14.25" x14ac:dyDescent="0.2">
      <c r="A242" s="1182"/>
      <c r="B242" s="37"/>
      <c r="C242" s="747"/>
      <c r="D242" s="42"/>
      <c r="E242" s="1165"/>
      <c r="F242" s="1165"/>
      <c r="G242" s="37"/>
      <c r="H242" s="37"/>
      <c r="I242" s="37"/>
      <c r="J242" s="37"/>
      <c r="K242" s="42"/>
      <c r="L242" s="42"/>
      <c r="M242" s="306"/>
      <c r="N242" s="282">
        <f t="shared" si="54"/>
        <v>0</v>
      </c>
      <c r="O242" s="741"/>
      <c r="P242" s="485">
        <f t="shared" si="53"/>
        <v>0</v>
      </c>
      <c r="Q242" s="109"/>
      <c r="R242" s="1063"/>
      <c r="S242" s="560" t="str">
        <f>IFERROR(VLOOKUP(R242,'FX rates'!$C$9:$D$25,2,FALSE),"")</f>
        <v/>
      </c>
      <c r="T242" s="282">
        <f t="shared" si="55"/>
        <v>0</v>
      </c>
      <c r="U242" s="150">
        <f t="shared" si="56"/>
        <v>0</v>
      </c>
      <c r="V242" s="18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14.25" x14ac:dyDescent="0.2">
      <c r="A243" s="1182"/>
      <c r="B243" s="37"/>
      <c r="C243" s="747"/>
      <c r="D243" s="42"/>
      <c r="E243" s="1165"/>
      <c r="F243" s="1165"/>
      <c r="G243" s="37"/>
      <c r="H243" s="37"/>
      <c r="I243" s="37"/>
      <c r="J243" s="37"/>
      <c r="K243" s="42"/>
      <c r="L243" s="42"/>
      <c r="M243" s="306"/>
      <c r="N243" s="282">
        <f t="shared" si="54"/>
        <v>0</v>
      </c>
      <c r="O243" s="741"/>
      <c r="P243" s="485">
        <f t="shared" si="53"/>
        <v>0</v>
      </c>
      <c r="Q243" s="109"/>
      <c r="R243" s="1063"/>
      <c r="S243" s="560" t="str">
        <f>IFERROR(VLOOKUP(R243,'FX rates'!$C$9:$D$25,2,FALSE),"")</f>
        <v/>
      </c>
      <c r="T243" s="282">
        <f t="shared" si="55"/>
        <v>0</v>
      </c>
      <c r="U243" s="150">
        <f t="shared" si="56"/>
        <v>0</v>
      </c>
      <c r="V243" s="18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14.25" x14ac:dyDescent="0.2">
      <c r="A244" s="1182"/>
      <c r="B244" s="37"/>
      <c r="C244" s="747"/>
      <c r="D244" s="42"/>
      <c r="E244" s="1165"/>
      <c r="F244" s="1165"/>
      <c r="G244" s="37"/>
      <c r="H244" s="37"/>
      <c r="I244" s="37"/>
      <c r="J244" s="37"/>
      <c r="K244" s="42"/>
      <c r="L244" s="42"/>
      <c r="M244" s="306"/>
      <c r="N244" s="282">
        <f t="shared" si="54"/>
        <v>0</v>
      </c>
      <c r="O244" s="741"/>
      <c r="P244" s="485">
        <f t="shared" si="53"/>
        <v>0</v>
      </c>
      <c r="Q244" s="109"/>
      <c r="R244" s="1063"/>
      <c r="S244" s="560" t="str">
        <f>IFERROR(VLOOKUP(R244,'FX rates'!$C$9:$D$25,2,FALSE),"")</f>
        <v/>
      </c>
      <c r="T244" s="282">
        <f t="shared" si="55"/>
        <v>0</v>
      </c>
      <c r="U244" s="150">
        <f t="shared" si="56"/>
        <v>0</v>
      </c>
      <c r="V244" s="18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14.25" x14ac:dyDescent="0.2">
      <c r="A245" s="1182"/>
      <c r="B245" s="37"/>
      <c r="C245" s="747"/>
      <c r="D245" s="42"/>
      <c r="E245" s="1165"/>
      <c r="F245" s="1165"/>
      <c r="G245" s="37"/>
      <c r="H245" s="37"/>
      <c r="I245" s="37"/>
      <c r="J245" s="37"/>
      <c r="K245" s="42"/>
      <c r="L245" s="42"/>
      <c r="M245" s="306"/>
      <c r="N245" s="282">
        <f t="shared" si="54"/>
        <v>0</v>
      </c>
      <c r="O245" s="741"/>
      <c r="P245" s="485">
        <f t="shared" si="53"/>
        <v>0</v>
      </c>
      <c r="Q245" s="109"/>
      <c r="R245" s="1063"/>
      <c r="S245" s="560" t="str">
        <f>IFERROR(VLOOKUP(R245,'FX rates'!$C$9:$D$25,2,FALSE),"")</f>
        <v/>
      </c>
      <c r="T245" s="282">
        <f t="shared" si="55"/>
        <v>0</v>
      </c>
      <c r="U245" s="150">
        <f t="shared" si="56"/>
        <v>0</v>
      </c>
      <c r="V245" s="18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14.25" x14ac:dyDescent="0.2">
      <c r="A246" s="1182"/>
      <c r="B246" s="37"/>
      <c r="C246" s="747"/>
      <c r="D246" s="42"/>
      <c r="E246" s="1165"/>
      <c r="F246" s="1165"/>
      <c r="G246" s="37"/>
      <c r="H246" s="37"/>
      <c r="I246" s="37"/>
      <c r="J246" s="37"/>
      <c r="K246" s="42"/>
      <c r="L246" s="42"/>
      <c r="M246" s="306"/>
      <c r="N246" s="282">
        <f t="shared" si="54"/>
        <v>0</v>
      </c>
      <c r="O246" s="741"/>
      <c r="P246" s="485">
        <f t="shared" si="53"/>
        <v>0</v>
      </c>
      <c r="Q246" s="109"/>
      <c r="R246" s="1063"/>
      <c r="S246" s="560" t="str">
        <f>IFERROR(VLOOKUP(R246,'FX rates'!$C$9:$D$25,2,FALSE),"")</f>
        <v/>
      </c>
      <c r="T246" s="282">
        <f t="shared" si="55"/>
        <v>0</v>
      </c>
      <c r="U246" s="150">
        <f t="shared" si="56"/>
        <v>0</v>
      </c>
      <c r="V246" s="18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14.25" x14ac:dyDescent="0.2">
      <c r="A247" s="1182"/>
      <c r="B247" s="37"/>
      <c r="C247" s="747"/>
      <c r="D247" s="42"/>
      <c r="E247" s="1165"/>
      <c r="F247" s="1165"/>
      <c r="G247" s="37"/>
      <c r="H247" s="37"/>
      <c r="I247" s="37"/>
      <c r="J247" s="37"/>
      <c r="K247" s="42"/>
      <c r="L247" s="42"/>
      <c r="M247" s="306"/>
      <c r="N247" s="282">
        <f t="shared" si="54"/>
        <v>0</v>
      </c>
      <c r="O247" s="741"/>
      <c r="P247" s="485">
        <f t="shared" si="53"/>
        <v>0</v>
      </c>
      <c r="Q247" s="109"/>
      <c r="R247" s="1063"/>
      <c r="S247" s="560" t="str">
        <f>IFERROR(VLOOKUP(R247,'FX rates'!$C$9:$D$25,2,FALSE),"")</f>
        <v/>
      </c>
      <c r="T247" s="282">
        <f t="shared" si="55"/>
        <v>0</v>
      </c>
      <c r="U247" s="150">
        <f t="shared" si="56"/>
        <v>0</v>
      </c>
      <c r="V247" s="18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14.25" x14ac:dyDescent="0.2">
      <c r="A248" s="1182"/>
      <c r="B248" s="37"/>
      <c r="C248" s="747"/>
      <c r="D248" s="42"/>
      <c r="E248" s="1165"/>
      <c r="F248" s="1165"/>
      <c r="G248" s="37"/>
      <c r="H248" s="37"/>
      <c r="I248" s="37"/>
      <c r="J248" s="37"/>
      <c r="K248" s="42"/>
      <c r="L248" s="42"/>
      <c r="M248" s="306"/>
      <c r="N248" s="282">
        <f t="shared" si="54"/>
        <v>0</v>
      </c>
      <c r="O248" s="741"/>
      <c r="P248" s="485">
        <f t="shared" si="53"/>
        <v>0</v>
      </c>
      <c r="Q248" s="109"/>
      <c r="R248" s="1063"/>
      <c r="S248" s="560" t="str">
        <f>IFERROR(VLOOKUP(R248,'FX rates'!$C$9:$D$25,2,FALSE),"")</f>
        <v/>
      </c>
      <c r="T248" s="282">
        <f t="shared" si="55"/>
        <v>0</v>
      </c>
      <c r="U248" s="150">
        <f t="shared" si="56"/>
        <v>0</v>
      </c>
      <c r="V248" s="18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14.25" x14ac:dyDescent="0.2">
      <c r="A249" s="1182"/>
      <c r="B249" s="37"/>
      <c r="C249" s="747"/>
      <c r="D249" s="42"/>
      <c r="E249" s="1165"/>
      <c r="F249" s="1165"/>
      <c r="G249" s="37"/>
      <c r="H249" s="37"/>
      <c r="I249" s="37"/>
      <c r="J249" s="37"/>
      <c r="K249" s="42"/>
      <c r="L249" s="42"/>
      <c r="M249" s="306"/>
      <c r="N249" s="282">
        <f t="shared" si="54"/>
        <v>0</v>
      </c>
      <c r="O249" s="741"/>
      <c r="P249" s="485">
        <f t="shared" si="53"/>
        <v>0</v>
      </c>
      <c r="Q249" s="109"/>
      <c r="R249" s="1063"/>
      <c r="S249" s="560" t="str">
        <f>IFERROR(VLOOKUP(R249,'FX rates'!$C$9:$D$25,2,FALSE),"")</f>
        <v/>
      </c>
      <c r="T249" s="282">
        <f t="shared" si="55"/>
        <v>0</v>
      </c>
      <c r="U249" s="150">
        <f t="shared" si="56"/>
        <v>0</v>
      </c>
      <c r="V249" s="18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14.25" x14ac:dyDescent="0.2">
      <c r="A250" s="1182"/>
      <c r="B250" s="37"/>
      <c r="C250" s="747"/>
      <c r="D250" s="42"/>
      <c r="E250" s="1165"/>
      <c r="F250" s="1165"/>
      <c r="G250" s="37"/>
      <c r="H250" s="37"/>
      <c r="I250" s="37"/>
      <c r="J250" s="37"/>
      <c r="K250" s="42"/>
      <c r="L250" s="42"/>
      <c r="M250" s="306"/>
      <c r="N250" s="282">
        <f t="shared" si="54"/>
        <v>0</v>
      </c>
      <c r="O250" s="741"/>
      <c r="P250" s="485">
        <f t="shared" si="53"/>
        <v>0</v>
      </c>
      <c r="Q250" s="109"/>
      <c r="R250" s="1063"/>
      <c r="S250" s="560" t="str">
        <f>IFERROR(VLOOKUP(R250,'FX rates'!$C$9:$D$25,2,FALSE),"")</f>
        <v/>
      </c>
      <c r="T250" s="282">
        <f t="shared" si="55"/>
        <v>0</v>
      </c>
      <c r="U250" s="150">
        <f t="shared" si="56"/>
        <v>0</v>
      </c>
      <c r="V250" s="18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14.25" x14ac:dyDescent="0.2">
      <c r="A251" s="1182"/>
      <c r="B251" s="37"/>
      <c r="C251" s="747"/>
      <c r="D251" s="42"/>
      <c r="E251" s="1165"/>
      <c r="F251" s="1165"/>
      <c r="G251" s="37"/>
      <c r="H251" s="37"/>
      <c r="I251" s="37"/>
      <c r="J251" s="37"/>
      <c r="K251" s="42"/>
      <c r="L251" s="42"/>
      <c r="M251" s="306"/>
      <c r="N251" s="282">
        <f t="shared" si="54"/>
        <v>0</v>
      </c>
      <c r="O251" s="741"/>
      <c r="P251" s="485">
        <f t="shared" si="53"/>
        <v>0</v>
      </c>
      <c r="Q251" s="109"/>
      <c r="R251" s="1063"/>
      <c r="S251" s="560" t="str">
        <f>IFERROR(VLOOKUP(R251,'FX rates'!$C$9:$D$25,2,FALSE),"")</f>
        <v/>
      </c>
      <c r="T251" s="282">
        <f t="shared" si="55"/>
        <v>0</v>
      </c>
      <c r="U251" s="150">
        <f t="shared" si="56"/>
        <v>0</v>
      </c>
      <c r="V251" s="18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14.25" x14ac:dyDescent="0.2">
      <c r="A252" s="1182"/>
      <c r="B252" s="37"/>
      <c r="C252" s="747"/>
      <c r="D252" s="42"/>
      <c r="E252" s="1165"/>
      <c r="F252" s="1165"/>
      <c r="G252" s="37"/>
      <c r="H252" s="37"/>
      <c r="I252" s="37"/>
      <c r="J252" s="37"/>
      <c r="K252" s="42"/>
      <c r="L252" s="42"/>
      <c r="M252" s="306"/>
      <c r="N252" s="282">
        <f t="shared" si="54"/>
        <v>0</v>
      </c>
      <c r="O252" s="741"/>
      <c r="P252" s="485">
        <f t="shared" si="53"/>
        <v>0</v>
      </c>
      <c r="Q252" s="109"/>
      <c r="R252" s="1063"/>
      <c r="S252" s="560" t="str">
        <f>IFERROR(VLOOKUP(R252,'FX rates'!$C$9:$D$25,2,FALSE),"")</f>
        <v/>
      </c>
      <c r="T252" s="282">
        <f t="shared" si="55"/>
        <v>0</v>
      </c>
      <c r="U252" s="150">
        <f t="shared" si="56"/>
        <v>0</v>
      </c>
      <c r="V252" s="18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14.25" x14ac:dyDescent="0.2">
      <c r="A253" s="1182"/>
      <c r="B253" s="37"/>
      <c r="C253" s="747"/>
      <c r="D253" s="42"/>
      <c r="E253" s="1165"/>
      <c r="F253" s="1165"/>
      <c r="G253" s="37"/>
      <c r="H253" s="37"/>
      <c r="I253" s="37"/>
      <c r="J253" s="37"/>
      <c r="K253" s="42"/>
      <c r="L253" s="42"/>
      <c r="M253" s="306"/>
      <c r="N253" s="282">
        <f t="shared" si="54"/>
        <v>0</v>
      </c>
      <c r="O253" s="741"/>
      <c r="P253" s="485">
        <f t="shared" si="53"/>
        <v>0</v>
      </c>
      <c r="Q253" s="109"/>
      <c r="R253" s="1063"/>
      <c r="S253" s="560" t="str">
        <f>IFERROR(VLOOKUP(R253,'FX rates'!$C$9:$D$25,2,FALSE),"")</f>
        <v/>
      </c>
      <c r="T253" s="282">
        <f t="shared" si="55"/>
        <v>0</v>
      </c>
      <c r="U253" s="150">
        <f t="shared" si="56"/>
        <v>0</v>
      </c>
      <c r="V253" s="18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14.25" x14ac:dyDescent="0.2">
      <c r="A254" s="1182"/>
      <c r="B254" s="37"/>
      <c r="C254" s="747"/>
      <c r="D254" s="42"/>
      <c r="E254" s="1165"/>
      <c r="F254" s="1165"/>
      <c r="G254" s="37"/>
      <c r="H254" s="37"/>
      <c r="I254" s="37"/>
      <c r="J254" s="37"/>
      <c r="K254" s="42"/>
      <c r="L254" s="42"/>
      <c r="M254" s="306"/>
      <c r="N254" s="282">
        <f t="shared" si="54"/>
        <v>0</v>
      </c>
      <c r="O254" s="741"/>
      <c r="P254" s="485">
        <f t="shared" si="53"/>
        <v>0</v>
      </c>
      <c r="Q254" s="109"/>
      <c r="R254" s="1063"/>
      <c r="S254" s="560" t="str">
        <f>IFERROR(VLOOKUP(R254,'FX rates'!$C$9:$D$25,2,FALSE),"")</f>
        <v/>
      </c>
      <c r="T254" s="282">
        <f t="shared" si="55"/>
        <v>0</v>
      </c>
      <c r="U254" s="150">
        <f t="shared" si="56"/>
        <v>0</v>
      </c>
      <c r="V254" s="18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14.25" x14ac:dyDescent="0.2">
      <c r="A255" s="1182"/>
      <c r="B255" s="37"/>
      <c r="C255" s="747"/>
      <c r="D255" s="42"/>
      <c r="E255" s="1165"/>
      <c r="F255" s="1165"/>
      <c r="G255" s="37"/>
      <c r="H255" s="37"/>
      <c r="I255" s="37"/>
      <c r="J255" s="37"/>
      <c r="K255" s="42"/>
      <c r="L255" s="42"/>
      <c r="M255" s="306"/>
      <c r="N255" s="282">
        <f t="shared" si="54"/>
        <v>0</v>
      </c>
      <c r="O255" s="741"/>
      <c r="P255" s="485">
        <f t="shared" si="53"/>
        <v>0</v>
      </c>
      <c r="Q255" s="109"/>
      <c r="R255" s="1063"/>
      <c r="S255" s="560" t="str">
        <f>IFERROR(VLOOKUP(R255,'FX rates'!$C$9:$D$25,2,FALSE),"")</f>
        <v/>
      </c>
      <c r="T255" s="282">
        <f t="shared" si="55"/>
        <v>0</v>
      </c>
      <c r="U255" s="150">
        <f t="shared" si="56"/>
        <v>0</v>
      </c>
      <c r="V255" s="18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14.25" x14ac:dyDescent="0.2">
      <c r="A256" s="1182"/>
      <c r="B256" s="37"/>
      <c r="C256" s="747"/>
      <c r="D256" s="42"/>
      <c r="E256" s="1165"/>
      <c r="F256" s="1165"/>
      <c r="G256" s="37"/>
      <c r="H256" s="37"/>
      <c r="I256" s="37"/>
      <c r="J256" s="37"/>
      <c r="K256" s="42"/>
      <c r="L256" s="42"/>
      <c r="M256" s="306"/>
      <c r="N256" s="282">
        <f t="shared" si="54"/>
        <v>0</v>
      </c>
      <c r="O256" s="741"/>
      <c r="P256" s="485">
        <f t="shared" si="53"/>
        <v>0</v>
      </c>
      <c r="Q256" s="109"/>
      <c r="R256" s="1063"/>
      <c r="S256" s="560" t="str">
        <f>IFERROR(VLOOKUP(R256,'FX rates'!$C$9:$D$25,2,FALSE),"")</f>
        <v/>
      </c>
      <c r="T256" s="282">
        <f t="shared" si="55"/>
        <v>0</v>
      </c>
      <c r="U256" s="150">
        <f t="shared" si="56"/>
        <v>0</v>
      </c>
      <c r="V256" s="18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14.25" x14ac:dyDescent="0.2">
      <c r="A257" s="1182"/>
      <c r="B257" s="37"/>
      <c r="C257" s="747"/>
      <c r="D257" s="42"/>
      <c r="E257" s="1165"/>
      <c r="F257" s="1165"/>
      <c r="G257" s="37"/>
      <c r="H257" s="37"/>
      <c r="I257" s="37"/>
      <c r="J257" s="37"/>
      <c r="K257" s="42"/>
      <c r="L257" s="42"/>
      <c r="M257" s="306"/>
      <c r="N257" s="282">
        <f t="shared" si="54"/>
        <v>0</v>
      </c>
      <c r="O257" s="741"/>
      <c r="P257" s="485">
        <f t="shared" si="53"/>
        <v>0</v>
      </c>
      <c r="Q257" s="109"/>
      <c r="R257" s="1063"/>
      <c r="S257" s="560" t="str">
        <f>IFERROR(VLOOKUP(R257,'FX rates'!$C$9:$D$25,2,FALSE),"")</f>
        <v/>
      </c>
      <c r="T257" s="282">
        <f t="shared" si="55"/>
        <v>0</v>
      </c>
      <c r="U257" s="150">
        <f t="shared" si="56"/>
        <v>0</v>
      </c>
      <c r="V257" s="18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14.25" x14ac:dyDescent="0.2">
      <c r="A258" s="1182"/>
      <c r="B258" s="37"/>
      <c r="C258" s="747"/>
      <c r="D258" s="42"/>
      <c r="E258" s="1165"/>
      <c r="F258" s="1165"/>
      <c r="G258" s="37"/>
      <c r="H258" s="37"/>
      <c r="I258" s="37"/>
      <c r="J258" s="37"/>
      <c r="K258" s="42"/>
      <c r="L258" s="42"/>
      <c r="M258" s="306"/>
      <c r="N258" s="282">
        <f t="shared" si="54"/>
        <v>0</v>
      </c>
      <c r="O258" s="741"/>
      <c r="P258" s="485">
        <f t="shared" si="53"/>
        <v>0</v>
      </c>
      <c r="Q258" s="109"/>
      <c r="R258" s="1063"/>
      <c r="S258" s="560" t="str">
        <f>IFERROR(VLOOKUP(R258,'FX rates'!$C$9:$D$25,2,FALSE),"")</f>
        <v/>
      </c>
      <c r="T258" s="282">
        <f t="shared" si="55"/>
        <v>0</v>
      </c>
      <c r="U258" s="150">
        <f t="shared" si="56"/>
        <v>0</v>
      </c>
      <c r="V258" s="18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14.25" x14ac:dyDescent="0.2">
      <c r="A259" s="1182"/>
      <c r="B259" s="37"/>
      <c r="C259" s="747"/>
      <c r="D259" s="42"/>
      <c r="E259" s="1165"/>
      <c r="F259" s="1165"/>
      <c r="G259" s="37"/>
      <c r="H259" s="37"/>
      <c r="I259" s="37"/>
      <c r="J259" s="37"/>
      <c r="K259" s="42"/>
      <c r="L259" s="42"/>
      <c r="M259" s="306"/>
      <c r="N259" s="282">
        <f t="shared" si="54"/>
        <v>0</v>
      </c>
      <c r="O259" s="741"/>
      <c r="P259" s="485">
        <f t="shared" si="53"/>
        <v>0</v>
      </c>
      <c r="Q259" s="109"/>
      <c r="R259" s="1063"/>
      <c r="S259" s="560" t="str">
        <f>IFERROR(VLOOKUP(R259,'FX rates'!$C$9:$D$25,2,FALSE),"")</f>
        <v/>
      </c>
      <c r="T259" s="282">
        <f t="shared" si="55"/>
        <v>0</v>
      </c>
      <c r="U259" s="150">
        <f t="shared" si="56"/>
        <v>0</v>
      </c>
      <c r="V259" s="18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14.25" x14ac:dyDescent="0.2">
      <c r="A260" s="1182"/>
      <c r="B260" s="37"/>
      <c r="C260" s="747"/>
      <c r="D260" s="42"/>
      <c r="E260" s="1165"/>
      <c r="F260" s="1165"/>
      <c r="G260" s="37"/>
      <c r="H260" s="37"/>
      <c r="I260" s="37"/>
      <c r="J260" s="37"/>
      <c r="K260" s="42"/>
      <c r="L260" s="42"/>
      <c r="M260" s="306"/>
      <c r="N260" s="282">
        <f t="shared" si="54"/>
        <v>0</v>
      </c>
      <c r="O260" s="741"/>
      <c r="P260" s="485">
        <f t="shared" si="53"/>
        <v>0</v>
      </c>
      <c r="Q260" s="109"/>
      <c r="R260" s="1063"/>
      <c r="S260" s="560" t="str">
        <f>IFERROR(VLOOKUP(R260,'FX rates'!$C$9:$D$25,2,FALSE),"")</f>
        <v/>
      </c>
      <c r="T260" s="282">
        <f t="shared" si="55"/>
        <v>0</v>
      </c>
      <c r="U260" s="150">
        <f t="shared" si="56"/>
        <v>0</v>
      </c>
      <c r="V260" s="18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14.25" x14ac:dyDescent="0.2">
      <c r="A261" s="1182"/>
      <c r="B261" s="37"/>
      <c r="C261" s="747"/>
      <c r="D261" s="42"/>
      <c r="E261" s="1165"/>
      <c r="F261" s="1165"/>
      <c r="G261" s="37"/>
      <c r="H261" s="37"/>
      <c r="I261" s="37"/>
      <c r="J261" s="37"/>
      <c r="K261" s="42"/>
      <c r="L261" s="42"/>
      <c r="M261" s="306"/>
      <c r="N261" s="282">
        <f t="shared" si="54"/>
        <v>0</v>
      </c>
      <c r="O261" s="741"/>
      <c r="P261" s="485">
        <f t="shared" si="53"/>
        <v>0</v>
      </c>
      <c r="Q261" s="109"/>
      <c r="R261" s="1063"/>
      <c r="S261" s="560" t="str">
        <f>IFERROR(VLOOKUP(R261,'FX rates'!$C$9:$D$25,2,FALSE),"")</f>
        <v/>
      </c>
      <c r="T261" s="282">
        <f t="shared" si="55"/>
        <v>0</v>
      </c>
      <c r="U261" s="150">
        <f t="shared" si="56"/>
        <v>0</v>
      </c>
      <c r="V261" s="18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14.25" x14ac:dyDescent="0.2">
      <c r="A262" s="1182"/>
      <c r="B262" s="37"/>
      <c r="C262" s="747"/>
      <c r="D262" s="42"/>
      <c r="E262" s="1165"/>
      <c r="F262" s="1165"/>
      <c r="G262" s="37"/>
      <c r="H262" s="37"/>
      <c r="I262" s="37"/>
      <c r="J262" s="37"/>
      <c r="K262" s="42"/>
      <c r="L262" s="42"/>
      <c r="M262" s="306"/>
      <c r="N262" s="282">
        <f t="shared" si="54"/>
        <v>0</v>
      </c>
      <c r="O262" s="741"/>
      <c r="P262" s="485">
        <f t="shared" si="53"/>
        <v>0</v>
      </c>
      <c r="Q262" s="109"/>
      <c r="R262" s="1063"/>
      <c r="S262" s="560" t="str">
        <f>IFERROR(VLOOKUP(R262,'FX rates'!$C$9:$D$25,2,FALSE),"")</f>
        <v/>
      </c>
      <c r="T262" s="282">
        <f t="shared" si="55"/>
        <v>0</v>
      </c>
      <c r="U262" s="150">
        <f t="shared" si="56"/>
        <v>0</v>
      </c>
      <c r="V262" s="18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4.25" x14ac:dyDescent="0.2">
      <c r="A263" s="1182"/>
      <c r="B263" s="37"/>
      <c r="C263" s="747"/>
      <c r="D263" s="42"/>
      <c r="E263" s="1165"/>
      <c r="F263" s="1165"/>
      <c r="G263" s="37"/>
      <c r="H263" s="37"/>
      <c r="I263" s="37"/>
      <c r="J263" s="37"/>
      <c r="K263" s="42"/>
      <c r="L263" s="42"/>
      <c r="M263" s="306"/>
      <c r="N263" s="282">
        <f t="shared" si="54"/>
        <v>0</v>
      </c>
      <c r="O263" s="741"/>
      <c r="P263" s="485">
        <f t="shared" si="53"/>
        <v>0</v>
      </c>
      <c r="Q263" s="109"/>
      <c r="R263" s="1063"/>
      <c r="S263" s="560" t="str">
        <f>IFERROR(VLOOKUP(R263,'FX rates'!$C$9:$D$25,2,FALSE),"")</f>
        <v/>
      </c>
      <c r="T263" s="282">
        <f t="shared" si="55"/>
        <v>0</v>
      </c>
      <c r="U263" s="150">
        <f t="shared" si="56"/>
        <v>0</v>
      </c>
      <c r="V263" s="18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14.25" x14ac:dyDescent="0.2">
      <c r="A264" s="1182"/>
      <c r="B264" s="37"/>
      <c r="C264" s="747"/>
      <c r="D264" s="42"/>
      <c r="E264" s="1165"/>
      <c r="F264" s="1165"/>
      <c r="G264" s="37"/>
      <c r="H264" s="37"/>
      <c r="I264" s="37"/>
      <c r="J264" s="37"/>
      <c r="K264" s="42"/>
      <c r="L264" s="42"/>
      <c r="M264" s="306"/>
      <c r="N264" s="282">
        <f t="shared" si="54"/>
        <v>0</v>
      </c>
      <c r="O264" s="741"/>
      <c r="P264" s="485">
        <f t="shared" si="53"/>
        <v>0</v>
      </c>
      <c r="Q264" s="109"/>
      <c r="R264" s="1063"/>
      <c r="S264" s="560" t="str">
        <f>IFERROR(VLOOKUP(R264,'FX rates'!$C$9:$D$25,2,FALSE),"")</f>
        <v/>
      </c>
      <c r="T264" s="282">
        <f t="shared" si="55"/>
        <v>0</v>
      </c>
      <c r="U264" s="150">
        <f t="shared" si="56"/>
        <v>0</v>
      </c>
      <c r="V264" s="18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14.25" x14ac:dyDescent="0.2">
      <c r="A265" s="1182"/>
      <c r="B265" s="37"/>
      <c r="C265" s="747"/>
      <c r="D265" s="42"/>
      <c r="E265" s="1165"/>
      <c r="F265" s="1165"/>
      <c r="G265" s="37"/>
      <c r="H265" s="37"/>
      <c r="I265" s="37"/>
      <c r="J265" s="37"/>
      <c r="K265" s="42"/>
      <c r="L265" s="42"/>
      <c r="M265" s="306"/>
      <c r="N265" s="282">
        <f t="shared" si="54"/>
        <v>0</v>
      </c>
      <c r="O265" s="741"/>
      <c r="P265" s="485">
        <f t="shared" si="53"/>
        <v>0</v>
      </c>
      <c r="Q265" s="109"/>
      <c r="R265" s="1063"/>
      <c r="S265" s="560" t="str">
        <f>IFERROR(VLOOKUP(R265,'FX rates'!$C$9:$D$25,2,FALSE),"")</f>
        <v/>
      </c>
      <c r="T265" s="282">
        <f t="shared" si="55"/>
        <v>0</v>
      </c>
      <c r="U265" s="150">
        <f t="shared" si="56"/>
        <v>0</v>
      </c>
      <c r="V265" s="18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14.25" x14ac:dyDescent="0.2">
      <c r="A266" s="1182"/>
      <c r="B266" s="37"/>
      <c r="C266" s="747"/>
      <c r="D266" s="42"/>
      <c r="E266" s="1165"/>
      <c r="F266" s="1165"/>
      <c r="G266" s="37"/>
      <c r="H266" s="37"/>
      <c r="I266" s="37"/>
      <c r="J266" s="37"/>
      <c r="K266" s="42"/>
      <c r="L266" s="42"/>
      <c r="M266" s="306"/>
      <c r="N266" s="282">
        <f t="shared" si="54"/>
        <v>0</v>
      </c>
      <c r="O266" s="741"/>
      <c r="P266" s="485">
        <f t="shared" si="53"/>
        <v>0</v>
      </c>
      <c r="Q266" s="109"/>
      <c r="R266" s="1063"/>
      <c r="S266" s="560" t="str">
        <f>IFERROR(VLOOKUP(R266,'FX rates'!$C$9:$D$25,2,FALSE),"")</f>
        <v/>
      </c>
      <c r="T266" s="282">
        <f t="shared" si="55"/>
        <v>0</v>
      </c>
      <c r="U266" s="150">
        <f t="shared" si="56"/>
        <v>0</v>
      </c>
      <c r="V266" s="18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14.25" x14ac:dyDescent="0.2">
      <c r="A267" s="1182"/>
      <c r="B267" s="37"/>
      <c r="C267" s="747"/>
      <c r="D267" s="42"/>
      <c r="E267" s="1165"/>
      <c r="F267" s="1165"/>
      <c r="G267" s="37"/>
      <c r="H267" s="37"/>
      <c r="I267" s="37"/>
      <c r="J267" s="37"/>
      <c r="K267" s="42"/>
      <c r="L267" s="42"/>
      <c r="M267" s="306"/>
      <c r="N267" s="282">
        <f t="shared" si="54"/>
        <v>0</v>
      </c>
      <c r="O267" s="741"/>
      <c r="P267" s="485">
        <f t="shared" si="53"/>
        <v>0</v>
      </c>
      <c r="Q267" s="109"/>
      <c r="R267" s="1063"/>
      <c r="S267" s="560" t="str">
        <f>IFERROR(VLOOKUP(R267,'FX rates'!$C$9:$D$25,2,FALSE),"")</f>
        <v/>
      </c>
      <c r="T267" s="282">
        <f t="shared" si="55"/>
        <v>0</v>
      </c>
      <c r="U267" s="150">
        <f t="shared" si="56"/>
        <v>0</v>
      </c>
      <c r="V267" s="18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14.25" x14ac:dyDescent="0.2">
      <c r="A268" s="1182"/>
      <c r="B268" s="37"/>
      <c r="C268" s="747"/>
      <c r="D268" s="42"/>
      <c r="E268" s="1165"/>
      <c r="F268" s="1165"/>
      <c r="G268" s="37"/>
      <c r="H268" s="37"/>
      <c r="I268" s="37"/>
      <c r="J268" s="37"/>
      <c r="K268" s="42"/>
      <c r="L268" s="42"/>
      <c r="M268" s="306"/>
      <c r="N268" s="282">
        <f t="shared" si="54"/>
        <v>0</v>
      </c>
      <c r="O268" s="741"/>
      <c r="P268" s="485">
        <f t="shared" si="53"/>
        <v>0</v>
      </c>
      <c r="Q268" s="109"/>
      <c r="R268" s="1063"/>
      <c r="S268" s="560" t="str">
        <f>IFERROR(VLOOKUP(R268,'FX rates'!$C$9:$D$25,2,FALSE),"")</f>
        <v/>
      </c>
      <c r="T268" s="282">
        <f t="shared" si="55"/>
        <v>0</v>
      </c>
      <c r="U268" s="150">
        <f t="shared" si="56"/>
        <v>0</v>
      </c>
      <c r="V268" s="18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14.25" x14ac:dyDescent="0.2">
      <c r="A269" s="1182"/>
      <c r="B269" s="37"/>
      <c r="C269" s="747"/>
      <c r="D269" s="42"/>
      <c r="E269" s="1165"/>
      <c r="F269" s="1165"/>
      <c r="G269" s="37"/>
      <c r="H269" s="37"/>
      <c r="I269" s="37"/>
      <c r="J269" s="37"/>
      <c r="K269" s="42"/>
      <c r="L269" s="42"/>
      <c r="M269" s="306"/>
      <c r="N269" s="282">
        <f t="shared" si="54"/>
        <v>0</v>
      </c>
      <c r="O269" s="741"/>
      <c r="P269" s="485">
        <f t="shared" si="53"/>
        <v>0</v>
      </c>
      <c r="Q269" s="109"/>
      <c r="R269" s="1063"/>
      <c r="S269" s="560" t="str">
        <f>IFERROR(VLOOKUP(R269,'FX rates'!$C$9:$D$25,2,FALSE),"")</f>
        <v/>
      </c>
      <c r="T269" s="282">
        <f t="shared" si="55"/>
        <v>0</v>
      </c>
      <c r="U269" s="150">
        <f t="shared" si="56"/>
        <v>0</v>
      </c>
      <c r="V269" s="18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14.25" x14ac:dyDescent="0.2">
      <c r="A270" s="1182"/>
      <c r="B270" s="37"/>
      <c r="C270" s="747"/>
      <c r="D270" s="42"/>
      <c r="E270" s="1165"/>
      <c r="F270" s="1165"/>
      <c r="G270" s="37"/>
      <c r="H270" s="37"/>
      <c r="I270" s="37"/>
      <c r="J270" s="37"/>
      <c r="K270" s="42"/>
      <c r="L270" s="42"/>
      <c r="M270" s="306"/>
      <c r="N270" s="282">
        <f t="shared" si="54"/>
        <v>0</v>
      </c>
      <c r="O270" s="741"/>
      <c r="P270" s="485">
        <f t="shared" si="53"/>
        <v>0</v>
      </c>
      <c r="Q270" s="109"/>
      <c r="R270" s="1063"/>
      <c r="S270" s="560" t="str">
        <f>IFERROR(VLOOKUP(R270,'FX rates'!$C$9:$D$25,2,FALSE),"")</f>
        <v/>
      </c>
      <c r="T270" s="282">
        <f t="shared" si="55"/>
        <v>0</v>
      </c>
      <c r="U270" s="150">
        <f t="shared" si="56"/>
        <v>0</v>
      </c>
      <c r="V270" s="18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14.25" x14ac:dyDescent="0.2">
      <c r="A271" s="1182"/>
      <c r="B271" s="37"/>
      <c r="C271" s="747"/>
      <c r="D271" s="42"/>
      <c r="E271" s="1165"/>
      <c r="F271" s="1165"/>
      <c r="G271" s="37"/>
      <c r="H271" s="37"/>
      <c r="I271" s="37"/>
      <c r="J271" s="37"/>
      <c r="K271" s="42"/>
      <c r="L271" s="42"/>
      <c r="M271" s="306"/>
      <c r="N271" s="282">
        <f t="shared" si="54"/>
        <v>0</v>
      </c>
      <c r="O271" s="741"/>
      <c r="P271" s="485">
        <f t="shared" si="53"/>
        <v>0</v>
      </c>
      <c r="Q271" s="109"/>
      <c r="R271" s="1063"/>
      <c r="S271" s="560" t="str">
        <f>IFERROR(VLOOKUP(R271,'FX rates'!$C$9:$D$25,2,FALSE),"")</f>
        <v/>
      </c>
      <c r="T271" s="282">
        <f t="shared" si="55"/>
        <v>0</v>
      </c>
      <c r="U271" s="150">
        <f t="shared" si="56"/>
        <v>0</v>
      </c>
      <c r="V271" s="18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14.25" x14ac:dyDescent="0.2">
      <c r="A272" s="1182"/>
      <c r="B272" s="37"/>
      <c r="C272" s="747"/>
      <c r="D272" s="42"/>
      <c r="E272" s="1165"/>
      <c r="F272" s="1165"/>
      <c r="G272" s="37"/>
      <c r="H272" s="37"/>
      <c r="I272" s="37"/>
      <c r="J272" s="37"/>
      <c r="K272" s="42"/>
      <c r="L272" s="42"/>
      <c r="M272" s="306"/>
      <c r="N272" s="282">
        <f t="shared" si="54"/>
        <v>0</v>
      </c>
      <c r="O272" s="741"/>
      <c r="P272" s="485">
        <f t="shared" si="53"/>
        <v>0</v>
      </c>
      <c r="Q272" s="109"/>
      <c r="R272" s="1063"/>
      <c r="S272" s="560" t="str">
        <f>IFERROR(VLOOKUP(R272,'FX rates'!$C$9:$D$25,2,FALSE),"")</f>
        <v/>
      </c>
      <c r="T272" s="282">
        <f t="shared" si="55"/>
        <v>0</v>
      </c>
      <c r="U272" s="150">
        <f t="shared" si="56"/>
        <v>0</v>
      </c>
      <c r="V272" s="18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14.25" x14ac:dyDescent="0.2">
      <c r="A273" s="1182"/>
      <c r="B273" s="37"/>
      <c r="C273" s="747"/>
      <c r="D273" s="42"/>
      <c r="E273" s="1165"/>
      <c r="F273" s="1165"/>
      <c r="G273" s="37"/>
      <c r="H273" s="37"/>
      <c r="I273" s="37"/>
      <c r="J273" s="37"/>
      <c r="K273" s="42"/>
      <c r="L273" s="42"/>
      <c r="M273" s="306"/>
      <c r="N273" s="282">
        <f t="shared" si="54"/>
        <v>0</v>
      </c>
      <c r="O273" s="741"/>
      <c r="P273" s="485">
        <f t="shared" si="53"/>
        <v>0</v>
      </c>
      <c r="Q273" s="109"/>
      <c r="R273" s="1063"/>
      <c r="S273" s="560" t="str">
        <f>IFERROR(VLOOKUP(R273,'FX rates'!$C$9:$D$25,2,FALSE),"")</f>
        <v/>
      </c>
      <c r="T273" s="282">
        <f t="shared" si="55"/>
        <v>0</v>
      </c>
      <c r="U273" s="150">
        <f t="shared" si="56"/>
        <v>0</v>
      </c>
      <c r="V273" s="18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14.25" x14ac:dyDescent="0.2">
      <c r="A274" s="1182"/>
      <c r="B274" s="37"/>
      <c r="C274" s="747"/>
      <c r="D274" s="42"/>
      <c r="E274" s="1165"/>
      <c r="F274" s="1165"/>
      <c r="G274" s="37"/>
      <c r="H274" s="37"/>
      <c r="I274" s="37"/>
      <c r="J274" s="37"/>
      <c r="K274" s="42"/>
      <c r="L274" s="42"/>
      <c r="M274" s="306"/>
      <c r="N274" s="282">
        <f t="shared" si="54"/>
        <v>0</v>
      </c>
      <c r="O274" s="741"/>
      <c r="P274" s="485">
        <f t="shared" si="53"/>
        <v>0</v>
      </c>
      <c r="Q274" s="109"/>
      <c r="R274" s="1063"/>
      <c r="S274" s="560" t="str">
        <f>IFERROR(VLOOKUP(R274,'FX rates'!$C$9:$D$25,2,FALSE),"")</f>
        <v/>
      </c>
      <c r="T274" s="282">
        <f t="shared" si="55"/>
        <v>0</v>
      </c>
      <c r="U274" s="150">
        <f t="shared" si="56"/>
        <v>0</v>
      </c>
      <c r="V274" s="18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14.25" x14ac:dyDescent="0.2">
      <c r="A275" s="1182"/>
      <c r="B275" s="37"/>
      <c r="C275" s="747"/>
      <c r="D275" s="42"/>
      <c r="E275" s="1165"/>
      <c r="F275" s="1165"/>
      <c r="G275" s="37"/>
      <c r="H275" s="37"/>
      <c r="I275" s="37"/>
      <c r="J275" s="37"/>
      <c r="K275" s="42"/>
      <c r="L275" s="42"/>
      <c r="M275" s="306"/>
      <c r="N275" s="282">
        <f t="shared" si="54"/>
        <v>0</v>
      </c>
      <c r="O275" s="741"/>
      <c r="P275" s="485">
        <f t="shared" si="53"/>
        <v>0</v>
      </c>
      <c r="Q275" s="109"/>
      <c r="R275" s="1063"/>
      <c r="S275" s="560" t="str">
        <f>IFERROR(VLOOKUP(R275,'FX rates'!$C$9:$D$25,2,FALSE),"")</f>
        <v/>
      </c>
      <c r="T275" s="282">
        <f t="shared" si="55"/>
        <v>0</v>
      </c>
      <c r="U275" s="150">
        <f t="shared" si="56"/>
        <v>0</v>
      </c>
      <c r="V275" s="18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14.25" x14ac:dyDescent="0.2">
      <c r="A276" s="1182"/>
      <c r="B276" s="37"/>
      <c r="C276" s="747"/>
      <c r="D276" s="42"/>
      <c r="E276" s="1165"/>
      <c r="F276" s="1165"/>
      <c r="G276" s="37"/>
      <c r="H276" s="37"/>
      <c r="I276" s="37"/>
      <c r="J276" s="37"/>
      <c r="K276" s="42"/>
      <c r="L276" s="42"/>
      <c r="M276" s="306"/>
      <c r="N276" s="282">
        <f t="shared" si="54"/>
        <v>0</v>
      </c>
      <c r="O276" s="741"/>
      <c r="P276" s="485">
        <f t="shared" si="53"/>
        <v>0</v>
      </c>
      <c r="Q276" s="109"/>
      <c r="R276" s="1063"/>
      <c r="S276" s="560" t="str">
        <f>IFERROR(VLOOKUP(R276,'FX rates'!$C$9:$D$25,2,FALSE),"")</f>
        <v/>
      </c>
      <c r="T276" s="282">
        <f t="shared" si="55"/>
        <v>0</v>
      </c>
      <c r="U276" s="150">
        <f t="shared" si="56"/>
        <v>0</v>
      </c>
      <c r="V276" s="18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14.25" x14ac:dyDescent="0.2">
      <c r="A277" s="1182"/>
      <c r="B277" s="37"/>
      <c r="C277" s="747"/>
      <c r="D277" s="42"/>
      <c r="E277" s="1165"/>
      <c r="F277" s="1165"/>
      <c r="G277" s="37"/>
      <c r="H277" s="37"/>
      <c r="I277" s="37"/>
      <c r="J277" s="37"/>
      <c r="K277" s="42"/>
      <c r="L277" s="42"/>
      <c r="M277" s="306"/>
      <c r="N277" s="282">
        <f t="shared" si="54"/>
        <v>0</v>
      </c>
      <c r="O277" s="741"/>
      <c r="P277" s="485">
        <f t="shared" si="53"/>
        <v>0</v>
      </c>
      <c r="Q277" s="109"/>
      <c r="R277" s="1063"/>
      <c r="S277" s="560" t="str">
        <f>IFERROR(VLOOKUP(R277,'FX rates'!$C$9:$D$25,2,FALSE),"")</f>
        <v/>
      </c>
      <c r="T277" s="282">
        <f t="shared" si="55"/>
        <v>0</v>
      </c>
      <c r="U277" s="150">
        <f t="shared" si="56"/>
        <v>0</v>
      </c>
      <c r="V277" s="18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14.25" x14ac:dyDescent="0.2">
      <c r="A278" s="1182"/>
      <c r="B278" s="37"/>
      <c r="C278" s="747"/>
      <c r="D278" s="42"/>
      <c r="E278" s="1165"/>
      <c r="F278" s="1165"/>
      <c r="G278" s="37"/>
      <c r="H278" s="37"/>
      <c r="I278" s="37"/>
      <c r="J278" s="37"/>
      <c r="K278" s="42"/>
      <c r="L278" s="42"/>
      <c r="M278" s="306"/>
      <c r="N278" s="282">
        <f t="shared" si="54"/>
        <v>0</v>
      </c>
      <c r="O278" s="741"/>
      <c r="P278" s="485">
        <f t="shared" si="53"/>
        <v>0</v>
      </c>
      <c r="Q278" s="109"/>
      <c r="R278" s="1063"/>
      <c r="S278" s="560" t="str">
        <f>IFERROR(VLOOKUP(R278,'FX rates'!$C$9:$D$25,2,FALSE),"")</f>
        <v/>
      </c>
      <c r="T278" s="282">
        <f t="shared" si="55"/>
        <v>0</v>
      </c>
      <c r="U278" s="150">
        <f t="shared" si="56"/>
        <v>0</v>
      </c>
      <c r="V278" s="18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14.25" x14ac:dyDescent="0.2">
      <c r="A279" s="1182"/>
      <c r="B279" s="37"/>
      <c r="C279" s="747"/>
      <c r="D279" s="42"/>
      <c r="E279" s="1165"/>
      <c r="F279" s="1165"/>
      <c r="G279" s="37"/>
      <c r="H279" s="37"/>
      <c r="I279" s="37"/>
      <c r="J279" s="37"/>
      <c r="K279" s="42"/>
      <c r="L279" s="42"/>
      <c r="M279" s="306"/>
      <c r="N279" s="282">
        <f t="shared" si="54"/>
        <v>0</v>
      </c>
      <c r="O279" s="741"/>
      <c r="P279" s="485">
        <f t="shared" si="53"/>
        <v>0</v>
      </c>
      <c r="Q279" s="109"/>
      <c r="R279" s="1063"/>
      <c r="S279" s="560" t="str">
        <f>IFERROR(VLOOKUP(R279,'FX rates'!$C$9:$D$25,2,FALSE),"")</f>
        <v/>
      </c>
      <c r="T279" s="282">
        <f t="shared" si="55"/>
        <v>0</v>
      </c>
      <c r="U279" s="150">
        <f t="shared" si="56"/>
        <v>0</v>
      </c>
      <c r="V279" s="18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14.25" x14ac:dyDescent="0.2">
      <c r="A280" s="1182"/>
      <c r="B280" s="37"/>
      <c r="C280" s="747"/>
      <c r="D280" s="42"/>
      <c r="E280" s="1165"/>
      <c r="F280" s="1165"/>
      <c r="G280" s="37"/>
      <c r="H280" s="37"/>
      <c r="I280" s="37"/>
      <c r="J280" s="37"/>
      <c r="K280" s="42"/>
      <c r="L280" s="42"/>
      <c r="M280" s="306"/>
      <c r="N280" s="282">
        <f t="shared" si="54"/>
        <v>0</v>
      </c>
      <c r="O280" s="741"/>
      <c r="P280" s="485">
        <f t="shared" si="53"/>
        <v>0</v>
      </c>
      <c r="Q280" s="109"/>
      <c r="R280" s="1063"/>
      <c r="S280" s="560" t="str">
        <f>IFERROR(VLOOKUP(R280,'FX rates'!$C$9:$D$25,2,FALSE),"")</f>
        <v/>
      </c>
      <c r="T280" s="282">
        <f t="shared" si="55"/>
        <v>0</v>
      </c>
      <c r="U280" s="150">
        <f t="shared" si="56"/>
        <v>0</v>
      </c>
      <c r="V280" s="18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14.25" x14ac:dyDescent="0.2">
      <c r="A281" s="1182"/>
      <c r="B281" s="37"/>
      <c r="C281" s="747"/>
      <c r="D281" s="42"/>
      <c r="E281" s="1165"/>
      <c r="F281" s="1165"/>
      <c r="G281" s="37"/>
      <c r="H281" s="37"/>
      <c r="I281" s="37"/>
      <c r="J281" s="37"/>
      <c r="K281" s="42"/>
      <c r="L281" s="42"/>
      <c r="M281" s="306"/>
      <c r="N281" s="282">
        <f t="shared" si="54"/>
        <v>0</v>
      </c>
      <c r="O281" s="741"/>
      <c r="P281" s="485">
        <f t="shared" si="53"/>
        <v>0</v>
      </c>
      <c r="Q281" s="109"/>
      <c r="R281" s="1063"/>
      <c r="S281" s="560" t="str">
        <f>IFERROR(VLOOKUP(R281,'FX rates'!$C$9:$D$25,2,FALSE),"")</f>
        <v/>
      </c>
      <c r="T281" s="282">
        <f t="shared" si="55"/>
        <v>0</v>
      </c>
      <c r="U281" s="150">
        <f t="shared" si="56"/>
        <v>0</v>
      </c>
      <c r="V281" s="18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14.25" x14ac:dyDescent="0.2">
      <c r="A282" s="1182"/>
      <c r="B282" s="37"/>
      <c r="C282" s="747"/>
      <c r="D282" s="42"/>
      <c r="E282" s="1165"/>
      <c r="F282" s="1165"/>
      <c r="G282" s="37"/>
      <c r="H282" s="37"/>
      <c r="I282" s="37"/>
      <c r="J282" s="37"/>
      <c r="K282" s="42"/>
      <c r="L282" s="42"/>
      <c r="M282" s="306"/>
      <c r="N282" s="282">
        <f t="shared" si="54"/>
        <v>0</v>
      </c>
      <c r="O282" s="741"/>
      <c r="P282" s="485">
        <f t="shared" si="53"/>
        <v>0</v>
      </c>
      <c r="Q282" s="109"/>
      <c r="R282" s="1063"/>
      <c r="S282" s="560" t="str">
        <f>IFERROR(VLOOKUP(R282,'FX rates'!$C$9:$D$25,2,FALSE),"")</f>
        <v/>
      </c>
      <c r="T282" s="282">
        <f t="shared" si="55"/>
        <v>0</v>
      </c>
      <c r="U282" s="150">
        <f t="shared" si="56"/>
        <v>0</v>
      </c>
      <c r="V282" s="18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14.25" x14ac:dyDescent="0.2">
      <c r="A283" s="1182"/>
      <c r="B283" s="37"/>
      <c r="C283" s="747"/>
      <c r="D283" s="42"/>
      <c r="E283" s="1165"/>
      <c r="F283" s="1165"/>
      <c r="G283" s="37"/>
      <c r="H283" s="37"/>
      <c r="I283" s="37"/>
      <c r="J283" s="37"/>
      <c r="K283" s="42"/>
      <c r="L283" s="42"/>
      <c r="M283" s="306"/>
      <c r="N283" s="282">
        <f t="shared" si="54"/>
        <v>0</v>
      </c>
      <c r="O283" s="741"/>
      <c r="P283" s="485">
        <f t="shared" si="53"/>
        <v>0</v>
      </c>
      <c r="Q283" s="109"/>
      <c r="R283" s="1063"/>
      <c r="S283" s="560" t="str">
        <f>IFERROR(VLOOKUP(R283,'FX rates'!$C$9:$D$25,2,FALSE),"")</f>
        <v/>
      </c>
      <c r="T283" s="282">
        <f t="shared" si="55"/>
        <v>0</v>
      </c>
      <c r="U283" s="150">
        <f t="shared" si="56"/>
        <v>0</v>
      </c>
      <c r="V283" s="18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14.25" x14ac:dyDescent="0.2">
      <c r="A284" s="1182"/>
      <c r="B284" s="37"/>
      <c r="C284" s="747"/>
      <c r="D284" s="42"/>
      <c r="E284" s="1165"/>
      <c r="F284" s="1165"/>
      <c r="G284" s="37"/>
      <c r="H284" s="37"/>
      <c r="I284" s="37"/>
      <c r="J284" s="37"/>
      <c r="K284" s="42"/>
      <c r="L284" s="42"/>
      <c r="M284" s="306"/>
      <c r="N284" s="282">
        <f t="shared" si="54"/>
        <v>0</v>
      </c>
      <c r="O284" s="741"/>
      <c r="P284" s="485">
        <f t="shared" si="53"/>
        <v>0</v>
      </c>
      <c r="Q284" s="109"/>
      <c r="R284" s="1063"/>
      <c r="S284" s="560" t="str">
        <f>IFERROR(VLOOKUP(R284,'FX rates'!$C$9:$D$25,2,FALSE),"")</f>
        <v/>
      </c>
      <c r="T284" s="282">
        <f t="shared" si="55"/>
        <v>0</v>
      </c>
      <c r="U284" s="150">
        <f t="shared" si="56"/>
        <v>0</v>
      </c>
      <c r="V284" s="18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14.25" x14ac:dyDescent="0.2">
      <c r="A285" s="1182"/>
      <c r="B285" s="37"/>
      <c r="C285" s="747"/>
      <c r="D285" s="42"/>
      <c r="E285" s="1165"/>
      <c r="F285" s="1165"/>
      <c r="G285" s="37"/>
      <c r="H285" s="37"/>
      <c r="I285" s="37"/>
      <c r="J285" s="37"/>
      <c r="K285" s="42"/>
      <c r="L285" s="42"/>
      <c r="M285" s="306"/>
      <c r="N285" s="282">
        <f t="shared" si="54"/>
        <v>0</v>
      </c>
      <c r="O285" s="741"/>
      <c r="P285" s="485">
        <f t="shared" si="53"/>
        <v>0</v>
      </c>
      <c r="Q285" s="109"/>
      <c r="R285" s="1063"/>
      <c r="S285" s="560" t="str">
        <f>IFERROR(VLOOKUP(R285,'FX rates'!$C$9:$D$25,2,FALSE),"")</f>
        <v/>
      </c>
      <c r="T285" s="282">
        <f t="shared" si="55"/>
        <v>0</v>
      </c>
      <c r="U285" s="150">
        <f t="shared" si="56"/>
        <v>0</v>
      </c>
      <c r="V285" s="18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ht="14.25" x14ac:dyDescent="0.2">
      <c r="A286" s="1182"/>
      <c r="B286" s="37"/>
      <c r="C286" s="747"/>
      <c r="D286" s="42"/>
      <c r="E286" s="1165"/>
      <c r="F286" s="1165"/>
      <c r="G286" s="37"/>
      <c r="H286" s="37"/>
      <c r="I286" s="37"/>
      <c r="J286" s="37"/>
      <c r="K286" s="42"/>
      <c r="L286" s="42"/>
      <c r="M286" s="306"/>
      <c r="N286" s="282">
        <f t="shared" si="54"/>
        <v>0</v>
      </c>
      <c r="O286" s="741"/>
      <c r="P286" s="485">
        <f t="shared" ref="P286:P349" si="57">SUM(N286:O286)</f>
        <v>0</v>
      </c>
      <c r="Q286" s="109"/>
      <c r="R286" s="1063"/>
      <c r="S286" s="560" t="str">
        <f>IFERROR(VLOOKUP(R286,'FX rates'!$C$9:$D$25,2,FALSE),"")</f>
        <v/>
      </c>
      <c r="T286" s="282">
        <f t="shared" si="55"/>
        <v>0</v>
      </c>
      <c r="U286" s="150">
        <f t="shared" si="56"/>
        <v>0</v>
      </c>
      <c r="V286" s="18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:41" ht="14.25" x14ac:dyDescent="0.2">
      <c r="A287" s="1182"/>
      <c r="B287" s="37"/>
      <c r="C287" s="747"/>
      <c r="D287" s="42"/>
      <c r="E287" s="1165"/>
      <c r="F287" s="1165"/>
      <c r="G287" s="37"/>
      <c r="H287" s="37"/>
      <c r="I287" s="37"/>
      <c r="J287" s="37"/>
      <c r="K287" s="42"/>
      <c r="L287" s="42"/>
      <c r="M287" s="306"/>
      <c r="N287" s="282">
        <f t="shared" si="54"/>
        <v>0</v>
      </c>
      <c r="O287" s="741"/>
      <c r="P287" s="485">
        <f t="shared" si="57"/>
        <v>0</v>
      </c>
      <c r="Q287" s="109"/>
      <c r="R287" s="1063"/>
      <c r="S287" s="560" t="str">
        <f>IFERROR(VLOOKUP(R287,'FX rates'!$C$9:$D$25,2,FALSE),"")</f>
        <v/>
      </c>
      <c r="T287" s="282">
        <f t="shared" si="55"/>
        <v>0</v>
      </c>
      <c r="U287" s="150">
        <f t="shared" si="56"/>
        <v>0</v>
      </c>
      <c r="V287" s="18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1:41" ht="14.25" x14ac:dyDescent="0.2">
      <c r="A288" s="1182"/>
      <c r="B288" s="37"/>
      <c r="C288" s="747"/>
      <c r="D288" s="42"/>
      <c r="E288" s="1165"/>
      <c r="F288" s="1165"/>
      <c r="G288" s="37"/>
      <c r="H288" s="37"/>
      <c r="I288" s="37"/>
      <c r="J288" s="37"/>
      <c r="K288" s="42"/>
      <c r="L288" s="42"/>
      <c r="M288" s="306"/>
      <c r="N288" s="282">
        <f t="shared" ref="N288:N351" si="58">IF($L288=$AN$32,$G288,IF($L288=$AN$33,$H288,IF($L288=$AN$34,$I288,0)))</f>
        <v>0</v>
      </c>
      <c r="O288" s="741"/>
      <c r="P288" s="485">
        <f t="shared" si="57"/>
        <v>0</v>
      </c>
      <c r="Q288" s="109"/>
      <c r="R288" s="1063"/>
      <c r="S288" s="560" t="str">
        <f>IFERROR(VLOOKUP(R288,'FX rates'!$C$9:$D$25,2,FALSE),"")</f>
        <v/>
      </c>
      <c r="T288" s="282">
        <f t="shared" ref="T288:T351" si="59">IF(K288=$AJ$32,P288,0)</f>
        <v>0</v>
      </c>
      <c r="U288" s="150">
        <f t="shared" ref="U288:U351" si="60">IF(OR(K288=$AJ$33,ISBLANK(K288)),P288,0)</f>
        <v>0</v>
      </c>
      <c r="V288" s="18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1:41" ht="14.25" x14ac:dyDescent="0.2">
      <c r="A289" s="1182"/>
      <c r="B289" s="37"/>
      <c r="C289" s="747"/>
      <c r="D289" s="42"/>
      <c r="E289" s="1165"/>
      <c r="F289" s="1165"/>
      <c r="G289" s="37"/>
      <c r="H289" s="37"/>
      <c r="I289" s="37"/>
      <c r="J289" s="37"/>
      <c r="K289" s="42"/>
      <c r="L289" s="42"/>
      <c r="M289" s="306"/>
      <c r="N289" s="282">
        <f t="shared" si="58"/>
        <v>0</v>
      </c>
      <c r="O289" s="741"/>
      <c r="P289" s="485">
        <f t="shared" si="57"/>
        <v>0</v>
      </c>
      <c r="Q289" s="109"/>
      <c r="R289" s="1063"/>
      <c r="S289" s="560" t="str">
        <f>IFERROR(VLOOKUP(R289,'FX rates'!$C$9:$D$25,2,FALSE),"")</f>
        <v/>
      </c>
      <c r="T289" s="282">
        <f t="shared" si="59"/>
        <v>0</v>
      </c>
      <c r="U289" s="150">
        <f t="shared" si="60"/>
        <v>0</v>
      </c>
      <c r="V289" s="18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1:41" ht="14.25" x14ac:dyDescent="0.2">
      <c r="A290" s="1182"/>
      <c r="B290" s="37"/>
      <c r="C290" s="747"/>
      <c r="D290" s="42"/>
      <c r="E290" s="1165"/>
      <c r="F290" s="1165"/>
      <c r="G290" s="37"/>
      <c r="H290" s="37"/>
      <c r="I290" s="37"/>
      <c r="J290" s="37"/>
      <c r="K290" s="42"/>
      <c r="L290" s="42"/>
      <c r="M290" s="306"/>
      <c r="N290" s="282">
        <f t="shared" si="58"/>
        <v>0</v>
      </c>
      <c r="O290" s="741"/>
      <c r="P290" s="485">
        <f t="shared" si="57"/>
        <v>0</v>
      </c>
      <c r="Q290" s="109"/>
      <c r="R290" s="1063"/>
      <c r="S290" s="560" t="str">
        <f>IFERROR(VLOOKUP(R290,'FX rates'!$C$9:$D$25,2,FALSE),"")</f>
        <v/>
      </c>
      <c r="T290" s="282">
        <f t="shared" si="59"/>
        <v>0</v>
      </c>
      <c r="U290" s="150">
        <f t="shared" si="60"/>
        <v>0</v>
      </c>
      <c r="V290" s="18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1:41" ht="14.25" x14ac:dyDescent="0.2">
      <c r="A291" s="1182"/>
      <c r="B291" s="37"/>
      <c r="C291" s="747"/>
      <c r="D291" s="42"/>
      <c r="E291" s="1165"/>
      <c r="F291" s="1165"/>
      <c r="G291" s="37"/>
      <c r="H291" s="37"/>
      <c r="I291" s="37"/>
      <c r="J291" s="37"/>
      <c r="K291" s="42"/>
      <c r="L291" s="42"/>
      <c r="M291" s="306"/>
      <c r="N291" s="282">
        <f t="shared" si="58"/>
        <v>0</v>
      </c>
      <c r="O291" s="741"/>
      <c r="P291" s="485">
        <f t="shared" si="57"/>
        <v>0</v>
      </c>
      <c r="Q291" s="109"/>
      <c r="R291" s="1063"/>
      <c r="S291" s="560" t="str">
        <f>IFERROR(VLOOKUP(R291,'FX rates'!$C$9:$D$25,2,FALSE),"")</f>
        <v/>
      </c>
      <c r="T291" s="282">
        <f t="shared" si="59"/>
        <v>0</v>
      </c>
      <c r="U291" s="150">
        <f t="shared" si="60"/>
        <v>0</v>
      </c>
      <c r="V291" s="18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1:41" ht="14.25" x14ac:dyDescent="0.2">
      <c r="A292" s="1182"/>
      <c r="B292" s="37"/>
      <c r="C292" s="747"/>
      <c r="D292" s="42"/>
      <c r="E292" s="1165"/>
      <c r="F292" s="1165"/>
      <c r="G292" s="37"/>
      <c r="H292" s="37"/>
      <c r="I292" s="37"/>
      <c r="J292" s="37"/>
      <c r="K292" s="42"/>
      <c r="L292" s="42"/>
      <c r="M292" s="306"/>
      <c r="N292" s="282">
        <f t="shared" si="58"/>
        <v>0</v>
      </c>
      <c r="O292" s="741"/>
      <c r="P292" s="485">
        <f t="shared" si="57"/>
        <v>0</v>
      </c>
      <c r="Q292" s="109"/>
      <c r="R292" s="1063"/>
      <c r="S292" s="560" t="str">
        <f>IFERROR(VLOOKUP(R292,'FX rates'!$C$9:$D$25,2,FALSE),"")</f>
        <v/>
      </c>
      <c r="T292" s="282">
        <f t="shared" si="59"/>
        <v>0</v>
      </c>
      <c r="U292" s="150">
        <f t="shared" si="60"/>
        <v>0</v>
      </c>
      <c r="V292" s="18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1:41" ht="14.25" x14ac:dyDescent="0.2">
      <c r="A293" s="1182"/>
      <c r="B293" s="37"/>
      <c r="C293" s="747"/>
      <c r="D293" s="42"/>
      <c r="E293" s="1165"/>
      <c r="F293" s="1165"/>
      <c r="G293" s="37"/>
      <c r="H293" s="37"/>
      <c r="I293" s="37"/>
      <c r="J293" s="37"/>
      <c r="K293" s="42"/>
      <c r="L293" s="42"/>
      <c r="M293" s="306"/>
      <c r="N293" s="282">
        <f t="shared" si="58"/>
        <v>0</v>
      </c>
      <c r="O293" s="741"/>
      <c r="P293" s="485">
        <f t="shared" si="57"/>
        <v>0</v>
      </c>
      <c r="Q293" s="109"/>
      <c r="R293" s="1063"/>
      <c r="S293" s="560" t="str">
        <f>IFERROR(VLOOKUP(R293,'FX rates'!$C$9:$D$25,2,FALSE),"")</f>
        <v/>
      </c>
      <c r="T293" s="282">
        <f t="shared" si="59"/>
        <v>0</v>
      </c>
      <c r="U293" s="150">
        <f t="shared" si="60"/>
        <v>0</v>
      </c>
      <c r="V293" s="18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1:41" ht="14.25" x14ac:dyDescent="0.2">
      <c r="A294" s="1182"/>
      <c r="B294" s="37"/>
      <c r="C294" s="747"/>
      <c r="D294" s="42"/>
      <c r="E294" s="1165"/>
      <c r="F294" s="1165"/>
      <c r="G294" s="37"/>
      <c r="H294" s="37"/>
      <c r="I294" s="37"/>
      <c r="J294" s="37"/>
      <c r="K294" s="42"/>
      <c r="L294" s="42"/>
      <c r="M294" s="306"/>
      <c r="N294" s="282">
        <f t="shared" si="58"/>
        <v>0</v>
      </c>
      <c r="O294" s="741"/>
      <c r="P294" s="485">
        <f t="shared" si="57"/>
        <v>0</v>
      </c>
      <c r="Q294" s="109"/>
      <c r="R294" s="1063"/>
      <c r="S294" s="560" t="str">
        <f>IFERROR(VLOOKUP(R294,'FX rates'!$C$9:$D$25,2,FALSE),"")</f>
        <v/>
      </c>
      <c r="T294" s="282">
        <f t="shared" si="59"/>
        <v>0</v>
      </c>
      <c r="U294" s="150">
        <f t="shared" si="60"/>
        <v>0</v>
      </c>
      <c r="V294" s="18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1:41" ht="14.25" x14ac:dyDescent="0.2">
      <c r="A295" s="1182"/>
      <c r="B295" s="37"/>
      <c r="C295" s="747"/>
      <c r="D295" s="42"/>
      <c r="E295" s="1165"/>
      <c r="F295" s="1165"/>
      <c r="G295" s="37"/>
      <c r="H295" s="37"/>
      <c r="I295" s="37"/>
      <c r="J295" s="37"/>
      <c r="K295" s="42"/>
      <c r="L295" s="42"/>
      <c r="M295" s="306"/>
      <c r="N295" s="282">
        <f t="shared" si="58"/>
        <v>0</v>
      </c>
      <c r="O295" s="741"/>
      <c r="P295" s="485">
        <f t="shared" si="57"/>
        <v>0</v>
      </c>
      <c r="Q295" s="109"/>
      <c r="R295" s="1063"/>
      <c r="S295" s="560" t="str">
        <f>IFERROR(VLOOKUP(R295,'FX rates'!$C$9:$D$25,2,FALSE),"")</f>
        <v/>
      </c>
      <c r="T295" s="282">
        <f t="shared" si="59"/>
        <v>0</v>
      </c>
      <c r="U295" s="150">
        <f t="shared" si="60"/>
        <v>0</v>
      </c>
      <c r="V295" s="18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1:41" ht="14.25" x14ac:dyDescent="0.2">
      <c r="A296" s="1182"/>
      <c r="B296" s="37"/>
      <c r="C296" s="747"/>
      <c r="D296" s="42"/>
      <c r="E296" s="1165"/>
      <c r="F296" s="1165"/>
      <c r="G296" s="37"/>
      <c r="H296" s="37"/>
      <c r="I296" s="37"/>
      <c r="J296" s="37"/>
      <c r="K296" s="42"/>
      <c r="L296" s="42"/>
      <c r="M296" s="306"/>
      <c r="N296" s="282">
        <f t="shared" si="58"/>
        <v>0</v>
      </c>
      <c r="O296" s="741"/>
      <c r="P296" s="485">
        <f t="shared" si="57"/>
        <v>0</v>
      </c>
      <c r="Q296" s="109"/>
      <c r="R296" s="1063"/>
      <c r="S296" s="560" t="str">
        <f>IFERROR(VLOOKUP(R296,'FX rates'!$C$9:$D$25,2,FALSE),"")</f>
        <v/>
      </c>
      <c r="T296" s="282">
        <f t="shared" si="59"/>
        <v>0</v>
      </c>
      <c r="U296" s="150">
        <f t="shared" si="60"/>
        <v>0</v>
      </c>
      <c r="V296" s="18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1:41" ht="14.25" x14ac:dyDescent="0.2">
      <c r="A297" s="1182"/>
      <c r="B297" s="37"/>
      <c r="C297" s="747"/>
      <c r="D297" s="42"/>
      <c r="E297" s="1165"/>
      <c r="F297" s="1165"/>
      <c r="G297" s="37"/>
      <c r="H297" s="37"/>
      <c r="I297" s="37"/>
      <c r="J297" s="37"/>
      <c r="K297" s="42"/>
      <c r="L297" s="42"/>
      <c r="M297" s="306"/>
      <c r="N297" s="282">
        <f t="shared" si="58"/>
        <v>0</v>
      </c>
      <c r="O297" s="741"/>
      <c r="P297" s="485">
        <f t="shared" si="57"/>
        <v>0</v>
      </c>
      <c r="Q297" s="109"/>
      <c r="R297" s="1063"/>
      <c r="S297" s="560" t="str">
        <f>IFERROR(VLOOKUP(R297,'FX rates'!$C$9:$D$25,2,FALSE),"")</f>
        <v/>
      </c>
      <c r="T297" s="282">
        <f t="shared" si="59"/>
        <v>0</v>
      </c>
      <c r="U297" s="150">
        <f t="shared" si="60"/>
        <v>0</v>
      </c>
      <c r="V297" s="18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1:41" ht="14.25" x14ac:dyDescent="0.2">
      <c r="A298" s="1182"/>
      <c r="B298" s="37"/>
      <c r="C298" s="747"/>
      <c r="D298" s="42"/>
      <c r="E298" s="1165"/>
      <c r="F298" s="1165"/>
      <c r="G298" s="37"/>
      <c r="H298" s="37"/>
      <c r="I298" s="37"/>
      <c r="J298" s="37"/>
      <c r="K298" s="42"/>
      <c r="L298" s="42"/>
      <c r="M298" s="306"/>
      <c r="N298" s="282">
        <f t="shared" si="58"/>
        <v>0</v>
      </c>
      <c r="O298" s="741"/>
      <c r="P298" s="485">
        <f t="shared" si="57"/>
        <v>0</v>
      </c>
      <c r="Q298" s="109"/>
      <c r="R298" s="1063"/>
      <c r="S298" s="560" t="str">
        <f>IFERROR(VLOOKUP(R298,'FX rates'!$C$9:$D$25,2,FALSE),"")</f>
        <v/>
      </c>
      <c r="T298" s="282">
        <f t="shared" si="59"/>
        <v>0</v>
      </c>
      <c r="U298" s="150">
        <f t="shared" si="60"/>
        <v>0</v>
      </c>
      <c r="V298" s="18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1:41" ht="14.25" x14ac:dyDescent="0.2">
      <c r="A299" s="1182"/>
      <c r="B299" s="37"/>
      <c r="C299" s="747"/>
      <c r="D299" s="42"/>
      <c r="E299" s="1165"/>
      <c r="F299" s="1165"/>
      <c r="G299" s="37"/>
      <c r="H299" s="37"/>
      <c r="I299" s="37"/>
      <c r="J299" s="37"/>
      <c r="K299" s="42"/>
      <c r="L299" s="42"/>
      <c r="M299" s="306"/>
      <c r="N299" s="282">
        <f t="shared" si="58"/>
        <v>0</v>
      </c>
      <c r="O299" s="741"/>
      <c r="P299" s="485">
        <f t="shared" si="57"/>
        <v>0</v>
      </c>
      <c r="Q299" s="109"/>
      <c r="R299" s="1063"/>
      <c r="S299" s="560" t="str">
        <f>IFERROR(VLOOKUP(R299,'FX rates'!$C$9:$D$25,2,FALSE),"")</f>
        <v/>
      </c>
      <c r="T299" s="282">
        <f t="shared" si="59"/>
        <v>0</v>
      </c>
      <c r="U299" s="150">
        <f t="shared" si="60"/>
        <v>0</v>
      </c>
      <c r="V299" s="18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1:41" ht="14.25" x14ac:dyDescent="0.2">
      <c r="A300" s="1182"/>
      <c r="B300" s="37"/>
      <c r="C300" s="747"/>
      <c r="D300" s="42"/>
      <c r="E300" s="1165"/>
      <c r="F300" s="1165"/>
      <c r="G300" s="37"/>
      <c r="H300" s="37"/>
      <c r="I300" s="37"/>
      <c r="J300" s="37"/>
      <c r="K300" s="42"/>
      <c r="L300" s="42"/>
      <c r="M300" s="306"/>
      <c r="N300" s="282">
        <f t="shared" si="58"/>
        <v>0</v>
      </c>
      <c r="O300" s="741"/>
      <c r="P300" s="485">
        <f t="shared" si="57"/>
        <v>0</v>
      </c>
      <c r="Q300" s="109"/>
      <c r="R300" s="1063"/>
      <c r="S300" s="560" t="str">
        <f>IFERROR(VLOOKUP(R300,'FX rates'!$C$9:$D$25,2,FALSE),"")</f>
        <v/>
      </c>
      <c r="T300" s="282">
        <f t="shared" si="59"/>
        <v>0</v>
      </c>
      <c r="U300" s="150">
        <f t="shared" si="60"/>
        <v>0</v>
      </c>
      <c r="V300" s="18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1:41" ht="14.25" x14ac:dyDescent="0.2">
      <c r="A301" s="1182"/>
      <c r="B301" s="37"/>
      <c r="C301" s="747"/>
      <c r="D301" s="42"/>
      <c r="E301" s="1165"/>
      <c r="F301" s="1165"/>
      <c r="G301" s="37"/>
      <c r="H301" s="37"/>
      <c r="I301" s="37"/>
      <c r="J301" s="37"/>
      <c r="K301" s="42"/>
      <c r="L301" s="42"/>
      <c r="M301" s="306"/>
      <c r="N301" s="282">
        <f t="shared" si="58"/>
        <v>0</v>
      </c>
      <c r="O301" s="741"/>
      <c r="P301" s="485">
        <f t="shared" si="57"/>
        <v>0</v>
      </c>
      <c r="Q301" s="109"/>
      <c r="R301" s="1063"/>
      <c r="S301" s="560" t="str">
        <f>IFERROR(VLOOKUP(R301,'FX rates'!$C$9:$D$25,2,FALSE),"")</f>
        <v/>
      </c>
      <c r="T301" s="282">
        <f t="shared" si="59"/>
        <v>0</v>
      </c>
      <c r="U301" s="150">
        <f t="shared" si="60"/>
        <v>0</v>
      </c>
      <c r="V301" s="18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1:41" ht="14.25" x14ac:dyDescent="0.2">
      <c r="A302" s="1182"/>
      <c r="B302" s="37"/>
      <c r="C302" s="747"/>
      <c r="D302" s="42"/>
      <c r="E302" s="1165"/>
      <c r="F302" s="1165"/>
      <c r="G302" s="37"/>
      <c r="H302" s="37"/>
      <c r="I302" s="37"/>
      <c r="J302" s="37"/>
      <c r="K302" s="42"/>
      <c r="L302" s="42"/>
      <c r="M302" s="306"/>
      <c r="N302" s="282">
        <f t="shared" si="58"/>
        <v>0</v>
      </c>
      <c r="O302" s="741"/>
      <c r="P302" s="485">
        <f t="shared" si="57"/>
        <v>0</v>
      </c>
      <c r="Q302" s="109"/>
      <c r="R302" s="159"/>
      <c r="S302" s="560" t="str">
        <f>IFERROR(VLOOKUP(R302,'FX rates'!$C$9:$D$25,2,FALSE),"")</f>
        <v/>
      </c>
      <c r="T302" s="282">
        <f t="shared" si="59"/>
        <v>0</v>
      </c>
      <c r="U302" s="150">
        <f t="shared" si="60"/>
        <v>0</v>
      </c>
      <c r="V302" s="18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1:41" ht="14.25" x14ac:dyDescent="0.2">
      <c r="A303" s="1182"/>
      <c r="B303" s="37"/>
      <c r="C303" s="747"/>
      <c r="D303" s="42"/>
      <c r="E303" s="1165"/>
      <c r="F303" s="1165"/>
      <c r="G303" s="37"/>
      <c r="H303" s="37"/>
      <c r="I303" s="37"/>
      <c r="J303" s="37"/>
      <c r="K303" s="42"/>
      <c r="L303" s="42"/>
      <c r="M303" s="306"/>
      <c r="N303" s="282">
        <f t="shared" si="58"/>
        <v>0</v>
      </c>
      <c r="O303" s="741"/>
      <c r="P303" s="485">
        <f t="shared" si="57"/>
        <v>0</v>
      </c>
      <c r="Q303" s="109"/>
      <c r="R303" s="159"/>
      <c r="S303" s="560" t="str">
        <f>IFERROR(VLOOKUP(R303,'FX rates'!$C$9:$D$25,2,FALSE),"")</f>
        <v/>
      </c>
      <c r="T303" s="282">
        <f t="shared" si="59"/>
        <v>0</v>
      </c>
      <c r="U303" s="150">
        <f t="shared" si="60"/>
        <v>0</v>
      </c>
      <c r="V303" s="18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1:41" ht="14.25" x14ac:dyDescent="0.2">
      <c r="A304" s="1182"/>
      <c r="B304" s="37"/>
      <c r="C304" s="747"/>
      <c r="D304" s="42"/>
      <c r="E304" s="1165"/>
      <c r="F304" s="1165"/>
      <c r="G304" s="37"/>
      <c r="H304" s="37"/>
      <c r="I304" s="37"/>
      <c r="J304" s="37"/>
      <c r="K304" s="42"/>
      <c r="L304" s="42"/>
      <c r="M304" s="306"/>
      <c r="N304" s="282">
        <f t="shared" si="58"/>
        <v>0</v>
      </c>
      <c r="O304" s="741"/>
      <c r="P304" s="485">
        <f t="shared" si="57"/>
        <v>0</v>
      </c>
      <c r="Q304" s="109"/>
      <c r="R304" s="159"/>
      <c r="S304" s="560" t="str">
        <f>IFERROR(VLOOKUP(R304,'FX rates'!$C$9:$D$25,2,FALSE),"")</f>
        <v/>
      </c>
      <c r="T304" s="282">
        <f t="shared" si="59"/>
        <v>0</v>
      </c>
      <c r="U304" s="150">
        <f t="shared" si="60"/>
        <v>0</v>
      </c>
      <c r="V304" s="18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1:41" ht="14.25" x14ac:dyDescent="0.2">
      <c r="A305" s="1182"/>
      <c r="B305" s="37"/>
      <c r="C305" s="747"/>
      <c r="D305" s="42"/>
      <c r="E305" s="1165"/>
      <c r="F305" s="1165"/>
      <c r="G305" s="37"/>
      <c r="H305" s="37"/>
      <c r="I305" s="37"/>
      <c r="J305" s="37"/>
      <c r="K305" s="42"/>
      <c r="L305" s="42"/>
      <c r="M305" s="306"/>
      <c r="N305" s="282">
        <f t="shared" si="58"/>
        <v>0</v>
      </c>
      <c r="O305" s="741"/>
      <c r="P305" s="485">
        <f t="shared" si="57"/>
        <v>0</v>
      </c>
      <c r="Q305" s="109"/>
      <c r="R305" s="159"/>
      <c r="S305" s="560" t="str">
        <f>IFERROR(VLOOKUP(R305,'FX rates'!$C$9:$D$25,2,FALSE),"")</f>
        <v/>
      </c>
      <c r="T305" s="282">
        <f t="shared" si="59"/>
        <v>0</v>
      </c>
      <c r="U305" s="150">
        <f t="shared" si="60"/>
        <v>0</v>
      </c>
      <c r="V305" s="18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1:41" ht="14.25" x14ac:dyDescent="0.2">
      <c r="A306" s="1182"/>
      <c r="B306" s="37"/>
      <c r="C306" s="747"/>
      <c r="D306" s="42"/>
      <c r="E306" s="1165"/>
      <c r="F306" s="1165"/>
      <c r="G306" s="37"/>
      <c r="H306" s="37"/>
      <c r="I306" s="37"/>
      <c r="J306" s="37"/>
      <c r="K306" s="42"/>
      <c r="L306" s="42"/>
      <c r="M306" s="306"/>
      <c r="N306" s="282">
        <f t="shared" si="58"/>
        <v>0</v>
      </c>
      <c r="O306" s="741"/>
      <c r="P306" s="485">
        <f t="shared" si="57"/>
        <v>0</v>
      </c>
      <c r="Q306" s="109"/>
      <c r="R306" s="159"/>
      <c r="S306" s="560" t="str">
        <f>IFERROR(VLOOKUP(R306,'FX rates'!$C$9:$D$25,2,FALSE),"")</f>
        <v/>
      </c>
      <c r="T306" s="282">
        <f t="shared" si="59"/>
        <v>0</v>
      </c>
      <c r="U306" s="150">
        <f t="shared" si="60"/>
        <v>0</v>
      </c>
      <c r="V306" s="18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1:41" ht="14.25" x14ac:dyDescent="0.2">
      <c r="A307" s="1182"/>
      <c r="B307" s="37"/>
      <c r="C307" s="747"/>
      <c r="D307" s="42"/>
      <c r="E307" s="1165"/>
      <c r="F307" s="1165"/>
      <c r="G307" s="37"/>
      <c r="H307" s="37"/>
      <c r="I307" s="37"/>
      <c r="J307" s="37"/>
      <c r="K307" s="42"/>
      <c r="L307" s="42"/>
      <c r="M307" s="306"/>
      <c r="N307" s="282">
        <f t="shared" si="58"/>
        <v>0</v>
      </c>
      <c r="O307" s="741"/>
      <c r="P307" s="485">
        <f t="shared" si="57"/>
        <v>0</v>
      </c>
      <c r="Q307" s="109"/>
      <c r="R307" s="159"/>
      <c r="S307" s="560" t="str">
        <f>IFERROR(VLOOKUP(R307,'FX rates'!$C$9:$D$25,2,FALSE),"")</f>
        <v/>
      </c>
      <c r="T307" s="282">
        <f t="shared" si="59"/>
        <v>0</v>
      </c>
      <c r="U307" s="150">
        <f t="shared" si="60"/>
        <v>0</v>
      </c>
      <c r="V307" s="18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1:41" ht="14.25" x14ac:dyDescent="0.2">
      <c r="A308" s="1182"/>
      <c r="B308" s="37"/>
      <c r="C308" s="747"/>
      <c r="D308" s="42"/>
      <c r="E308" s="1165"/>
      <c r="F308" s="1165"/>
      <c r="G308" s="37"/>
      <c r="H308" s="37"/>
      <c r="I308" s="37"/>
      <c r="J308" s="37"/>
      <c r="K308" s="42"/>
      <c r="L308" s="42"/>
      <c r="M308" s="306"/>
      <c r="N308" s="282">
        <f t="shared" si="58"/>
        <v>0</v>
      </c>
      <c r="O308" s="741"/>
      <c r="P308" s="485">
        <f t="shared" si="57"/>
        <v>0</v>
      </c>
      <c r="Q308" s="109"/>
      <c r="R308" s="159"/>
      <c r="S308" s="560" t="str">
        <f>IFERROR(VLOOKUP(R308,'FX rates'!$C$9:$D$25,2,FALSE),"")</f>
        <v/>
      </c>
      <c r="T308" s="282">
        <f t="shared" si="59"/>
        <v>0</v>
      </c>
      <c r="U308" s="150">
        <f t="shared" si="60"/>
        <v>0</v>
      </c>
      <c r="V308" s="18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1:41" ht="14.25" x14ac:dyDescent="0.2">
      <c r="A309" s="1182"/>
      <c r="B309" s="37"/>
      <c r="C309" s="747"/>
      <c r="D309" s="42"/>
      <c r="E309" s="1165"/>
      <c r="F309" s="1165"/>
      <c r="G309" s="37"/>
      <c r="H309" s="37"/>
      <c r="I309" s="37"/>
      <c r="J309" s="37"/>
      <c r="K309" s="42"/>
      <c r="L309" s="42"/>
      <c r="M309" s="306"/>
      <c r="N309" s="282">
        <f t="shared" si="58"/>
        <v>0</v>
      </c>
      <c r="O309" s="741"/>
      <c r="P309" s="485">
        <f t="shared" si="57"/>
        <v>0</v>
      </c>
      <c r="Q309" s="109"/>
      <c r="R309" s="159"/>
      <c r="S309" s="560" t="str">
        <f>IFERROR(VLOOKUP(R309,'FX rates'!$C$9:$D$25,2,FALSE),"")</f>
        <v/>
      </c>
      <c r="T309" s="282">
        <f t="shared" si="59"/>
        <v>0</v>
      </c>
      <c r="U309" s="150">
        <f t="shared" si="60"/>
        <v>0</v>
      </c>
      <c r="V309" s="18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:41" ht="14.25" x14ac:dyDescent="0.2">
      <c r="A310" s="1182"/>
      <c r="B310" s="37"/>
      <c r="C310" s="747"/>
      <c r="D310" s="42"/>
      <c r="E310" s="1165"/>
      <c r="F310" s="1165"/>
      <c r="G310" s="37"/>
      <c r="H310" s="37"/>
      <c r="I310" s="37"/>
      <c r="J310" s="37"/>
      <c r="K310" s="42"/>
      <c r="L310" s="42"/>
      <c r="M310" s="306"/>
      <c r="N310" s="282">
        <f t="shared" si="58"/>
        <v>0</v>
      </c>
      <c r="O310" s="741"/>
      <c r="P310" s="485">
        <f t="shared" si="57"/>
        <v>0</v>
      </c>
      <c r="Q310" s="109"/>
      <c r="R310" s="159"/>
      <c r="S310" s="560" t="str">
        <f>IFERROR(VLOOKUP(R310,'FX rates'!$C$9:$D$25,2,FALSE),"")</f>
        <v/>
      </c>
      <c r="T310" s="282">
        <f t="shared" si="59"/>
        <v>0</v>
      </c>
      <c r="U310" s="150">
        <f t="shared" si="60"/>
        <v>0</v>
      </c>
      <c r="V310" s="18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:41" ht="14.25" x14ac:dyDescent="0.2">
      <c r="A311" s="1182"/>
      <c r="B311" s="37"/>
      <c r="C311" s="747"/>
      <c r="D311" s="42"/>
      <c r="E311" s="1165"/>
      <c r="F311" s="1165"/>
      <c r="G311" s="37"/>
      <c r="H311" s="37"/>
      <c r="I311" s="37"/>
      <c r="J311" s="37"/>
      <c r="K311" s="42"/>
      <c r="L311" s="42"/>
      <c r="M311" s="306"/>
      <c r="N311" s="282">
        <f t="shared" si="58"/>
        <v>0</v>
      </c>
      <c r="O311" s="741"/>
      <c r="P311" s="485">
        <f t="shared" si="57"/>
        <v>0</v>
      </c>
      <c r="Q311" s="109"/>
      <c r="R311" s="159"/>
      <c r="S311" s="560" t="str">
        <f>IFERROR(VLOOKUP(R311,'FX rates'!$C$9:$D$25,2,FALSE),"")</f>
        <v/>
      </c>
      <c r="T311" s="282">
        <f t="shared" si="59"/>
        <v>0</v>
      </c>
      <c r="U311" s="150">
        <f t="shared" si="60"/>
        <v>0</v>
      </c>
      <c r="V311" s="18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  <row r="312" spans="1:41" ht="14.25" x14ac:dyDescent="0.2">
      <c r="A312" s="1182"/>
      <c r="B312" s="37"/>
      <c r="C312" s="747"/>
      <c r="D312" s="42"/>
      <c r="E312" s="1165"/>
      <c r="F312" s="1165"/>
      <c r="G312" s="37"/>
      <c r="H312" s="37"/>
      <c r="I312" s="37"/>
      <c r="J312" s="37"/>
      <c r="K312" s="42"/>
      <c r="L312" s="42"/>
      <c r="M312" s="306"/>
      <c r="N312" s="282">
        <f t="shared" si="58"/>
        <v>0</v>
      </c>
      <c r="O312" s="741"/>
      <c r="P312" s="485">
        <f t="shared" si="57"/>
        <v>0</v>
      </c>
      <c r="Q312" s="109"/>
      <c r="R312" s="159"/>
      <c r="S312" s="560" t="str">
        <f>IFERROR(VLOOKUP(R312,'FX rates'!$C$9:$D$25,2,FALSE),"")</f>
        <v/>
      </c>
      <c r="T312" s="282">
        <f t="shared" si="59"/>
        <v>0</v>
      </c>
      <c r="U312" s="150">
        <f t="shared" si="60"/>
        <v>0</v>
      </c>
      <c r="V312" s="18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</row>
    <row r="313" spans="1:41" ht="14.25" x14ac:dyDescent="0.2">
      <c r="A313" s="1182"/>
      <c r="B313" s="37"/>
      <c r="C313" s="747"/>
      <c r="D313" s="42"/>
      <c r="E313" s="1165"/>
      <c r="F313" s="1165"/>
      <c r="G313" s="37"/>
      <c r="H313" s="37"/>
      <c r="I313" s="37"/>
      <c r="J313" s="37"/>
      <c r="K313" s="42"/>
      <c r="L313" s="42"/>
      <c r="M313" s="306"/>
      <c r="N313" s="282">
        <f t="shared" si="58"/>
        <v>0</v>
      </c>
      <c r="O313" s="741"/>
      <c r="P313" s="485">
        <f t="shared" si="57"/>
        <v>0</v>
      </c>
      <c r="Q313" s="109"/>
      <c r="R313" s="159"/>
      <c r="S313" s="560" t="str">
        <f>IFERROR(VLOOKUP(R313,'FX rates'!$C$9:$D$25,2,FALSE),"")</f>
        <v/>
      </c>
      <c r="T313" s="282">
        <f t="shared" si="59"/>
        <v>0</v>
      </c>
      <c r="U313" s="150">
        <f t="shared" si="60"/>
        <v>0</v>
      </c>
      <c r="V313" s="18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</row>
    <row r="314" spans="1:41" ht="14.25" x14ac:dyDescent="0.2">
      <c r="A314" s="1182"/>
      <c r="B314" s="37"/>
      <c r="C314" s="747"/>
      <c r="D314" s="42"/>
      <c r="E314" s="1165"/>
      <c r="F314" s="1165"/>
      <c r="G314" s="37"/>
      <c r="H314" s="37"/>
      <c r="I314" s="37"/>
      <c r="J314" s="37"/>
      <c r="K314" s="42"/>
      <c r="L314" s="42"/>
      <c r="M314" s="306"/>
      <c r="N314" s="282">
        <f t="shared" si="58"/>
        <v>0</v>
      </c>
      <c r="O314" s="741"/>
      <c r="P314" s="485">
        <f t="shared" si="57"/>
        <v>0</v>
      </c>
      <c r="Q314" s="109"/>
      <c r="R314" s="159"/>
      <c r="S314" s="560" t="str">
        <f>IFERROR(VLOOKUP(R314,'FX rates'!$C$9:$D$25,2,FALSE),"")</f>
        <v/>
      </c>
      <c r="T314" s="282">
        <f t="shared" si="59"/>
        <v>0</v>
      </c>
      <c r="U314" s="150">
        <f t="shared" si="60"/>
        <v>0</v>
      </c>
      <c r="V314" s="18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</row>
    <row r="315" spans="1:41" ht="14.25" x14ac:dyDescent="0.2">
      <c r="A315" s="1182"/>
      <c r="B315" s="37"/>
      <c r="C315" s="747"/>
      <c r="D315" s="42"/>
      <c r="E315" s="1165"/>
      <c r="F315" s="1165"/>
      <c r="G315" s="37"/>
      <c r="H315" s="37"/>
      <c r="I315" s="37"/>
      <c r="J315" s="37"/>
      <c r="K315" s="42"/>
      <c r="L315" s="42"/>
      <c r="M315" s="306"/>
      <c r="N315" s="282">
        <f t="shared" si="58"/>
        <v>0</v>
      </c>
      <c r="O315" s="741"/>
      <c r="P315" s="485">
        <f t="shared" si="57"/>
        <v>0</v>
      </c>
      <c r="Q315" s="109"/>
      <c r="R315" s="159"/>
      <c r="S315" s="560" t="str">
        <f>IFERROR(VLOOKUP(R315,'FX rates'!$C$9:$D$25,2,FALSE),"")</f>
        <v/>
      </c>
      <c r="T315" s="282">
        <f t="shared" si="59"/>
        <v>0</v>
      </c>
      <c r="U315" s="150">
        <f t="shared" si="60"/>
        <v>0</v>
      </c>
      <c r="V315" s="18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 spans="1:41" ht="14.25" x14ac:dyDescent="0.2">
      <c r="A316" s="1182"/>
      <c r="B316" s="37"/>
      <c r="C316" s="747"/>
      <c r="D316" s="42"/>
      <c r="E316" s="1165"/>
      <c r="F316" s="1165"/>
      <c r="G316" s="37"/>
      <c r="H316" s="37"/>
      <c r="I316" s="37"/>
      <c r="J316" s="37"/>
      <c r="K316" s="42"/>
      <c r="L316" s="42"/>
      <c r="M316" s="306"/>
      <c r="N316" s="282">
        <f t="shared" si="58"/>
        <v>0</v>
      </c>
      <c r="O316" s="741"/>
      <c r="P316" s="485">
        <f t="shared" si="57"/>
        <v>0</v>
      </c>
      <c r="Q316" s="109"/>
      <c r="R316" s="159"/>
      <c r="S316" s="560" t="str">
        <f>IFERROR(VLOOKUP(R316,'FX rates'!$C$9:$D$25,2,FALSE),"")</f>
        <v/>
      </c>
      <c r="T316" s="282">
        <f t="shared" si="59"/>
        <v>0</v>
      </c>
      <c r="U316" s="150">
        <f t="shared" si="60"/>
        <v>0</v>
      </c>
      <c r="V316" s="18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</row>
    <row r="317" spans="1:41" ht="14.25" x14ac:dyDescent="0.2">
      <c r="A317" s="1182"/>
      <c r="B317" s="37"/>
      <c r="C317" s="747"/>
      <c r="D317" s="42"/>
      <c r="E317" s="1165"/>
      <c r="F317" s="1165"/>
      <c r="G317" s="37"/>
      <c r="H317" s="37"/>
      <c r="I317" s="37"/>
      <c r="J317" s="37"/>
      <c r="K317" s="42"/>
      <c r="L317" s="42"/>
      <c r="M317" s="306"/>
      <c r="N317" s="282">
        <f t="shared" si="58"/>
        <v>0</v>
      </c>
      <c r="O317" s="741"/>
      <c r="P317" s="485">
        <f t="shared" si="57"/>
        <v>0</v>
      </c>
      <c r="Q317" s="109"/>
      <c r="R317" s="159"/>
      <c r="S317" s="560" t="str">
        <f>IFERROR(VLOOKUP(R317,'FX rates'!$C$9:$D$25,2,FALSE),"")</f>
        <v/>
      </c>
      <c r="T317" s="282">
        <f t="shared" si="59"/>
        <v>0</v>
      </c>
      <c r="U317" s="150">
        <f t="shared" si="60"/>
        <v>0</v>
      </c>
      <c r="V317" s="18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</row>
    <row r="318" spans="1:41" ht="14.25" x14ac:dyDescent="0.2">
      <c r="A318" s="1182"/>
      <c r="B318" s="37"/>
      <c r="C318" s="747"/>
      <c r="D318" s="42"/>
      <c r="E318" s="1165"/>
      <c r="F318" s="1165"/>
      <c r="G318" s="37"/>
      <c r="H318" s="37"/>
      <c r="I318" s="37"/>
      <c r="J318" s="37"/>
      <c r="K318" s="42"/>
      <c r="L318" s="42"/>
      <c r="M318" s="306"/>
      <c r="N318" s="282">
        <f t="shared" si="58"/>
        <v>0</v>
      </c>
      <c r="O318" s="741"/>
      <c r="P318" s="485">
        <f t="shared" si="57"/>
        <v>0</v>
      </c>
      <c r="Q318" s="109"/>
      <c r="R318" s="159"/>
      <c r="S318" s="560" t="str">
        <f>IFERROR(VLOOKUP(R318,'FX rates'!$C$9:$D$25,2,FALSE),"")</f>
        <v/>
      </c>
      <c r="T318" s="282">
        <f t="shared" si="59"/>
        <v>0</v>
      </c>
      <c r="U318" s="150">
        <f t="shared" si="60"/>
        <v>0</v>
      </c>
      <c r="V318" s="18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</row>
    <row r="319" spans="1:41" ht="14.25" x14ac:dyDescent="0.2">
      <c r="A319" s="1182"/>
      <c r="B319" s="37"/>
      <c r="C319" s="747"/>
      <c r="D319" s="42"/>
      <c r="E319" s="1165"/>
      <c r="F319" s="1165"/>
      <c r="G319" s="37"/>
      <c r="H319" s="37"/>
      <c r="I319" s="37"/>
      <c r="J319" s="37"/>
      <c r="K319" s="42"/>
      <c r="L319" s="42"/>
      <c r="M319" s="306"/>
      <c r="N319" s="282">
        <f t="shared" si="58"/>
        <v>0</v>
      </c>
      <c r="O319" s="741"/>
      <c r="P319" s="485">
        <f t="shared" si="57"/>
        <v>0</v>
      </c>
      <c r="Q319" s="109"/>
      <c r="R319" s="159"/>
      <c r="S319" s="560" t="str">
        <f>IFERROR(VLOOKUP(R319,'FX rates'!$C$9:$D$25,2,FALSE),"")</f>
        <v/>
      </c>
      <c r="T319" s="282">
        <f t="shared" si="59"/>
        <v>0</v>
      </c>
      <c r="U319" s="150">
        <f t="shared" si="60"/>
        <v>0</v>
      </c>
      <c r="V319" s="18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</row>
    <row r="320" spans="1:41" ht="14.25" x14ac:dyDescent="0.2">
      <c r="A320" s="1182"/>
      <c r="B320" s="37"/>
      <c r="C320" s="747"/>
      <c r="D320" s="42"/>
      <c r="E320" s="1165"/>
      <c r="F320" s="1165"/>
      <c r="G320" s="37"/>
      <c r="H320" s="37"/>
      <c r="I320" s="37"/>
      <c r="J320" s="37"/>
      <c r="K320" s="42"/>
      <c r="L320" s="42"/>
      <c r="M320" s="306"/>
      <c r="N320" s="282">
        <f t="shared" si="58"/>
        <v>0</v>
      </c>
      <c r="O320" s="741"/>
      <c r="P320" s="485">
        <f t="shared" si="57"/>
        <v>0</v>
      </c>
      <c r="Q320" s="109"/>
      <c r="R320" s="159"/>
      <c r="S320" s="560" t="str">
        <f>IFERROR(VLOOKUP(R320,'FX rates'!$C$9:$D$25,2,FALSE),"")</f>
        <v/>
      </c>
      <c r="T320" s="282">
        <f t="shared" si="59"/>
        <v>0</v>
      </c>
      <c r="U320" s="150">
        <f t="shared" si="60"/>
        <v>0</v>
      </c>
      <c r="V320" s="18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</row>
    <row r="321" spans="1:41" ht="14.25" x14ac:dyDescent="0.2">
      <c r="A321" s="1182"/>
      <c r="B321" s="37"/>
      <c r="C321" s="747"/>
      <c r="D321" s="42"/>
      <c r="E321" s="1165"/>
      <c r="F321" s="1165"/>
      <c r="G321" s="37"/>
      <c r="H321" s="37"/>
      <c r="I321" s="37"/>
      <c r="J321" s="37"/>
      <c r="K321" s="42"/>
      <c r="L321" s="42"/>
      <c r="M321" s="306"/>
      <c r="N321" s="282">
        <f t="shared" si="58"/>
        <v>0</v>
      </c>
      <c r="O321" s="741"/>
      <c r="P321" s="485">
        <f t="shared" si="57"/>
        <v>0</v>
      </c>
      <c r="Q321" s="109"/>
      <c r="R321" s="159"/>
      <c r="S321" s="560" t="str">
        <f>IFERROR(VLOOKUP(R321,'FX rates'!$C$9:$D$25,2,FALSE),"")</f>
        <v/>
      </c>
      <c r="T321" s="282">
        <f t="shared" si="59"/>
        <v>0</v>
      </c>
      <c r="U321" s="150">
        <f t="shared" si="60"/>
        <v>0</v>
      </c>
      <c r="V321" s="18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</row>
    <row r="322" spans="1:41" ht="14.25" x14ac:dyDescent="0.2">
      <c r="A322" s="1182"/>
      <c r="B322" s="37"/>
      <c r="C322" s="747"/>
      <c r="D322" s="42"/>
      <c r="E322" s="1165"/>
      <c r="F322" s="1165"/>
      <c r="G322" s="37"/>
      <c r="H322" s="37"/>
      <c r="I322" s="37"/>
      <c r="J322" s="37"/>
      <c r="K322" s="42"/>
      <c r="L322" s="42"/>
      <c r="M322" s="306"/>
      <c r="N322" s="282">
        <f t="shared" si="58"/>
        <v>0</v>
      </c>
      <c r="O322" s="741"/>
      <c r="P322" s="485">
        <f t="shared" si="57"/>
        <v>0</v>
      </c>
      <c r="Q322" s="109"/>
      <c r="R322" s="159"/>
      <c r="S322" s="560" t="str">
        <f>IFERROR(VLOOKUP(R322,'FX rates'!$C$9:$D$25,2,FALSE),"")</f>
        <v/>
      </c>
      <c r="T322" s="282">
        <f t="shared" si="59"/>
        <v>0</v>
      </c>
      <c r="U322" s="150">
        <f t="shared" si="60"/>
        <v>0</v>
      </c>
      <c r="V322" s="18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</row>
    <row r="323" spans="1:41" ht="14.25" x14ac:dyDescent="0.2">
      <c r="A323" s="1182"/>
      <c r="B323" s="37"/>
      <c r="C323" s="747"/>
      <c r="D323" s="42"/>
      <c r="E323" s="1165"/>
      <c r="F323" s="1165"/>
      <c r="G323" s="37"/>
      <c r="H323" s="37"/>
      <c r="I323" s="37"/>
      <c r="J323" s="37"/>
      <c r="K323" s="42"/>
      <c r="L323" s="42"/>
      <c r="M323" s="306"/>
      <c r="N323" s="282">
        <f t="shared" si="58"/>
        <v>0</v>
      </c>
      <c r="O323" s="741"/>
      <c r="P323" s="485">
        <f t="shared" si="57"/>
        <v>0</v>
      </c>
      <c r="Q323" s="109"/>
      <c r="R323" s="159"/>
      <c r="S323" s="560" t="str">
        <f>IFERROR(VLOOKUP(R323,'FX rates'!$C$9:$D$25,2,FALSE),"")</f>
        <v/>
      </c>
      <c r="T323" s="282">
        <f t="shared" si="59"/>
        <v>0</v>
      </c>
      <c r="U323" s="150">
        <f t="shared" si="60"/>
        <v>0</v>
      </c>
      <c r="V323" s="18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</row>
    <row r="324" spans="1:41" ht="14.25" x14ac:dyDescent="0.2">
      <c r="A324" s="1182"/>
      <c r="B324" s="37"/>
      <c r="C324" s="747"/>
      <c r="D324" s="42"/>
      <c r="E324" s="1165"/>
      <c r="F324" s="1165"/>
      <c r="G324" s="37"/>
      <c r="H324" s="37"/>
      <c r="I324" s="37"/>
      <c r="J324" s="37"/>
      <c r="K324" s="42"/>
      <c r="L324" s="42"/>
      <c r="M324" s="306"/>
      <c r="N324" s="282">
        <f t="shared" si="58"/>
        <v>0</v>
      </c>
      <c r="O324" s="741"/>
      <c r="P324" s="485">
        <f t="shared" si="57"/>
        <v>0</v>
      </c>
      <c r="Q324" s="109"/>
      <c r="R324" s="159"/>
      <c r="S324" s="560" t="str">
        <f>IFERROR(VLOOKUP(R324,'FX rates'!$C$9:$D$25,2,FALSE),"")</f>
        <v/>
      </c>
      <c r="T324" s="282">
        <f t="shared" si="59"/>
        <v>0</v>
      </c>
      <c r="U324" s="150">
        <f t="shared" si="60"/>
        <v>0</v>
      </c>
      <c r="V324" s="18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</row>
    <row r="325" spans="1:41" ht="14.25" x14ac:dyDescent="0.2">
      <c r="A325" s="1182"/>
      <c r="B325" s="37"/>
      <c r="C325" s="747"/>
      <c r="D325" s="42"/>
      <c r="E325" s="1165"/>
      <c r="F325" s="1165"/>
      <c r="G325" s="37"/>
      <c r="H325" s="37"/>
      <c r="I325" s="37"/>
      <c r="J325" s="37"/>
      <c r="K325" s="42"/>
      <c r="L325" s="42"/>
      <c r="M325" s="306"/>
      <c r="N325" s="282">
        <f t="shared" si="58"/>
        <v>0</v>
      </c>
      <c r="O325" s="741"/>
      <c r="P325" s="485">
        <f t="shared" si="57"/>
        <v>0</v>
      </c>
      <c r="Q325" s="109"/>
      <c r="R325" s="159"/>
      <c r="S325" s="560" t="str">
        <f>IFERROR(VLOOKUP(R325,'FX rates'!$C$9:$D$25,2,FALSE),"")</f>
        <v/>
      </c>
      <c r="T325" s="282">
        <f t="shared" si="59"/>
        <v>0</v>
      </c>
      <c r="U325" s="150">
        <f t="shared" si="60"/>
        <v>0</v>
      </c>
      <c r="V325" s="18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</row>
    <row r="326" spans="1:41" ht="14.25" x14ac:dyDescent="0.2">
      <c r="A326" s="1182"/>
      <c r="B326" s="37"/>
      <c r="C326" s="747"/>
      <c r="D326" s="42"/>
      <c r="E326" s="1165"/>
      <c r="F326" s="1165"/>
      <c r="G326" s="37"/>
      <c r="H326" s="37"/>
      <c r="I326" s="37"/>
      <c r="J326" s="37"/>
      <c r="K326" s="42"/>
      <c r="L326" s="42"/>
      <c r="M326" s="306"/>
      <c r="N326" s="282">
        <f t="shared" si="58"/>
        <v>0</v>
      </c>
      <c r="O326" s="741"/>
      <c r="P326" s="485">
        <f t="shared" si="57"/>
        <v>0</v>
      </c>
      <c r="Q326" s="109"/>
      <c r="R326" s="159"/>
      <c r="S326" s="560" t="str">
        <f>IFERROR(VLOOKUP(R326,'FX rates'!$C$9:$D$25,2,FALSE),"")</f>
        <v/>
      </c>
      <c r="T326" s="282">
        <f t="shared" si="59"/>
        <v>0</v>
      </c>
      <c r="U326" s="150">
        <f t="shared" si="60"/>
        <v>0</v>
      </c>
      <c r="V326" s="18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</row>
    <row r="327" spans="1:41" ht="14.25" x14ac:dyDescent="0.2">
      <c r="A327" s="1182"/>
      <c r="B327" s="37"/>
      <c r="C327" s="747"/>
      <c r="D327" s="42"/>
      <c r="E327" s="1165"/>
      <c r="F327" s="1165"/>
      <c r="G327" s="37"/>
      <c r="H327" s="37"/>
      <c r="I327" s="37"/>
      <c r="J327" s="37"/>
      <c r="K327" s="42"/>
      <c r="L327" s="42"/>
      <c r="M327" s="306"/>
      <c r="N327" s="282">
        <f t="shared" si="58"/>
        <v>0</v>
      </c>
      <c r="O327" s="741"/>
      <c r="P327" s="485">
        <f t="shared" si="57"/>
        <v>0</v>
      </c>
      <c r="Q327" s="109"/>
      <c r="R327" s="159"/>
      <c r="S327" s="560" t="str">
        <f>IFERROR(VLOOKUP(R327,'FX rates'!$C$9:$D$25,2,FALSE),"")</f>
        <v/>
      </c>
      <c r="T327" s="282">
        <f t="shared" si="59"/>
        <v>0</v>
      </c>
      <c r="U327" s="150">
        <f t="shared" si="60"/>
        <v>0</v>
      </c>
      <c r="V327" s="18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</row>
    <row r="328" spans="1:41" ht="14.25" x14ac:dyDescent="0.2">
      <c r="A328" s="1182"/>
      <c r="B328" s="37"/>
      <c r="C328" s="747"/>
      <c r="D328" s="42"/>
      <c r="E328" s="1165"/>
      <c r="F328" s="1165"/>
      <c r="G328" s="37"/>
      <c r="H328" s="37"/>
      <c r="I328" s="37"/>
      <c r="J328" s="37"/>
      <c r="K328" s="42"/>
      <c r="L328" s="42"/>
      <c r="M328" s="306"/>
      <c r="N328" s="282">
        <f t="shared" si="58"/>
        <v>0</v>
      </c>
      <c r="O328" s="741"/>
      <c r="P328" s="485">
        <f t="shared" si="57"/>
        <v>0</v>
      </c>
      <c r="Q328" s="109"/>
      <c r="R328" s="159"/>
      <c r="S328" s="560" t="str">
        <f>IFERROR(VLOOKUP(R328,'FX rates'!$C$9:$D$25,2,FALSE),"")</f>
        <v/>
      </c>
      <c r="T328" s="282">
        <f t="shared" si="59"/>
        <v>0</v>
      </c>
      <c r="U328" s="150">
        <f t="shared" si="60"/>
        <v>0</v>
      </c>
      <c r="V328" s="18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</row>
    <row r="329" spans="1:41" ht="14.25" x14ac:dyDescent="0.2">
      <c r="A329" s="1182"/>
      <c r="B329" s="37"/>
      <c r="C329" s="747"/>
      <c r="D329" s="42"/>
      <c r="E329" s="1165"/>
      <c r="F329" s="1165"/>
      <c r="G329" s="37"/>
      <c r="H329" s="37"/>
      <c r="I329" s="37"/>
      <c r="J329" s="37"/>
      <c r="K329" s="42"/>
      <c r="L329" s="42"/>
      <c r="M329" s="306"/>
      <c r="N329" s="282">
        <f t="shared" si="58"/>
        <v>0</v>
      </c>
      <c r="O329" s="741"/>
      <c r="P329" s="485">
        <f t="shared" si="57"/>
        <v>0</v>
      </c>
      <c r="Q329" s="109"/>
      <c r="R329" s="159"/>
      <c r="S329" s="560" t="str">
        <f>IFERROR(VLOOKUP(R329,'FX rates'!$C$9:$D$25,2,FALSE),"")</f>
        <v/>
      </c>
      <c r="T329" s="282">
        <f t="shared" si="59"/>
        <v>0</v>
      </c>
      <c r="U329" s="150">
        <f t="shared" si="60"/>
        <v>0</v>
      </c>
      <c r="V329" s="18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</row>
    <row r="330" spans="1:41" ht="14.25" x14ac:dyDescent="0.2">
      <c r="A330" s="1182"/>
      <c r="B330" s="37"/>
      <c r="C330" s="747"/>
      <c r="D330" s="42"/>
      <c r="E330" s="1165"/>
      <c r="F330" s="1165"/>
      <c r="G330" s="37"/>
      <c r="H330" s="37"/>
      <c r="I330" s="37"/>
      <c r="J330" s="37"/>
      <c r="K330" s="42"/>
      <c r="L330" s="42"/>
      <c r="M330" s="306"/>
      <c r="N330" s="282">
        <f t="shared" si="58"/>
        <v>0</v>
      </c>
      <c r="O330" s="741"/>
      <c r="P330" s="485">
        <f t="shared" si="57"/>
        <v>0</v>
      </c>
      <c r="Q330" s="109"/>
      <c r="R330" s="159"/>
      <c r="S330" s="560" t="str">
        <f>IFERROR(VLOOKUP(R330,'FX rates'!$C$9:$D$25,2,FALSE),"")</f>
        <v/>
      </c>
      <c r="T330" s="282">
        <f t="shared" si="59"/>
        <v>0</v>
      </c>
      <c r="U330" s="150">
        <f t="shared" si="60"/>
        <v>0</v>
      </c>
      <c r="V330" s="18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</row>
    <row r="331" spans="1:41" ht="14.25" x14ac:dyDescent="0.2">
      <c r="A331" s="1182"/>
      <c r="B331" s="37"/>
      <c r="C331" s="747"/>
      <c r="D331" s="42"/>
      <c r="E331" s="1165"/>
      <c r="F331" s="1165"/>
      <c r="G331" s="37"/>
      <c r="H331" s="37"/>
      <c r="I331" s="37"/>
      <c r="J331" s="37"/>
      <c r="K331" s="42"/>
      <c r="L331" s="42"/>
      <c r="M331" s="306"/>
      <c r="N331" s="282">
        <f t="shared" si="58"/>
        <v>0</v>
      </c>
      <c r="O331" s="741"/>
      <c r="P331" s="485">
        <f t="shared" si="57"/>
        <v>0</v>
      </c>
      <c r="Q331" s="109"/>
      <c r="R331" s="159"/>
      <c r="S331" s="560" t="str">
        <f>IFERROR(VLOOKUP(R331,'FX rates'!$C$9:$D$25,2,FALSE),"")</f>
        <v/>
      </c>
      <c r="T331" s="282">
        <f t="shared" si="59"/>
        <v>0</v>
      </c>
      <c r="U331" s="150">
        <f t="shared" si="60"/>
        <v>0</v>
      </c>
      <c r="V331" s="18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</row>
    <row r="332" spans="1:41" ht="14.25" x14ac:dyDescent="0.2">
      <c r="A332" s="1182"/>
      <c r="B332" s="37"/>
      <c r="C332" s="747"/>
      <c r="D332" s="42"/>
      <c r="E332" s="1165"/>
      <c r="F332" s="1165"/>
      <c r="G332" s="37"/>
      <c r="H332" s="37"/>
      <c r="I332" s="37"/>
      <c r="J332" s="37"/>
      <c r="K332" s="42"/>
      <c r="L332" s="42"/>
      <c r="M332" s="306"/>
      <c r="N332" s="282">
        <f t="shared" si="58"/>
        <v>0</v>
      </c>
      <c r="O332" s="741"/>
      <c r="P332" s="485">
        <f t="shared" si="57"/>
        <v>0</v>
      </c>
      <c r="Q332" s="109"/>
      <c r="R332" s="159"/>
      <c r="S332" s="560" t="str">
        <f>IFERROR(VLOOKUP(R332,'FX rates'!$C$9:$D$25,2,FALSE),"")</f>
        <v/>
      </c>
      <c r="T332" s="282">
        <f t="shared" si="59"/>
        <v>0</v>
      </c>
      <c r="U332" s="150">
        <f t="shared" si="60"/>
        <v>0</v>
      </c>
      <c r="V332" s="18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</row>
    <row r="333" spans="1:41" ht="14.25" x14ac:dyDescent="0.2">
      <c r="A333" s="1182"/>
      <c r="B333" s="37"/>
      <c r="C333" s="747"/>
      <c r="D333" s="42"/>
      <c r="E333" s="1165"/>
      <c r="F333" s="1165"/>
      <c r="G333" s="37"/>
      <c r="H333" s="37"/>
      <c r="I333" s="37"/>
      <c r="J333" s="37"/>
      <c r="K333" s="42"/>
      <c r="L333" s="42"/>
      <c r="M333" s="306"/>
      <c r="N333" s="282">
        <f t="shared" si="58"/>
        <v>0</v>
      </c>
      <c r="O333" s="741"/>
      <c r="P333" s="485">
        <f t="shared" si="57"/>
        <v>0</v>
      </c>
      <c r="Q333" s="109"/>
      <c r="R333" s="159"/>
      <c r="S333" s="560" t="str">
        <f>IFERROR(VLOOKUP(R333,'FX rates'!$C$9:$D$25,2,FALSE),"")</f>
        <v/>
      </c>
      <c r="T333" s="282">
        <f t="shared" si="59"/>
        <v>0</v>
      </c>
      <c r="U333" s="150">
        <f t="shared" si="60"/>
        <v>0</v>
      </c>
      <c r="V333" s="18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</row>
    <row r="334" spans="1:41" ht="14.25" x14ac:dyDescent="0.2">
      <c r="A334" s="1182"/>
      <c r="B334" s="37"/>
      <c r="C334" s="747"/>
      <c r="D334" s="42"/>
      <c r="E334" s="1165"/>
      <c r="F334" s="1165"/>
      <c r="G334" s="37"/>
      <c r="H334" s="37"/>
      <c r="I334" s="37"/>
      <c r="J334" s="37"/>
      <c r="K334" s="42"/>
      <c r="L334" s="42"/>
      <c r="M334" s="306"/>
      <c r="N334" s="282">
        <f t="shared" si="58"/>
        <v>0</v>
      </c>
      <c r="O334" s="741"/>
      <c r="P334" s="485">
        <f t="shared" si="57"/>
        <v>0</v>
      </c>
      <c r="Q334" s="109"/>
      <c r="R334" s="159"/>
      <c r="S334" s="560" t="str">
        <f>IFERROR(VLOOKUP(R334,'FX rates'!$C$9:$D$25,2,FALSE),"")</f>
        <v/>
      </c>
      <c r="T334" s="282">
        <f t="shared" si="59"/>
        <v>0</v>
      </c>
      <c r="U334" s="150">
        <f t="shared" si="60"/>
        <v>0</v>
      </c>
      <c r="V334" s="18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</row>
    <row r="335" spans="1:41" ht="14.25" x14ac:dyDescent="0.2">
      <c r="A335" s="1182"/>
      <c r="B335" s="37"/>
      <c r="C335" s="747"/>
      <c r="D335" s="42"/>
      <c r="E335" s="1165"/>
      <c r="F335" s="1165"/>
      <c r="G335" s="37"/>
      <c r="H335" s="37"/>
      <c r="I335" s="37"/>
      <c r="J335" s="37"/>
      <c r="K335" s="42"/>
      <c r="L335" s="42"/>
      <c r="M335" s="306"/>
      <c r="N335" s="282">
        <f t="shared" si="58"/>
        <v>0</v>
      </c>
      <c r="O335" s="741"/>
      <c r="P335" s="485">
        <f t="shared" si="57"/>
        <v>0</v>
      </c>
      <c r="Q335" s="109"/>
      <c r="R335" s="159"/>
      <c r="S335" s="560" t="str">
        <f>IFERROR(VLOOKUP(R335,'FX rates'!$C$9:$D$25,2,FALSE),"")</f>
        <v/>
      </c>
      <c r="T335" s="282">
        <f t="shared" si="59"/>
        <v>0</v>
      </c>
      <c r="U335" s="150">
        <f t="shared" si="60"/>
        <v>0</v>
      </c>
      <c r="V335" s="18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</row>
    <row r="336" spans="1:41" ht="14.25" x14ac:dyDescent="0.2">
      <c r="A336" s="1182"/>
      <c r="B336" s="37"/>
      <c r="C336" s="747"/>
      <c r="D336" s="42"/>
      <c r="E336" s="1165"/>
      <c r="F336" s="1165"/>
      <c r="G336" s="37"/>
      <c r="H336" s="37"/>
      <c r="I336" s="37"/>
      <c r="J336" s="37"/>
      <c r="K336" s="42"/>
      <c r="L336" s="42"/>
      <c r="M336" s="306"/>
      <c r="N336" s="282">
        <f t="shared" si="58"/>
        <v>0</v>
      </c>
      <c r="O336" s="741"/>
      <c r="P336" s="485">
        <f t="shared" si="57"/>
        <v>0</v>
      </c>
      <c r="Q336" s="109"/>
      <c r="R336" s="159"/>
      <c r="S336" s="560" t="str">
        <f>IFERROR(VLOOKUP(R336,'FX rates'!$C$9:$D$25,2,FALSE),"")</f>
        <v/>
      </c>
      <c r="T336" s="282">
        <f t="shared" si="59"/>
        <v>0</v>
      </c>
      <c r="U336" s="150">
        <f t="shared" si="60"/>
        <v>0</v>
      </c>
      <c r="V336" s="18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</row>
    <row r="337" spans="1:41" ht="14.25" x14ac:dyDescent="0.2">
      <c r="A337" s="1182"/>
      <c r="B337" s="37"/>
      <c r="C337" s="747"/>
      <c r="D337" s="42"/>
      <c r="E337" s="1165"/>
      <c r="F337" s="1165"/>
      <c r="G337" s="37"/>
      <c r="H337" s="37"/>
      <c r="I337" s="37"/>
      <c r="J337" s="37"/>
      <c r="K337" s="42"/>
      <c r="L337" s="42"/>
      <c r="M337" s="306"/>
      <c r="N337" s="282">
        <f t="shared" si="58"/>
        <v>0</v>
      </c>
      <c r="O337" s="741"/>
      <c r="P337" s="485">
        <f t="shared" si="57"/>
        <v>0</v>
      </c>
      <c r="Q337" s="109"/>
      <c r="R337" s="159"/>
      <c r="S337" s="560" t="str">
        <f>IFERROR(VLOOKUP(R337,'FX rates'!$C$9:$D$25,2,FALSE),"")</f>
        <v/>
      </c>
      <c r="T337" s="282">
        <f t="shared" si="59"/>
        <v>0</v>
      </c>
      <c r="U337" s="150">
        <f t="shared" si="60"/>
        <v>0</v>
      </c>
      <c r="V337" s="18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</row>
    <row r="338" spans="1:41" ht="14.25" x14ac:dyDescent="0.2">
      <c r="A338" s="1182"/>
      <c r="B338" s="37"/>
      <c r="C338" s="747"/>
      <c r="D338" s="42"/>
      <c r="E338" s="1165"/>
      <c r="F338" s="1165"/>
      <c r="G338" s="37"/>
      <c r="H338" s="37"/>
      <c r="I338" s="37"/>
      <c r="J338" s="37"/>
      <c r="K338" s="42"/>
      <c r="L338" s="42"/>
      <c r="M338" s="306"/>
      <c r="N338" s="282">
        <f t="shared" si="58"/>
        <v>0</v>
      </c>
      <c r="O338" s="741"/>
      <c r="P338" s="485">
        <f t="shared" si="57"/>
        <v>0</v>
      </c>
      <c r="Q338" s="109"/>
      <c r="R338" s="159"/>
      <c r="S338" s="560" t="str">
        <f>IFERROR(VLOOKUP(R338,'FX rates'!$C$9:$D$25,2,FALSE),"")</f>
        <v/>
      </c>
      <c r="T338" s="282">
        <f t="shared" si="59"/>
        <v>0</v>
      </c>
      <c r="U338" s="150">
        <f t="shared" si="60"/>
        <v>0</v>
      </c>
      <c r="V338" s="18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</row>
    <row r="339" spans="1:41" ht="14.25" x14ac:dyDescent="0.2">
      <c r="A339" s="1182"/>
      <c r="B339" s="37"/>
      <c r="C339" s="747"/>
      <c r="D339" s="42"/>
      <c r="E339" s="1165"/>
      <c r="F339" s="1165"/>
      <c r="G339" s="37"/>
      <c r="H339" s="37"/>
      <c r="I339" s="37"/>
      <c r="J339" s="37"/>
      <c r="K339" s="42"/>
      <c r="L339" s="42"/>
      <c r="M339" s="306"/>
      <c r="N339" s="282">
        <f t="shared" si="58"/>
        <v>0</v>
      </c>
      <c r="O339" s="741"/>
      <c r="P339" s="485">
        <f t="shared" si="57"/>
        <v>0</v>
      </c>
      <c r="Q339" s="109"/>
      <c r="R339" s="159"/>
      <c r="S339" s="560" t="str">
        <f>IFERROR(VLOOKUP(R339,'FX rates'!$C$9:$D$25,2,FALSE),"")</f>
        <v/>
      </c>
      <c r="T339" s="282">
        <f t="shared" si="59"/>
        <v>0</v>
      </c>
      <c r="U339" s="150">
        <f t="shared" si="60"/>
        <v>0</v>
      </c>
      <c r="V339" s="18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</row>
    <row r="340" spans="1:41" ht="14.25" x14ac:dyDescent="0.2">
      <c r="A340" s="1182"/>
      <c r="B340" s="37"/>
      <c r="C340" s="747"/>
      <c r="D340" s="42"/>
      <c r="E340" s="1165"/>
      <c r="F340" s="1165"/>
      <c r="G340" s="37"/>
      <c r="H340" s="37"/>
      <c r="I340" s="37"/>
      <c r="J340" s="37"/>
      <c r="K340" s="42"/>
      <c r="L340" s="42"/>
      <c r="M340" s="306"/>
      <c r="N340" s="282">
        <f t="shared" si="58"/>
        <v>0</v>
      </c>
      <c r="O340" s="741"/>
      <c r="P340" s="485">
        <f t="shared" si="57"/>
        <v>0</v>
      </c>
      <c r="Q340" s="109"/>
      <c r="R340" s="159"/>
      <c r="S340" s="560" t="str">
        <f>IFERROR(VLOOKUP(R340,'FX rates'!$C$9:$D$25,2,FALSE),"")</f>
        <v/>
      </c>
      <c r="T340" s="282">
        <f t="shared" si="59"/>
        <v>0</v>
      </c>
      <c r="U340" s="150">
        <f t="shared" si="60"/>
        <v>0</v>
      </c>
      <c r="V340" s="18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</row>
    <row r="341" spans="1:41" ht="14.25" x14ac:dyDescent="0.2">
      <c r="A341" s="1182"/>
      <c r="B341" s="37"/>
      <c r="C341" s="747"/>
      <c r="D341" s="42"/>
      <c r="E341" s="1165"/>
      <c r="F341" s="1165"/>
      <c r="G341" s="37"/>
      <c r="H341" s="37"/>
      <c r="I341" s="37"/>
      <c r="J341" s="37"/>
      <c r="K341" s="42"/>
      <c r="L341" s="42"/>
      <c r="M341" s="306"/>
      <c r="N341" s="282">
        <f t="shared" si="58"/>
        <v>0</v>
      </c>
      <c r="O341" s="741"/>
      <c r="P341" s="485">
        <f t="shared" si="57"/>
        <v>0</v>
      </c>
      <c r="Q341" s="109"/>
      <c r="R341" s="159"/>
      <c r="S341" s="560" t="str">
        <f>IFERROR(VLOOKUP(R341,'FX rates'!$C$9:$D$25,2,FALSE),"")</f>
        <v/>
      </c>
      <c r="T341" s="282">
        <f t="shared" si="59"/>
        <v>0</v>
      </c>
      <c r="U341" s="150">
        <f t="shared" si="60"/>
        <v>0</v>
      </c>
      <c r="V341" s="18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</row>
    <row r="342" spans="1:41" ht="14.25" x14ac:dyDescent="0.2">
      <c r="A342" s="1182"/>
      <c r="B342" s="37"/>
      <c r="C342" s="747"/>
      <c r="D342" s="42"/>
      <c r="E342" s="1165"/>
      <c r="F342" s="1165"/>
      <c r="G342" s="37"/>
      <c r="H342" s="37"/>
      <c r="I342" s="37"/>
      <c r="J342" s="37"/>
      <c r="K342" s="42"/>
      <c r="L342" s="42"/>
      <c r="M342" s="306"/>
      <c r="N342" s="282">
        <f t="shared" si="58"/>
        <v>0</v>
      </c>
      <c r="O342" s="741"/>
      <c r="P342" s="485">
        <f t="shared" si="57"/>
        <v>0</v>
      </c>
      <c r="Q342" s="109"/>
      <c r="R342" s="159"/>
      <c r="S342" s="560" t="str">
        <f>IFERROR(VLOOKUP(R342,'FX rates'!$C$9:$D$25,2,FALSE),"")</f>
        <v/>
      </c>
      <c r="T342" s="282">
        <f t="shared" si="59"/>
        <v>0</v>
      </c>
      <c r="U342" s="150">
        <f t="shared" si="60"/>
        <v>0</v>
      </c>
      <c r="V342" s="18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</row>
    <row r="343" spans="1:41" ht="14.25" x14ac:dyDescent="0.2">
      <c r="A343" s="1182"/>
      <c r="B343" s="37"/>
      <c r="C343" s="747"/>
      <c r="D343" s="42"/>
      <c r="E343" s="1165"/>
      <c r="F343" s="1165"/>
      <c r="G343" s="37"/>
      <c r="H343" s="37"/>
      <c r="I343" s="37"/>
      <c r="J343" s="37"/>
      <c r="K343" s="42"/>
      <c r="L343" s="42"/>
      <c r="M343" s="306"/>
      <c r="N343" s="282">
        <f t="shared" si="58"/>
        <v>0</v>
      </c>
      <c r="O343" s="741"/>
      <c r="P343" s="485">
        <f t="shared" si="57"/>
        <v>0</v>
      </c>
      <c r="Q343" s="109"/>
      <c r="R343" s="159"/>
      <c r="S343" s="560" t="str">
        <f>IFERROR(VLOOKUP(R343,'FX rates'!$C$9:$D$25,2,FALSE),"")</f>
        <v/>
      </c>
      <c r="T343" s="282">
        <f t="shared" si="59"/>
        <v>0</v>
      </c>
      <c r="U343" s="150">
        <f t="shared" si="60"/>
        <v>0</v>
      </c>
      <c r="V343" s="18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</row>
    <row r="344" spans="1:41" ht="14.25" x14ac:dyDescent="0.2">
      <c r="A344" s="1182"/>
      <c r="B344" s="37"/>
      <c r="C344" s="747"/>
      <c r="D344" s="42"/>
      <c r="E344" s="1165"/>
      <c r="F344" s="1165"/>
      <c r="G344" s="37"/>
      <c r="H344" s="37"/>
      <c r="I344" s="37"/>
      <c r="J344" s="37"/>
      <c r="K344" s="42"/>
      <c r="L344" s="42"/>
      <c r="M344" s="306"/>
      <c r="N344" s="282">
        <f t="shared" si="58"/>
        <v>0</v>
      </c>
      <c r="O344" s="741"/>
      <c r="P344" s="485">
        <f t="shared" si="57"/>
        <v>0</v>
      </c>
      <c r="Q344" s="109"/>
      <c r="R344" s="159"/>
      <c r="S344" s="560" t="str">
        <f>IFERROR(VLOOKUP(R344,'FX rates'!$C$9:$D$25,2,FALSE),"")</f>
        <v/>
      </c>
      <c r="T344" s="282">
        <f t="shared" si="59"/>
        <v>0</v>
      </c>
      <c r="U344" s="150">
        <f t="shared" si="60"/>
        <v>0</v>
      </c>
      <c r="V344" s="18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</row>
    <row r="345" spans="1:41" ht="14.25" x14ac:dyDescent="0.2">
      <c r="A345" s="1182"/>
      <c r="B345" s="37"/>
      <c r="C345" s="747"/>
      <c r="D345" s="42"/>
      <c r="E345" s="1165"/>
      <c r="F345" s="1165"/>
      <c r="G345" s="37"/>
      <c r="H345" s="37"/>
      <c r="I345" s="37"/>
      <c r="J345" s="37"/>
      <c r="K345" s="42"/>
      <c r="L345" s="42"/>
      <c r="M345" s="306"/>
      <c r="N345" s="282">
        <f t="shared" si="58"/>
        <v>0</v>
      </c>
      <c r="O345" s="741"/>
      <c r="P345" s="485">
        <f t="shared" si="57"/>
        <v>0</v>
      </c>
      <c r="Q345" s="109"/>
      <c r="R345" s="159"/>
      <c r="S345" s="560" t="str">
        <f>IFERROR(VLOOKUP(R345,'FX rates'!$C$9:$D$25,2,FALSE),"")</f>
        <v/>
      </c>
      <c r="T345" s="282">
        <f t="shared" si="59"/>
        <v>0</v>
      </c>
      <c r="U345" s="150">
        <f t="shared" si="60"/>
        <v>0</v>
      </c>
      <c r="V345" s="18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</row>
    <row r="346" spans="1:41" ht="14.25" x14ac:dyDescent="0.2">
      <c r="A346" s="1182"/>
      <c r="B346" s="37"/>
      <c r="C346" s="747"/>
      <c r="D346" s="42"/>
      <c r="E346" s="1165"/>
      <c r="F346" s="1165"/>
      <c r="G346" s="37"/>
      <c r="H346" s="37"/>
      <c r="I346" s="37"/>
      <c r="J346" s="37"/>
      <c r="K346" s="42"/>
      <c r="L346" s="42"/>
      <c r="M346" s="306"/>
      <c r="N346" s="282">
        <f t="shared" si="58"/>
        <v>0</v>
      </c>
      <c r="O346" s="741"/>
      <c r="P346" s="485">
        <f t="shared" si="57"/>
        <v>0</v>
      </c>
      <c r="Q346" s="109"/>
      <c r="R346" s="159"/>
      <c r="S346" s="560" t="str">
        <f>IFERROR(VLOOKUP(R346,'FX rates'!$C$9:$D$25,2,FALSE),"")</f>
        <v/>
      </c>
      <c r="T346" s="282">
        <f t="shared" si="59"/>
        <v>0</v>
      </c>
      <c r="U346" s="150">
        <f t="shared" si="60"/>
        <v>0</v>
      </c>
      <c r="V346" s="18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</row>
    <row r="347" spans="1:41" ht="14.25" x14ac:dyDescent="0.2">
      <c r="A347" s="1182"/>
      <c r="B347" s="37"/>
      <c r="C347" s="747"/>
      <c r="D347" s="42"/>
      <c r="E347" s="1165"/>
      <c r="F347" s="1165"/>
      <c r="G347" s="37"/>
      <c r="H347" s="37"/>
      <c r="I347" s="37"/>
      <c r="J347" s="37"/>
      <c r="K347" s="42"/>
      <c r="L347" s="42"/>
      <c r="M347" s="306"/>
      <c r="N347" s="282">
        <f t="shared" si="58"/>
        <v>0</v>
      </c>
      <c r="O347" s="741"/>
      <c r="P347" s="485">
        <f t="shared" si="57"/>
        <v>0</v>
      </c>
      <c r="Q347" s="109"/>
      <c r="R347" s="159"/>
      <c r="S347" s="560" t="str">
        <f>IFERROR(VLOOKUP(R347,'FX rates'!$C$9:$D$25,2,FALSE),"")</f>
        <v/>
      </c>
      <c r="T347" s="282">
        <f t="shared" si="59"/>
        <v>0</v>
      </c>
      <c r="U347" s="150">
        <f t="shared" si="60"/>
        <v>0</v>
      </c>
      <c r="V347" s="18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</row>
    <row r="348" spans="1:41" ht="14.25" x14ac:dyDescent="0.2">
      <c r="A348" s="1182"/>
      <c r="B348" s="37"/>
      <c r="C348" s="747"/>
      <c r="D348" s="42"/>
      <c r="E348" s="1165"/>
      <c r="F348" s="1165"/>
      <c r="G348" s="37"/>
      <c r="H348" s="37"/>
      <c r="I348" s="37"/>
      <c r="J348" s="37"/>
      <c r="K348" s="42"/>
      <c r="L348" s="42"/>
      <c r="M348" s="306"/>
      <c r="N348" s="282">
        <f t="shared" si="58"/>
        <v>0</v>
      </c>
      <c r="O348" s="741"/>
      <c r="P348" s="485">
        <f t="shared" si="57"/>
        <v>0</v>
      </c>
      <c r="Q348" s="109"/>
      <c r="R348" s="159"/>
      <c r="S348" s="560" t="str">
        <f>IFERROR(VLOOKUP(R348,'FX rates'!$C$9:$D$25,2,FALSE),"")</f>
        <v/>
      </c>
      <c r="T348" s="282">
        <f t="shared" si="59"/>
        <v>0</v>
      </c>
      <c r="U348" s="150">
        <f t="shared" si="60"/>
        <v>0</v>
      </c>
      <c r="V348" s="18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</row>
    <row r="349" spans="1:41" ht="14.25" x14ac:dyDescent="0.2">
      <c r="A349" s="1182"/>
      <c r="B349" s="37"/>
      <c r="C349" s="747"/>
      <c r="D349" s="42"/>
      <c r="E349" s="1165"/>
      <c r="F349" s="1165"/>
      <c r="G349" s="37"/>
      <c r="H349" s="37"/>
      <c r="I349" s="37"/>
      <c r="J349" s="37"/>
      <c r="K349" s="42"/>
      <c r="L349" s="42"/>
      <c r="M349" s="306"/>
      <c r="N349" s="282">
        <f t="shared" si="58"/>
        <v>0</v>
      </c>
      <c r="O349" s="741"/>
      <c r="P349" s="485">
        <f t="shared" si="57"/>
        <v>0</v>
      </c>
      <c r="Q349" s="109"/>
      <c r="R349" s="159"/>
      <c r="S349" s="560" t="str">
        <f>IFERROR(VLOOKUP(R349,'FX rates'!$C$9:$D$25,2,FALSE),"")</f>
        <v/>
      </c>
      <c r="T349" s="282">
        <f t="shared" si="59"/>
        <v>0</v>
      </c>
      <c r="U349" s="150">
        <f t="shared" si="60"/>
        <v>0</v>
      </c>
      <c r="V349" s="18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</row>
    <row r="350" spans="1:41" ht="14.25" x14ac:dyDescent="0.2">
      <c r="A350" s="1182"/>
      <c r="B350" s="37"/>
      <c r="C350" s="747"/>
      <c r="D350" s="42"/>
      <c r="E350" s="1165"/>
      <c r="F350" s="1165"/>
      <c r="G350" s="37"/>
      <c r="H350" s="37"/>
      <c r="I350" s="37"/>
      <c r="J350" s="37"/>
      <c r="K350" s="42"/>
      <c r="L350" s="42"/>
      <c r="M350" s="306"/>
      <c r="N350" s="282">
        <f t="shared" si="58"/>
        <v>0</v>
      </c>
      <c r="O350" s="741"/>
      <c r="P350" s="485">
        <f t="shared" ref="P350:P413" si="61">SUM(N350:O350)</f>
        <v>0</v>
      </c>
      <c r="Q350" s="109"/>
      <c r="R350" s="159"/>
      <c r="S350" s="560" t="str">
        <f>IFERROR(VLOOKUP(R350,'FX rates'!$C$9:$D$25,2,FALSE),"")</f>
        <v/>
      </c>
      <c r="T350" s="282">
        <f t="shared" si="59"/>
        <v>0</v>
      </c>
      <c r="U350" s="150">
        <f t="shared" si="60"/>
        <v>0</v>
      </c>
      <c r="V350" s="18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</row>
    <row r="351" spans="1:41" ht="14.25" x14ac:dyDescent="0.2">
      <c r="A351" s="1182"/>
      <c r="B351" s="37"/>
      <c r="C351" s="747"/>
      <c r="D351" s="42"/>
      <c r="E351" s="1165"/>
      <c r="F351" s="1165"/>
      <c r="G351" s="37"/>
      <c r="H351" s="37"/>
      <c r="I351" s="37"/>
      <c r="J351" s="37"/>
      <c r="K351" s="42"/>
      <c r="L351" s="42"/>
      <c r="M351" s="306"/>
      <c r="N351" s="282">
        <f t="shared" si="58"/>
        <v>0</v>
      </c>
      <c r="O351" s="741"/>
      <c r="P351" s="485">
        <f t="shared" si="61"/>
        <v>0</v>
      </c>
      <c r="Q351" s="109"/>
      <c r="R351" s="159"/>
      <c r="S351" s="560" t="str">
        <f>IFERROR(VLOOKUP(R351,'FX rates'!$C$9:$D$25,2,FALSE),"")</f>
        <v/>
      </c>
      <c r="T351" s="282">
        <f t="shared" si="59"/>
        <v>0</v>
      </c>
      <c r="U351" s="150">
        <f t="shared" si="60"/>
        <v>0</v>
      </c>
      <c r="V351" s="18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</row>
    <row r="352" spans="1:41" ht="14.25" x14ac:dyDescent="0.2">
      <c r="A352" s="1182"/>
      <c r="B352" s="37"/>
      <c r="C352" s="747"/>
      <c r="D352" s="42"/>
      <c r="E352" s="1165"/>
      <c r="F352" s="1165"/>
      <c r="G352" s="37"/>
      <c r="H352" s="37"/>
      <c r="I352" s="37"/>
      <c r="J352" s="37"/>
      <c r="K352" s="42"/>
      <c r="L352" s="42"/>
      <c r="M352" s="306"/>
      <c r="N352" s="282">
        <f t="shared" ref="N352:N415" si="62">IF($L352=$AN$32,$G352,IF($L352=$AN$33,$H352,IF($L352=$AN$34,$I352,0)))</f>
        <v>0</v>
      </c>
      <c r="O352" s="741"/>
      <c r="P352" s="485">
        <f t="shared" si="61"/>
        <v>0</v>
      </c>
      <c r="Q352" s="109"/>
      <c r="R352" s="159"/>
      <c r="S352" s="560" t="str">
        <f>IFERROR(VLOOKUP(R352,'FX rates'!$C$9:$D$25,2,FALSE),"")</f>
        <v/>
      </c>
      <c r="T352" s="282">
        <f t="shared" ref="T352:T415" si="63">IF(K352=$AJ$32,P352,0)</f>
        <v>0</v>
      </c>
      <c r="U352" s="150">
        <f t="shared" ref="U352:U415" si="64">IF(OR(K352=$AJ$33,ISBLANK(K352)),P352,0)</f>
        <v>0</v>
      </c>
      <c r="V352" s="18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</row>
    <row r="353" spans="1:41" ht="14.25" x14ac:dyDescent="0.2">
      <c r="A353" s="1182"/>
      <c r="B353" s="37"/>
      <c r="C353" s="747"/>
      <c r="D353" s="42"/>
      <c r="E353" s="1165"/>
      <c r="F353" s="1165"/>
      <c r="G353" s="37"/>
      <c r="H353" s="37"/>
      <c r="I353" s="37"/>
      <c r="J353" s="37"/>
      <c r="K353" s="42"/>
      <c r="L353" s="42"/>
      <c r="M353" s="306"/>
      <c r="N353" s="282">
        <f t="shared" si="62"/>
        <v>0</v>
      </c>
      <c r="O353" s="741"/>
      <c r="P353" s="485">
        <f t="shared" si="61"/>
        <v>0</v>
      </c>
      <c r="Q353" s="109"/>
      <c r="R353" s="159"/>
      <c r="S353" s="560" t="str">
        <f>IFERROR(VLOOKUP(R353,'FX rates'!$C$9:$D$25,2,FALSE),"")</f>
        <v/>
      </c>
      <c r="T353" s="282">
        <f t="shared" si="63"/>
        <v>0</v>
      </c>
      <c r="U353" s="150">
        <f t="shared" si="64"/>
        <v>0</v>
      </c>
      <c r="V353" s="18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</row>
    <row r="354" spans="1:41" ht="14.25" x14ac:dyDescent="0.2">
      <c r="A354" s="1182"/>
      <c r="B354" s="37"/>
      <c r="C354" s="747"/>
      <c r="D354" s="42"/>
      <c r="E354" s="1165"/>
      <c r="F354" s="1165"/>
      <c r="G354" s="37"/>
      <c r="H354" s="37"/>
      <c r="I354" s="37"/>
      <c r="J354" s="37"/>
      <c r="K354" s="42"/>
      <c r="L354" s="42"/>
      <c r="M354" s="306"/>
      <c r="N354" s="282">
        <f t="shared" si="62"/>
        <v>0</v>
      </c>
      <c r="O354" s="741"/>
      <c r="P354" s="485">
        <f t="shared" si="61"/>
        <v>0</v>
      </c>
      <c r="Q354" s="109"/>
      <c r="R354" s="159"/>
      <c r="S354" s="560" t="str">
        <f>IFERROR(VLOOKUP(R354,'FX rates'!$C$9:$D$25,2,FALSE),"")</f>
        <v/>
      </c>
      <c r="T354" s="282">
        <f t="shared" si="63"/>
        <v>0</v>
      </c>
      <c r="U354" s="150">
        <f t="shared" si="64"/>
        <v>0</v>
      </c>
      <c r="V354" s="18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</row>
    <row r="355" spans="1:41" ht="14.25" x14ac:dyDescent="0.2">
      <c r="A355" s="1182"/>
      <c r="B355" s="37"/>
      <c r="C355" s="747"/>
      <c r="D355" s="42"/>
      <c r="E355" s="1165"/>
      <c r="F355" s="1165"/>
      <c r="G355" s="37"/>
      <c r="H355" s="37"/>
      <c r="I355" s="37"/>
      <c r="J355" s="37"/>
      <c r="K355" s="42"/>
      <c r="L355" s="42"/>
      <c r="M355" s="306"/>
      <c r="N355" s="282">
        <f t="shared" si="62"/>
        <v>0</v>
      </c>
      <c r="O355" s="741"/>
      <c r="P355" s="485">
        <f t="shared" si="61"/>
        <v>0</v>
      </c>
      <c r="Q355" s="109"/>
      <c r="R355" s="159"/>
      <c r="S355" s="560" t="str">
        <f>IFERROR(VLOOKUP(R355,'FX rates'!$C$9:$D$25,2,FALSE),"")</f>
        <v/>
      </c>
      <c r="T355" s="282">
        <f t="shared" si="63"/>
        <v>0</v>
      </c>
      <c r="U355" s="150">
        <f t="shared" si="64"/>
        <v>0</v>
      </c>
      <c r="V355" s="18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</row>
    <row r="356" spans="1:41" ht="14.25" x14ac:dyDescent="0.2">
      <c r="A356" s="1182"/>
      <c r="B356" s="37"/>
      <c r="C356" s="747"/>
      <c r="D356" s="42"/>
      <c r="E356" s="1165"/>
      <c r="F356" s="1165"/>
      <c r="G356" s="37"/>
      <c r="H356" s="37"/>
      <c r="I356" s="37"/>
      <c r="J356" s="37"/>
      <c r="K356" s="42"/>
      <c r="L356" s="42"/>
      <c r="M356" s="306"/>
      <c r="N356" s="282">
        <f t="shared" si="62"/>
        <v>0</v>
      </c>
      <c r="O356" s="741"/>
      <c r="P356" s="485">
        <f t="shared" si="61"/>
        <v>0</v>
      </c>
      <c r="Q356" s="109"/>
      <c r="R356" s="159"/>
      <c r="S356" s="560" t="str">
        <f>IFERROR(VLOOKUP(R356,'FX rates'!$C$9:$D$25,2,FALSE),"")</f>
        <v/>
      </c>
      <c r="T356" s="282">
        <f t="shared" si="63"/>
        <v>0</v>
      </c>
      <c r="U356" s="150">
        <f t="shared" si="64"/>
        <v>0</v>
      </c>
      <c r="V356" s="18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</row>
    <row r="357" spans="1:41" ht="14.25" x14ac:dyDescent="0.2">
      <c r="A357" s="1182"/>
      <c r="B357" s="37"/>
      <c r="C357" s="747"/>
      <c r="D357" s="42"/>
      <c r="E357" s="1165"/>
      <c r="F357" s="1165"/>
      <c r="G357" s="37"/>
      <c r="H357" s="37"/>
      <c r="I357" s="37"/>
      <c r="J357" s="37"/>
      <c r="K357" s="42"/>
      <c r="L357" s="42"/>
      <c r="M357" s="306"/>
      <c r="N357" s="282">
        <f t="shared" si="62"/>
        <v>0</v>
      </c>
      <c r="O357" s="741"/>
      <c r="P357" s="485">
        <f t="shared" si="61"/>
        <v>0</v>
      </c>
      <c r="Q357" s="109"/>
      <c r="R357" s="159"/>
      <c r="S357" s="560" t="str">
        <f>IFERROR(VLOOKUP(R357,'FX rates'!$C$9:$D$25,2,FALSE),"")</f>
        <v/>
      </c>
      <c r="T357" s="282">
        <f t="shared" si="63"/>
        <v>0</v>
      </c>
      <c r="U357" s="150">
        <f t="shared" si="64"/>
        <v>0</v>
      </c>
      <c r="V357" s="18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</row>
    <row r="358" spans="1:41" ht="14.25" x14ac:dyDescent="0.2">
      <c r="A358" s="1182"/>
      <c r="B358" s="37"/>
      <c r="C358" s="747"/>
      <c r="D358" s="42"/>
      <c r="E358" s="1165"/>
      <c r="F358" s="1165"/>
      <c r="G358" s="37"/>
      <c r="H358" s="37"/>
      <c r="I358" s="37"/>
      <c r="J358" s="37"/>
      <c r="K358" s="42"/>
      <c r="L358" s="42"/>
      <c r="M358" s="306"/>
      <c r="N358" s="282">
        <f t="shared" si="62"/>
        <v>0</v>
      </c>
      <c r="O358" s="741"/>
      <c r="P358" s="485">
        <f t="shared" si="61"/>
        <v>0</v>
      </c>
      <c r="Q358" s="109"/>
      <c r="R358" s="159"/>
      <c r="S358" s="560" t="str">
        <f>IFERROR(VLOOKUP(R358,'FX rates'!$C$9:$D$25,2,FALSE),"")</f>
        <v/>
      </c>
      <c r="T358" s="282">
        <f t="shared" si="63"/>
        <v>0</v>
      </c>
      <c r="U358" s="150">
        <f t="shared" si="64"/>
        <v>0</v>
      </c>
      <c r="V358" s="18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</row>
    <row r="359" spans="1:41" ht="14.25" x14ac:dyDescent="0.2">
      <c r="A359" s="1182"/>
      <c r="B359" s="37"/>
      <c r="C359" s="747"/>
      <c r="D359" s="42"/>
      <c r="E359" s="1165"/>
      <c r="F359" s="1165"/>
      <c r="G359" s="37"/>
      <c r="H359" s="37"/>
      <c r="I359" s="37"/>
      <c r="J359" s="37"/>
      <c r="K359" s="42"/>
      <c r="L359" s="42"/>
      <c r="M359" s="306"/>
      <c r="N359" s="282">
        <f t="shared" si="62"/>
        <v>0</v>
      </c>
      <c r="O359" s="741"/>
      <c r="P359" s="485">
        <f t="shared" si="61"/>
        <v>0</v>
      </c>
      <c r="Q359" s="109"/>
      <c r="R359" s="159"/>
      <c r="S359" s="560" t="str">
        <f>IFERROR(VLOOKUP(R359,'FX rates'!$C$9:$D$25,2,FALSE),"")</f>
        <v/>
      </c>
      <c r="T359" s="282">
        <f t="shared" si="63"/>
        <v>0</v>
      </c>
      <c r="U359" s="150">
        <f t="shared" si="64"/>
        <v>0</v>
      </c>
      <c r="V359" s="18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</row>
    <row r="360" spans="1:41" ht="14.25" x14ac:dyDescent="0.2">
      <c r="A360" s="1182"/>
      <c r="B360" s="37"/>
      <c r="C360" s="747"/>
      <c r="D360" s="42"/>
      <c r="E360" s="1165"/>
      <c r="F360" s="1165"/>
      <c r="G360" s="37"/>
      <c r="H360" s="37"/>
      <c r="I360" s="37"/>
      <c r="J360" s="37"/>
      <c r="K360" s="42"/>
      <c r="L360" s="42"/>
      <c r="M360" s="306"/>
      <c r="N360" s="282">
        <f t="shared" si="62"/>
        <v>0</v>
      </c>
      <c r="O360" s="741"/>
      <c r="P360" s="485">
        <f t="shared" si="61"/>
        <v>0</v>
      </c>
      <c r="Q360" s="109"/>
      <c r="R360" s="159"/>
      <c r="S360" s="560" t="str">
        <f>IFERROR(VLOOKUP(R360,'FX rates'!$C$9:$D$25,2,FALSE),"")</f>
        <v/>
      </c>
      <c r="T360" s="282">
        <f t="shared" si="63"/>
        <v>0</v>
      </c>
      <c r="U360" s="150">
        <f t="shared" si="64"/>
        <v>0</v>
      </c>
      <c r="V360" s="18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</row>
    <row r="361" spans="1:41" ht="14.25" x14ac:dyDescent="0.2">
      <c r="A361" s="1182"/>
      <c r="B361" s="37"/>
      <c r="C361" s="747"/>
      <c r="D361" s="42"/>
      <c r="E361" s="1165"/>
      <c r="F361" s="1165"/>
      <c r="G361" s="37"/>
      <c r="H361" s="37"/>
      <c r="I361" s="37"/>
      <c r="J361" s="37"/>
      <c r="K361" s="42"/>
      <c r="L361" s="42"/>
      <c r="M361" s="306"/>
      <c r="N361" s="282">
        <f t="shared" si="62"/>
        <v>0</v>
      </c>
      <c r="O361" s="741"/>
      <c r="P361" s="485">
        <f t="shared" si="61"/>
        <v>0</v>
      </c>
      <c r="Q361" s="109"/>
      <c r="R361" s="159"/>
      <c r="S361" s="560" t="str">
        <f>IFERROR(VLOOKUP(R361,'FX rates'!$C$9:$D$25,2,FALSE),"")</f>
        <v/>
      </c>
      <c r="T361" s="282">
        <f t="shared" si="63"/>
        <v>0</v>
      </c>
      <c r="U361" s="150">
        <f t="shared" si="64"/>
        <v>0</v>
      </c>
      <c r="V361" s="18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</row>
    <row r="362" spans="1:41" ht="14.25" x14ac:dyDescent="0.2">
      <c r="A362" s="1182"/>
      <c r="B362" s="37"/>
      <c r="C362" s="747"/>
      <c r="D362" s="42"/>
      <c r="E362" s="1165"/>
      <c r="F362" s="1165"/>
      <c r="G362" s="37"/>
      <c r="H362" s="37"/>
      <c r="I362" s="37"/>
      <c r="J362" s="37"/>
      <c r="K362" s="42"/>
      <c r="L362" s="42"/>
      <c r="M362" s="306"/>
      <c r="N362" s="282">
        <f t="shared" si="62"/>
        <v>0</v>
      </c>
      <c r="O362" s="741"/>
      <c r="P362" s="485">
        <f t="shared" si="61"/>
        <v>0</v>
      </c>
      <c r="Q362" s="109"/>
      <c r="R362" s="159"/>
      <c r="S362" s="560" t="str">
        <f>IFERROR(VLOOKUP(R362,'FX rates'!$C$9:$D$25,2,FALSE),"")</f>
        <v/>
      </c>
      <c r="T362" s="282">
        <f t="shared" si="63"/>
        <v>0</v>
      </c>
      <c r="U362" s="150">
        <f t="shared" si="64"/>
        <v>0</v>
      </c>
      <c r="V362" s="18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</row>
    <row r="363" spans="1:41" ht="14.25" x14ac:dyDescent="0.2">
      <c r="A363" s="1182"/>
      <c r="B363" s="37"/>
      <c r="C363" s="747"/>
      <c r="D363" s="42"/>
      <c r="E363" s="1165"/>
      <c r="F363" s="1165"/>
      <c r="G363" s="37"/>
      <c r="H363" s="37"/>
      <c r="I363" s="37"/>
      <c r="J363" s="37"/>
      <c r="K363" s="42"/>
      <c r="L363" s="42"/>
      <c r="M363" s="306"/>
      <c r="N363" s="282">
        <f t="shared" si="62"/>
        <v>0</v>
      </c>
      <c r="O363" s="741"/>
      <c r="P363" s="485">
        <f t="shared" si="61"/>
        <v>0</v>
      </c>
      <c r="Q363" s="109"/>
      <c r="R363" s="159"/>
      <c r="S363" s="560" t="str">
        <f>IFERROR(VLOOKUP(R363,'FX rates'!$C$9:$D$25,2,FALSE),"")</f>
        <v/>
      </c>
      <c r="T363" s="282">
        <f t="shared" si="63"/>
        <v>0</v>
      </c>
      <c r="U363" s="150">
        <f t="shared" si="64"/>
        <v>0</v>
      </c>
      <c r="V363" s="18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</row>
    <row r="364" spans="1:41" ht="14.25" x14ac:dyDescent="0.2">
      <c r="A364" s="1182"/>
      <c r="B364" s="37"/>
      <c r="C364" s="747"/>
      <c r="D364" s="42"/>
      <c r="E364" s="1165"/>
      <c r="F364" s="1165"/>
      <c r="G364" s="37"/>
      <c r="H364" s="37"/>
      <c r="I364" s="37"/>
      <c r="J364" s="37"/>
      <c r="K364" s="42"/>
      <c r="L364" s="42"/>
      <c r="M364" s="306"/>
      <c r="N364" s="282">
        <f t="shared" si="62"/>
        <v>0</v>
      </c>
      <c r="O364" s="741"/>
      <c r="P364" s="485">
        <f t="shared" si="61"/>
        <v>0</v>
      </c>
      <c r="Q364" s="109"/>
      <c r="R364" s="159"/>
      <c r="S364" s="560" t="str">
        <f>IFERROR(VLOOKUP(R364,'FX rates'!$C$9:$D$25,2,FALSE),"")</f>
        <v/>
      </c>
      <c r="T364" s="282">
        <f t="shared" si="63"/>
        <v>0</v>
      </c>
      <c r="U364" s="150">
        <f t="shared" si="64"/>
        <v>0</v>
      </c>
      <c r="V364" s="18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</row>
    <row r="365" spans="1:41" ht="14.25" x14ac:dyDescent="0.2">
      <c r="A365" s="1182"/>
      <c r="B365" s="37"/>
      <c r="C365" s="747"/>
      <c r="D365" s="42"/>
      <c r="E365" s="1165"/>
      <c r="F365" s="1165"/>
      <c r="G365" s="37"/>
      <c r="H365" s="37"/>
      <c r="I365" s="37"/>
      <c r="J365" s="37"/>
      <c r="K365" s="42"/>
      <c r="L365" s="42"/>
      <c r="M365" s="306"/>
      <c r="N365" s="282">
        <f t="shared" si="62"/>
        <v>0</v>
      </c>
      <c r="O365" s="741"/>
      <c r="P365" s="485">
        <f t="shared" si="61"/>
        <v>0</v>
      </c>
      <c r="Q365" s="109"/>
      <c r="R365" s="159"/>
      <c r="S365" s="560" t="str">
        <f>IFERROR(VLOOKUP(R365,'FX rates'!$C$9:$D$25,2,FALSE),"")</f>
        <v/>
      </c>
      <c r="T365" s="282">
        <f t="shared" si="63"/>
        <v>0</v>
      </c>
      <c r="U365" s="150">
        <f t="shared" si="64"/>
        <v>0</v>
      </c>
      <c r="V365" s="18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</row>
    <row r="366" spans="1:41" ht="14.25" x14ac:dyDescent="0.2">
      <c r="A366" s="1182"/>
      <c r="B366" s="37"/>
      <c r="C366" s="747"/>
      <c r="D366" s="42"/>
      <c r="E366" s="1165"/>
      <c r="F366" s="1165"/>
      <c r="G366" s="37"/>
      <c r="H366" s="37"/>
      <c r="I366" s="37"/>
      <c r="J366" s="37"/>
      <c r="K366" s="42"/>
      <c r="L366" s="42"/>
      <c r="M366" s="306"/>
      <c r="N366" s="282">
        <f t="shared" si="62"/>
        <v>0</v>
      </c>
      <c r="O366" s="741"/>
      <c r="P366" s="485">
        <f t="shared" si="61"/>
        <v>0</v>
      </c>
      <c r="Q366" s="109"/>
      <c r="R366" s="159"/>
      <c r="S366" s="560" t="str">
        <f>IFERROR(VLOOKUP(R366,'FX rates'!$C$9:$D$25,2,FALSE),"")</f>
        <v/>
      </c>
      <c r="T366" s="282">
        <f t="shared" si="63"/>
        <v>0</v>
      </c>
      <c r="U366" s="150">
        <f t="shared" si="64"/>
        <v>0</v>
      </c>
      <c r="V366" s="18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</row>
    <row r="367" spans="1:41" ht="14.25" x14ac:dyDescent="0.2">
      <c r="A367" s="1182"/>
      <c r="B367" s="37"/>
      <c r="C367" s="747"/>
      <c r="D367" s="42"/>
      <c r="E367" s="1165"/>
      <c r="F367" s="1165"/>
      <c r="G367" s="37"/>
      <c r="H367" s="37"/>
      <c r="I367" s="37"/>
      <c r="J367" s="37"/>
      <c r="K367" s="42"/>
      <c r="L367" s="42"/>
      <c r="M367" s="306"/>
      <c r="N367" s="282">
        <f t="shared" si="62"/>
        <v>0</v>
      </c>
      <c r="O367" s="741"/>
      <c r="P367" s="485">
        <f t="shared" si="61"/>
        <v>0</v>
      </c>
      <c r="Q367" s="109"/>
      <c r="R367" s="159"/>
      <c r="S367" s="560" t="str">
        <f>IFERROR(VLOOKUP(R367,'FX rates'!$C$9:$D$25,2,FALSE),"")</f>
        <v/>
      </c>
      <c r="T367" s="282">
        <f t="shared" si="63"/>
        <v>0</v>
      </c>
      <c r="U367" s="150">
        <f t="shared" si="64"/>
        <v>0</v>
      </c>
      <c r="V367" s="18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</row>
    <row r="368" spans="1:41" ht="14.25" x14ac:dyDescent="0.2">
      <c r="A368" s="1182"/>
      <c r="B368" s="37"/>
      <c r="C368" s="747"/>
      <c r="D368" s="42"/>
      <c r="E368" s="1165"/>
      <c r="F368" s="1165"/>
      <c r="G368" s="37"/>
      <c r="H368" s="37"/>
      <c r="I368" s="37"/>
      <c r="J368" s="37"/>
      <c r="K368" s="42"/>
      <c r="L368" s="42"/>
      <c r="M368" s="306"/>
      <c r="N368" s="282">
        <f t="shared" si="62"/>
        <v>0</v>
      </c>
      <c r="O368" s="741"/>
      <c r="P368" s="485">
        <f t="shared" si="61"/>
        <v>0</v>
      </c>
      <c r="Q368" s="109"/>
      <c r="R368" s="159"/>
      <c r="S368" s="560" t="str">
        <f>IFERROR(VLOOKUP(R368,'FX rates'!$C$9:$D$25,2,FALSE),"")</f>
        <v/>
      </c>
      <c r="T368" s="282">
        <f t="shared" si="63"/>
        <v>0</v>
      </c>
      <c r="U368" s="150">
        <f t="shared" si="64"/>
        <v>0</v>
      </c>
      <c r="V368" s="18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</row>
    <row r="369" spans="1:41" ht="14.25" x14ac:dyDescent="0.2">
      <c r="A369" s="1182"/>
      <c r="B369" s="37"/>
      <c r="C369" s="747"/>
      <c r="D369" s="42"/>
      <c r="E369" s="1165"/>
      <c r="F369" s="1165"/>
      <c r="G369" s="37"/>
      <c r="H369" s="37"/>
      <c r="I369" s="37"/>
      <c r="J369" s="37"/>
      <c r="K369" s="42"/>
      <c r="L369" s="42"/>
      <c r="M369" s="306"/>
      <c r="N369" s="282">
        <f t="shared" si="62"/>
        <v>0</v>
      </c>
      <c r="O369" s="741"/>
      <c r="P369" s="485">
        <f t="shared" si="61"/>
        <v>0</v>
      </c>
      <c r="Q369" s="109"/>
      <c r="R369" s="159"/>
      <c r="S369" s="560" t="str">
        <f>IFERROR(VLOOKUP(R369,'FX rates'!$C$9:$D$25,2,FALSE),"")</f>
        <v/>
      </c>
      <c r="T369" s="282">
        <f t="shared" si="63"/>
        <v>0</v>
      </c>
      <c r="U369" s="150">
        <f t="shared" si="64"/>
        <v>0</v>
      </c>
      <c r="V369" s="18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</row>
    <row r="370" spans="1:41" ht="14.25" x14ac:dyDescent="0.2">
      <c r="A370" s="1182"/>
      <c r="B370" s="37"/>
      <c r="C370" s="747"/>
      <c r="D370" s="42"/>
      <c r="E370" s="1165"/>
      <c r="F370" s="1165"/>
      <c r="G370" s="37"/>
      <c r="H370" s="37"/>
      <c r="I370" s="37"/>
      <c r="J370" s="37"/>
      <c r="K370" s="42"/>
      <c r="L370" s="42"/>
      <c r="M370" s="306"/>
      <c r="N370" s="282">
        <f t="shared" si="62"/>
        <v>0</v>
      </c>
      <c r="O370" s="741"/>
      <c r="P370" s="485">
        <f t="shared" si="61"/>
        <v>0</v>
      </c>
      <c r="Q370" s="109"/>
      <c r="R370" s="159"/>
      <c r="S370" s="560" t="str">
        <f>IFERROR(VLOOKUP(R370,'FX rates'!$C$9:$D$25,2,FALSE),"")</f>
        <v/>
      </c>
      <c r="T370" s="282">
        <f t="shared" si="63"/>
        <v>0</v>
      </c>
      <c r="U370" s="150">
        <f t="shared" si="64"/>
        <v>0</v>
      </c>
      <c r="V370" s="18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</row>
    <row r="371" spans="1:41" ht="14.25" x14ac:dyDescent="0.2">
      <c r="A371" s="1182"/>
      <c r="B371" s="37"/>
      <c r="C371" s="747"/>
      <c r="D371" s="42"/>
      <c r="E371" s="1165"/>
      <c r="F371" s="1165"/>
      <c r="G371" s="37"/>
      <c r="H371" s="37"/>
      <c r="I371" s="37"/>
      <c r="J371" s="37"/>
      <c r="K371" s="42"/>
      <c r="L371" s="42"/>
      <c r="M371" s="306"/>
      <c r="N371" s="282">
        <f t="shared" si="62"/>
        <v>0</v>
      </c>
      <c r="O371" s="741"/>
      <c r="P371" s="485">
        <f t="shared" si="61"/>
        <v>0</v>
      </c>
      <c r="Q371" s="109"/>
      <c r="R371" s="159"/>
      <c r="S371" s="560" t="str">
        <f>IFERROR(VLOOKUP(R371,'FX rates'!$C$9:$D$25,2,FALSE),"")</f>
        <v/>
      </c>
      <c r="T371" s="282">
        <f t="shared" si="63"/>
        <v>0</v>
      </c>
      <c r="U371" s="150">
        <f t="shared" si="64"/>
        <v>0</v>
      </c>
      <c r="V371" s="18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</row>
    <row r="372" spans="1:41" ht="14.25" x14ac:dyDescent="0.2">
      <c r="A372" s="1182"/>
      <c r="B372" s="37"/>
      <c r="C372" s="747"/>
      <c r="D372" s="42"/>
      <c r="E372" s="1165"/>
      <c r="F372" s="1165"/>
      <c r="G372" s="37"/>
      <c r="H372" s="37"/>
      <c r="I372" s="37"/>
      <c r="J372" s="37"/>
      <c r="K372" s="42"/>
      <c r="L372" s="42"/>
      <c r="M372" s="306"/>
      <c r="N372" s="282">
        <f t="shared" si="62"/>
        <v>0</v>
      </c>
      <c r="O372" s="741"/>
      <c r="P372" s="485">
        <f t="shared" si="61"/>
        <v>0</v>
      </c>
      <c r="Q372" s="109"/>
      <c r="R372" s="159"/>
      <c r="S372" s="560" t="str">
        <f>IFERROR(VLOOKUP(R372,'FX rates'!$C$9:$D$25,2,FALSE),"")</f>
        <v/>
      </c>
      <c r="T372" s="282">
        <f t="shared" si="63"/>
        <v>0</v>
      </c>
      <c r="U372" s="150">
        <f t="shared" si="64"/>
        <v>0</v>
      </c>
      <c r="V372" s="18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</row>
    <row r="373" spans="1:41" ht="14.25" x14ac:dyDescent="0.2">
      <c r="A373" s="1182"/>
      <c r="B373" s="37"/>
      <c r="C373" s="747"/>
      <c r="D373" s="42"/>
      <c r="E373" s="1165"/>
      <c r="F373" s="1165"/>
      <c r="G373" s="37"/>
      <c r="H373" s="37"/>
      <c r="I373" s="37"/>
      <c r="J373" s="37"/>
      <c r="K373" s="42"/>
      <c r="L373" s="42"/>
      <c r="M373" s="306"/>
      <c r="N373" s="282">
        <f t="shared" si="62"/>
        <v>0</v>
      </c>
      <c r="O373" s="741"/>
      <c r="P373" s="485">
        <f t="shared" si="61"/>
        <v>0</v>
      </c>
      <c r="Q373" s="109"/>
      <c r="R373" s="159"/>
      <c r="S373" s="560" t="str">
        <f>IFERROR(VLOOKUP(R373,'FX rates'!$C$9:$D$25,2,FALSE),"")</f>
        <v/>
      </c>
      <c r="T373" s="282">
        <f t="shared" si="63"/>
        <v>0</v>
      </c>
      <c r="U373" s="150">
        <f t="shared" si="64"/>
        <v>0</v>
      </c>
      <c r="V373" s="18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</row>
    <row r="374" spans="1:41" ht="14.25" x14ac:dyDescent="0.2">
      <c r="A374" s="1182"/>
      <c r="B374" s="37"/>
      <c r="C374" s="747"/>
      <c r="D374" s="42"/>
      <c r="E374" s="1165"/>
      <c r="F374" s="1165"/>
      <c r="G374" s="37"/>
      <c r="H374" s="37"/>
      <c r="I374" s="37"/>
      <c r="J374" s="37"/>
      <c r="K374" s="42"/>
      <c r="L374" s="42"/>
      <c r="M374" s="306"/>
      <c r="N374" s="282">
        <f t="shared" si="62"/>
        <v>0</v>
      </c>
      <c r="O374" s="741"/>
      <c r="P374" s="485">
        <f t="shared" si="61"/>
        <v>0</v>
      </c>
      <c r="Q374" s="109"/>
      <c r="R374" s="159"/>
      <c r="S374" s="560" t="str">
        <f>IFERROR(VLOOKUP(R374,'FX rates'!$C$9:$D$25,2,FALSE),"")</f>
        <v/>
      </c>
      <c r="T374" s="282">
        <f t="shared" si="63"/>
        <v>0</v>
      </c>
      <c r="U374" s="150">
        <f t="shared" si="64"/>
        <v>0</v>
      </c>
      <c r="V374" s="18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</row>
    <row r="375" spans="1:41" ht="14.25" x14ac:dyDescent="0.2">
      <c r="A375" s="1182"/>
      <c r="B375" s="37"/>
      <c r="C375" s="747"/>
      <c r="D375" s="42"/>
      <c r="E375" s="1165"/>
      <c r="F375" s="1165"/>
      <c r="G375" s="37"/>
      <c r="H375" s="37"/>
      <c r="I375" s="37"/>
      <c r="J375" s="37"/>
      <c r="K375" s="42"/>
      <c r="L375" s="42"/>
      <c r="M375" s="306"/>
      <c r="N375" s="282">
        <f t="shared" si="62"/>
        <v>0</v>
      </c>
      <c r="O375" s="741"/>
      <c r="P375" s="485">
        <f t="shared" si="61"/>
        <v>0</v>
      </c>
      <c r="Q375" s="109"/>
      <c r="R375" s="159"/>
      <c r="S375" s="560" t="str">
        <f>IFERROR(VLOOKUP(R375,'FX rates'!$C$9:$D$25,2,FALSE),"")</f>
        <v/>
      </c>
      <c r="T375" s="282">
        <f t="shared" si="63"/>
        <v>0</v>
      </c>
      <c r="U375" s="150">
        <f t="shared" si="64"/>
        <v>0</v>
      </c>
      <c r="V375" s="18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</row>
    <row r="376" spans="1:41" ht="14.25" x14ac:dyDescent="0.2">
      <c r="A376" s="1182"/>
      <c r="B376" s="37"/>
      <c r="C376" s="747"/>
      <c r="D376" s="42"/>
      <c r="E376" s="1165"/>
      <c r="F376" s="1165"/>
      <c r="G376" s="37"/>
      <c r="H376" s="37"/>
      <c r="I376" s="37"/>
      <c r="J376" s="37"/>
      <c r="K376" s="42"/>
      <c r="L376" s="42"/>
      <c r="M376" s="306"/>
      <c r="N376" s="282">
        <f t="shared" si="62"/>
        <v>0</v>
      </c>
      <c r="O376" s="741"/>
      <c r="P376" s="485">
        <f t="shared" si="61"/>
        <v>0</v>
      </c>
      <c r="Q376" s="109"/>
      <c r="R376" s="159"/>
      <c r="S376" s="560" t="str">
        <f>IFERROR(VLOOKUP(R376,'FX rates'!$C$9:$D$25,2,FALSE),"")</f>
        <v/>
      </c>
      <c r="T376" s="282">
        <f t="shared" si="63"/>
        <v>0</v>
      </c>
      <c r="U376" s="150">
        <f t="shared" si="64"/>
        <v>0</v>
      </c>
      <c r="V376" s="18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</row>
    <row r="377" spans="1:41" ht="14.25" x14ac:dyDescent="0.2">
      <c r="A377" s="1182"/>
      <c r="B377" s="37"/>
      <c r="C377" s="747"/>
      <c r="D377" s="42"/>
      <c r="E377" s="1165"/>
      <c r="F377" s="1165"/>
      <c r="G377" s="37"/>
      <c r="H377" s="37"/>
      <c r="I377" s="37"/>
      <c r="J377" s="37"/>
      <c r="K377" s="42"/>
      <c r="L377" s="42"/>
      <c r="M377" s="306"/>
      <c r="N377" s="282">
        <f t="shared" si="62"/>
        <v>0</v>
      </c>
      <c r="O377" s="741"/>
      <c r="P377" s="485">
        <f t="shared" si="61"/>
        <v>0</v>
      </c>
      <c r="Q377" s="109"/>
      <c r="R377" s="159"/>
      <c r="S377" s="560" t="str">
        <f>IFERROR(VLOOKUP(R377,'FX rates'!$C$9:$D$25,2,FALSE),"")</f>
        <v/>
      </c>
      <c r="T377" s="282">
        <f t="shared" si="63"/>
        <v>0</v>
      </c>
      <c r="U377" s="150">
        <f t="shared" si="64"/>
        <v>0</v>
      </c>
      <c r="V377" s="18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</row>
    <row r="378" spans="1:41" ht="14.25" x14ac:dyDescent="0.2">
      <c r="A378" s="1182"/>
      <c r="B378" s="37"/>
      <c r="C378" s="747"/>
      <c r="D378" s="42"/>
      <c r="E378" s="1165"/>
      <c r="F378" s="1165"/>
      <c r="G378" s="37"/>
      <c r="H378" s="37"/>
      <c r="I378" s="37"/>
      <c r="J378" s="37"/>
      <c r="K378" s="42"/>
      <c r="L378" s="42"/>
      <c r="M378" s="306"/>
      <c r="N378" s="282">
        <f t="shared" si="62"/>
        <v>0</v>
      </c>
      <c r="O378" s="741"/>
      <c r="P378" s="485">
        <f t="shared" si="61"/>
        <v>0</v>
      </c>
      <c r="Q378" s="109"/>
      <c r="R378" s="159"/>
      <c r="S378" s="560" t="str">
        <f>IFERROR(VLOOKUP(R378,'FX rates'!$C$9:$D$25,2,FALSE),"")</f>
        <v/>
      </c>
      <c r="T378" s="282">
        <f t="shared" si="63"/>
        <v>0</v>
      </c>
      <c r="U378" s="150">
        <f t="shared" si="64"/>
        <v>0</v>
      </c>
      <c r="V378" s="18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</row>
    <row r="379" spans="1:41" ht="14.25" x14ac:dyDescent="0.2">
      <c r="A379" s="1182"/>
      <c r="B379" s="37"/>
      <c r="C379" s="747"/>
      <c r="D379" s="42"/>
      <c r="E379" s="1165"/>
      <c r="F379" s="1165"/>
      <c r="G379" s="37"/>
      <c r="H379" s="37"/>
      <c r="I379" s="37"/>
      <c r="J379" s="37"/>
      <c r="K379" s="42"/>
      <c r="L379" s="42"/>
      <c r="M379" s="306"/>
      <c r="N379" s="282">
        <f t="shared" si="62"/>
        <v>0</v>
      </c>
      <c r="O379" s="741"/>
      <c r="P379" s="485">
        <f t="shared" si="61"/>
        <v>0</v>
      </c>
      <c r="Q379" s="109"/>
      <c r="R379" s="159"/>
      <c r="S379" s="560" t="str">
        <f>IFERROR(VLOOKUP(R379,'FX rates'!$C$9:$D$25,2,FALSE),"")</f>
        <v/>
      </c>
      <c r="T379" s="282">
        <f t="shared" si="63"/>
        <v>0</v>
      </c>
      <c r="U379" s="150">
        <f t="shared" si="64"/>
        <v>0</v>
      </c>
      <c r="V379" s="18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</row>
    <row r="380" spans="1:41" ht="14.25" x14ac:dyDescent="0.2">
      <c r="A380" s="1182"/>
      <c r="B380" s="37"/>
      <c r="C380" s="747"/>
      <c r="D380" s="42"/>
      <c r="E380" s="1165"/>
      <c r="F380" s="1165"/>
      <c r="G380" s="37"/>
      <c r="H380" s="37"/>
      <c r="I380" s="37"/>
      <c r="J380" s="37"/>
      <c r="K380" s="42"/>
      <c r="L380" s="42"/>
      <c r="M380" s="306"/>
      <c r="N380" s="282">
        <f t="shared" si="62"/>
        <v>0</v>
      </c>
      <c r="O380" s="741"/>
      <c r="P380" s="485">
        <f t="shared" si="61"/>
        <v>0</v>
      </c>
      <c r="Q380" s="109"/>
      <c r="R380" s="159"/>
      <c r="S380" s="560" t="str">
        <f>IFERROR(VLOOKUP(R380,'FX rates'!$C$9:$D$25,2,FALSE),"")</f>
        <v/>
      </c>
      <c r="T380" s="282">
        <f t="shared" si="63"/>
        <v>0</v>
      </c>
      <c r="U380" s="150">
        <f t="shared" si="64"/>
        <v>0</v>
      </c>
      <c r="V380" s="18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</row>
    <row r="381" spans="1:41" ht="14.25" x14ac:dyDescent="0.2">
      <c r="A381" s="1182"/>
      <c r="B381" s="37"/>
      <c r="C381" s="747"/>
      <c r="D381" s="42"/>
      <c r="E381" s="1165"/>
      <c r="F381" s="1165"/>
      <c r="G381" s="37"/>
      <c r="H381" s="37"/>
      <c r="I381" s="37"/>
      <c r="J381" s="37"/>
      <c r="K381" s="42"/>
      <c r="L381" s="42"/>
      <c r="M381" s="306"/>
      <c r="N381" s="282">
        <f t="shared" si="62"/>
        <v>0</v>
      </c>
      <c r="O381" s="741"/>
      <c r="P381" s="485">
        <f t="shared" si="61"/>
        <v>0</v>
      </c>
      <c r="Q381" s="109"/>
      <c r="R381" s="159"/>
      <c r="S381" s="560" t="str">
        <f>IFERROR(VLOOKUP(R381,'FX rates'!$C$9:$D$25,2,FALSE),"")</f>
        <v/>
      </c>
      <c r="T381" s="282">
        <f t="shared" si="63"/>
        <v>0</v>
      </c>
      <c r="U381" s="150">
        <f t="shared" si="64"/>
        <v>0</v>
      </c>
      <c r="V381" s="18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</row>
    <row r="382" spans="1:41" ht="14.25" x14ac:dyDescent="0.2">
      <c r="A382" s="1182"/>
      <c r="B382" s="37"/>
      <c r="C382" s="747"/>
      <c r="D382" s="42"/>
      <c r="E382" s="1165"/>
      <c r="F382" s="1165"/>
      <c r="G382" s="37"/>
      <c r="H382" s="37"/>
      <c r="I382" s="37"/>
      <c r="J382" s="37"/>
      <c r="K382" s="42"/>
      <c r="L382" s="42"/>
      <c r="M382" s="306"/>
      <c r="N382" s="282">
        <f t="shared" si="62"/>
        <v>0</v>
      </c>
      <c r="O382" s="741"/>
      <c r="P382" s="485">
        <f t="shared" si="61"/>
        <v>0</v>
      </c>
      <c r="Q382" s="109"/>
      <c r="R382" s="159"/>
      <c r="S382" s="560" t="str">
        <f>IFERROR(VLOOKUP(R382,'FX rates'!$C$9:$D$25,2,FALSE),"")</f>
        <v/>
      </c>
      <c r="T382" s="282">
        <f t="shared" si="63"/>
        <v>0</v>
      </c>
      <c r="U382" s="150">
        <f t="shared" si="64"/>
        <v>0</v>
      </c>
      <c r="V382" s="18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</row>
    <row r="383" spans="1:41" ht="14.25" x14ac:dyDescent="0.2">
      <c r="A383" s="1182"/>
      <c r="B383" s="37"/>
      <c r="C383" s="747"/>
      <c r="D383" s="42"/>
      <c r="E383" s="1165"/>
      <c r="F383" s="1165"/>
      <c r="G383" s="37"/>
      <c r="H383" s="37"/>
      <c r="I383" s="37"/>
      <c r="J383" s="37"/>
      <c r="K383" s="42"/>
      <c r="L383" s="42"/>
      <c r="M383" s="306"/>
      <c r="N383" s="282">
        <f t="shared" si="62"/>
        <v>0</v>
      </c>
      <c r="O383" s="741"/>
      <c r="P383" s="485">
        <f t="shared" si="61"/>
        <v>0</v>
      </c>
      <c r="Q383" s="109"/>
      <c r="R383" s="159"/>
      <c r="S383" s="560" t="str">
        <f>IFERROR(VLOOKUP(R383,'FX rates'!$C$9:$D$25,2,FALSE),"")</f>
        <v/>
      </c>
      <c r="T383" s="282">
        <f t="shared" si="63"/>
        <v>0</v>
      </c>
      <c r="U383" s="150">
        <f t="shared" si="64"/>
        <v>0</v>
      </c>
      <c r="V383" s="18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</row>
    <row r="384" spans="1:41" ht="14.25" x14ac:dyDescent="0.2">
      <c r="A384" s="1182"/>
      <c r="B384" s="37"/>
      <c r="C384" s="747"/>
      <c r="D384" s="42"/>
      <c r="E384" s="1165"/>
      <c r="F384" s="1165"/>
      <c r="G384" s="37"/>
      <c r="H384" s="37"/>
      <c r="I384" s="37"/>
      <c r="J384" s="37"/>
      <c r="K384" s="42"/>
      <c r="L384" s="42"/>
      <c r="M384" s="306"/>
      <c r="N384" s="282">
        <f t="shared" si="62"/>
        <v>0</v>
      </c>
      <c r="O384" s="741"/>
      <c r="P384" s="485">
        <f t="shared" si="61"/>
        <v>0</v>
      </c>
      <c r="Q384" s="109"/>
      <c r="R384" s="159"/>
      <c r="S384" s="560" t="str">
        <f>IFERROR(VLOOKUP(R384,'FX rates'!$C$9:$D$25,2,FALSE),"")</f>
        <v/>
      </c>
      <c r="T384" s="282">
        <f t="shared" si="63"/>
        <v>0</v>
      </c>
      <c r="U384" s="150">
        <f t="shared" si="64"/>
        <v>0</v>
      </c>
      <c r="V384" s="18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</row>
    <row r="385" spans="1:41" ht="14.25" x14ac:dyDescent="0.2">
      <c r="A385" s="1182"/>
      <c r="B385" s="37"/>
      <c r="C385" s="747"/>
      <c r="D385" s="42"/>
      <c r="E385" s="1165"/>
      <c r="F385" s="1165"/>
      <c r="G385" s="37"/>
      <c r="H385" s="37"/>
      <c r="I385" s="37"/>
      <c r="J385" s="37"/>
      <c r="K385" s="42"/>
      <c r="L385" s="42"/>
      <c r="M385" s="306"/>
      <c r="N385" s="282">
        <f t="shared" si="62"/>
        <v>0</v>
      </c>
      <c r="O385" s="741"/>
      <c r="P385" s="485">
        <f t="shared" si="61"/>
        <v>0</v>
      </c>
      <c r="Q385" s="109"/>
      <c r="R385" s="159"/>
      <c r="S385" s="560" t="str">
        <f>IFERROR(VLOOKUP(R385,'FX rates'!$C$9:$D$25,2,FALSE),"")</f>
        <v/>
      </c>
      <c r="T385" s="282">
        <f t="shared" si="63"/>
        <v>0</v>
      </c>
      <c r="U385" s="150">
        <f t="shared" si="64"/>
        <v>0</v>
      </c>
      <c r="V385" s="18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</row>
    <row r="386" spans="1:41" ht="14.25" x14ac:dyDescent="0.2">
      <c r="A386" s="1182"/>
      <c r="B386" s="37"/>
      <c r="C386" s="747"/>
      <c r="D386" s="42"/>
      <c r="E386" s="1165"/>
      <c r="F386" s="1165"/>
      <c r="G386" s="37"/>
      <c r="H386" s="37"/>
      <c r="I386" s="37"/>
      <c r="J386" s="37"/>
      <c r="K386" s="42"/>
      <c r="L386" s="42"/>
      <c r="M386" s="306"/>
      <c r="N386" s="282">
        <f t="shared" si="62"/>
        <v>0</v>
      </c>
      <c r="O386" s="741"/>
      <c r="P386" s="485">
        <f t="shared" si="61"/>
        <v>0</v>
      </c>
      <c r="Q386" s="109"/>
      <c r="R386" s="159"/>
      <c r="S386" s="560" t="str">
        <f>IFERROR(VLOOKUP(R386,'FX rates'!$C$9:$D$25,2,FALSE),"")</f>
        <v/>
      </c>
      <c r="T386" s="282">
        <f t="shared" si="63"/>
        <v>0</v>
      </c>
      <c r="U386" s="150">
        <f t="shared" si="64"/>
        <v>0</v>
      </c>
      <c r="V386" s="18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</row>
    <row r="387" spans="1:41" ht="14.25" x14ac:dyDescent="0.2">
      <c r="A387" s="1182"/>
      <c r="B387" s="37"/>
      <c r="C387" s="747"/>
      <c r="D387" s="42"/>
      <c r="E387" s="1165"/>
      <c r="F387" s="1165"/>
      <c r="G387" s="37"/>
      <c r="H387" s="37"/>
      <c r="I387" s="37"/>
      <c r="J387" s="37"/>
      <c r="K387" s="42"/>
      <c r="L387" s="42"/>
      <c r="M387" s="306"/>
      <c r="N387" s="282">
        <f t="shared" si="62"/>
        <v>0</v>
      </c>
      <c r="O387" s="741"/>
      <c r="P387" s="485">
        <f t="shared" si="61"/>
        <v>0</v>
      </c>
      <c r="Q387" s="109"/>
      <c r="R387" s="159"/>
      <c r="S387" s="560" t="str">
        <f>IFERROR(VLOOKUP(R387,'FX rates'!$C$9:$D$25,2,FALSE),"")</f>
        <v/>
      </c>
      <c r="T387" s="282">
        <f t="shared" si="63"/>
        <v>0</v>
      </c>
      <c r="U387" s="150">
        <f t="shared" si="64"/>
        <v>0</v>
      </c>
      <c r="V387" s="18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</row>
    <row r="388" spans="1:41" ht="14.25" x14ac:dyDescent="0.2">
      <c r="A388" s="1182"/>
      <c r="B388" s="37"/>
      <c r="C388" s="747"/>
      <c r="D388" s="42"/>
      <c r="E388" s="1165"/>
      <c r="F388" s="1165"/>
      <c r="G388" s="37"/>
      <c r="H388" s="37"/>
      <c r="I388" s="37"/>
      <c r="J388" s="37"/>
      <c r="K388" s="42"/>
      <c r="L388" s="42"/>
      <c r="M388" s="306"/>
      <c r="N388" s="282">
        <f t="shared" si="62"/>
        <v>0</v>
      </c>
      <c r="O388" s="741"/>
      <c r="P388" s="485">
        <f t="shared" si="61"/>
        <v>0</v>
      </c>
      <c r="Q388" s="109"/>
      <c r="R388" s="159"/>
      <c r="S388" s="560" t="str">
        <f>IFERROR(VLOOKUP(R388,'FX rates'!$C$9:$D$25,2,FALSE),"")</f>
        <v/>
      </c>
      <c r="T388" s="282">
        <f t="shared" si="63"/>
        <v>0</v>
      </c>
      <c r="U388" s="150">
        <f t="shared" si="64"/>
        <v>0</v>
      </c>
      <c r="V388" s="18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</row>
    <row r="389" spans="1:41" ht="14.25" x14ac:dyDescent="0.2">
      <c r="A389" s="1182"/>
      <c r="B389" s="37"/>
      <c r="C389" s="747"/>
      <c r="D389" s="42"/>
      <c r="E389" s="1165"/>
      <c r="F389" s="1165"/>
      <c r="G389" s="37"/>
      <c r="H389" s="37"/>
      <c r="I389" s="37"/>
      <c r="J389" s="37"/>
      <c r="K389" s="42"/>
      <c r="L389" s="42"/>
      <c r="M389" s="306"/>
      <c r="N389" s="282">
        <f t="shared" si="62"/>
        <v>0</v>
      </c>
      <c r="O389" s="741"/>
      <c r="P389" s="485">
        <f t="shared" si="61"/>
        <v>0</v>
      </c>
      <c r="Q389" s="109"/>
      <c r="R389" s="159"/>
      <c r="S389" s="560" t="str">
        <f>IFERROR(VLOOKUP(R389,'FX rates'!$C$9:$D$25,2,FALSE),"")</f>
        <v/>
      </c>
      <c r="T389" s="282">
        <f t="shared" si="63"/>
        <v>0</v>
      </c>
      <c r="U389" s="150">
        <f t="shared" si="64"/>
        <v>0</v>
      </c>
      <c r="V389" s="18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</row>
    <row r="390" spans="1:41" ht="14.25" x14ac:dyDescent="0.2">
      <c r="A390" s="1182"/>
      <c r="B390" s="37"/>
      <c r="C390" s="747"/>
      <c r="D390" s="42"/>
      <c r="E390" s="1165"/>
      <c r="F390" s="1165"/>
      <c r="G390" s="37"/>
      <c r="H390" s="37"/>
      <c r="I390" s="37"/>
      <c r="J390" s="37"/>
      <c r="K390" s="42"/>
      <c r="L390" s="42"/>
      <c r="M390" s="306"/>
      <c r="N390" s="282">
        <f t="shared" si="62"/>
        <v>0</v>
      </c>
      <c r="O390" s="741"/>
      <c r="P390" s="485">
        <f t="shared" si="61"/>
        <v>0</v>
      </c>
      <c r="Q390" s="109"/>
      <c r="R390" s="159"/>
      <c r="S390" s="560" t="str">
        <f>IFERROR(VLOOKUP(R390,'FX rates'!$C$9:$D$25,2,FALSE),"")</f>
        <v/>
      </c>
      <c r="T390" s="282">
        <f t="shared" si="63"/>
        <v>0</v>
      </c>
      <c r="U390" s="150">
        <f t="shared" si="64"/>
        <v>0</v>
      </c>
      <c r="V390" s="18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</row>
    <row r="391" spans="1:41" ht="14.25" x14ac:dyDescent="0.2">
      <c r="A391" s="1182"/>
      <c r="B391" s="37"/>
      <c r="C391" s="747"/>
      <c r="D391" s="42"/>
      <c r="E391" s="1165"/>
      <c r="F391" s="1165"/>
      <c r="G391" s="37"/>
      <c r="H391" s="37"/>
      <c r="I391" s="37"/>
      <c r="J391" s="37"/>
      <c r="K391" s="42"/>
      <c r="L391" s="42"/>
      <c r="M391" s="306"/>
      <c r="N391" s="282">
        <f t="shared" si="62"/>
        <v>0</v>
      </c>
      <c r="O391" s="741"/>
      <c r="P391" s="485">
        <f t="shared" si="61"/>
        <v>0</v>
      </c>
      <c r="Q391" s="109"/>
      <c r="R391" s="159"/>
      <c r="S391" s="560" t="str">
        <f>IFERROR(VLOOKUP(R391,'FX rates'!$C$9:$D$25,2,FALSE),"")</f>
        <v/>
      </c>
      <c r="T391" s="282">
        <f t="shared" si="63"/>
        <v>0</v>
      </c>
      <c r="U391" s="150">
        <f t="shared" si="64"/>
        <v>0</v>
      </c>
      <c r="V391" s="18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</row>
    <row r="392" spans="1:41" ht="14.25" x14ac:dyDescent="0.2">
      <c r="A392" s="1182"/>
      <c r="B392" s="37"/>
      <c r="C392" s="747"/>
      <c r="D392" s="42"/>
      <c r="E392" s="1165"/>
      <c r="F392" s="1165"/>
      <c r="G392" s="37"/>
      <c r="H392" s="37"/>
      <c r="I392" s="37"/>
      <c r="J392" s="37"/>
      <c r="K392" s="42"/>
      <c r="L392" s="42"/>
      <c r="M392" s="306"/>
      <c r="N392" s="282">
        <f t="shared" si="62"/>
        <v>0</v>
      </c>
      <c r="O392" s="741"/>
      <c r="P392" s="485">
        <f t="shared" si="61"/>
        <v>0</v>
      </c>
      <c r="Q392" s="109"/>
      <c r="R392" s="159"/>
      <c r="S392" s="560" t="str">
        <f>IFERROR(VLOOKUP(R392,'FX rates'!$C$9:$D$25,2,FALSE),"")</f>
        <v/>
      </c>
      <c r="T392" s="282">
        <f t="shared" si="63"/>
        <v>0</v>
      </c>
      <c r="U392" s="150">
        <f t="shared" si="64"/>
        <v>0</v>
      </c>
      <c r="V392" s="18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</row>
    <row r="393" spans="1:41" ht="14.25" x14ac:dyDescent="0.2">
      <c r="A393" s="1182"/>
      <c r="B393" s="37"/>
      <c r="C393" s="747"/>
      <c r="D393" s="42"/>
      <c r="E393" s="1165"/>
      <c r="F393" s="1165"/>
      <c r="G393" s="37"/>
      <c r="H393" s="37"/>
      <c r="I393" s="37"/>
      <c r="J393" s="37"/>
      <c r="K393" s="42"/>
      <c r="L393" s="42"/>
      <c r="M393" s="306"/>
      <c r="N393" s="282">
        <f t="shared" si="62"/>
        <v>0</v>
      </c>
      <c r="O393" s="741"/>
      <c r="P393" s="485">
        <f t="shared" si="61"/>
        <v>0</v>
      </c>
      <c r="Q393" s="109"/>
      <c r="R393" s="159"/>
      <c r="S393" s="560" t="str">
        <f>IFERROR(VLOOKUP(R393,'FX rates'!$C$9:$D$25,2,FALSE),"")</f>
        <v/>
      </c>
      <c r="T393" s="282">
        <f t="shared" si="63"/>
        <v>0</v>
      </c>
      <c r="U393" s="150">
        <f t="shared" si="64"/>
        <v>0</v>
      </c>
      <c r="V393" s="18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</row>
    <row r="394" spans="1:41" ht="14.25" x14ac:dyDescent="0.2">
      <c r="A394" s="1182"/>
      <c r="B394" s="37"/>
      <c r="C394" s="747"/>
      <c r="D394" s="42"/>
      <c r="E394" s="1165"/>
      <c r="F394" s="1165"/>
      <c r="G394" s="37"/>
      <c r="H394" s="37"/>
      <c r="I394" s="37"/>
      <c r="J394" s="37"/>
      <c r="K394" s="42"/>
      <c r="L394" s="42"/>
      <c r="M394" s="306"/>
      <c r="N394" s="282">
        <f t="shared" si="62"/>
        <v>0</v>
      </c>
      <c r="O394" s="741"/>
      <c r="P394" s="485">
        <f t="shared" si="61"/>
        <v>0</v>
      </c>
      <c r="Q394" s="109"/>
      <c r="R394" s="159"/>
      <c r="S394" s="560" t="str">
        <f>IFERROR(VLOOKUP(R394,'FX rates'!$C$9:$D$25,2,FALSE),"")</f>
        <v/>
      </c>
      <c r="T394" s="282">
        <f t="shared" si="63"/>
        <v>0</v>
      </c>
      <c r="U394" s="150">
        <f t="shared" si="64"/>
        <v>0</v>
      </c>
      <c r="V394" s="18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</row>
    <row r="395" spans="1:41" ht="14.25" x14ac:dyDescent="0.2">
      <c r="A395" s="1182"/>
      <c r="B395" s="37"/>
      <c r="C395" s="747"/>
      <c r="D395" s="42"/>
      <c r="E395" s="1165"/>
      <c r="F395" s="1165"/>
      <c r="G395" s="37"/>
      <c r="H395" s="37"/>
      <c r="I395" s="37"/>
      <c r="J395" s="37"/>
      <c r="K395" s="42"/>
      <c r="L395" s="42"/>
      <c r="M395" s="306"/>
      <c r="N395" s="282">
        <f t="shared" si="62"/>
        <v>0</v>
      </c>
      <c r="O395" s="741"/>
      <c r="P395" s="485">
        <f t="shared" si="61"/>
        <v>0</v>
      </c>
      <c r="Q395" s="109"/>
      <c r="R395" s="159"/>
      <c r="S395" s="560" t="str">
        <f>IFERROR(VLOOKUP(R395,'FX rates'!$C$9:$D$25,2,FALSE),"")</f>
        <v/>
      </c>
      <c r="T395" s="282">
        <f t="shared" si="63"/>
        <v>0</v>
      </c>
      <c r="U395" s="150">
        <f t="shared" si="64"/>
        <v>0</v>
      </c>
      <c r="V395" s="18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</row>
    <row r="396" spans="1:41" ht="14.25" x14ac:dyDescent="0.2">
      <c r="A396" s="1182"/>
      <c r="B396" s="37"/>
      <c r="C396" s="747"/>
      <c r="D396" s="42"/>
      <c r="E396" s="1165"/>
      <c r="F396" s="1165"/>
      <c r="G396" s="37"/>
      <c r="H396" s="37"/>
      <c r="I396" s="37"/>
      <c r="J396" s="37"/>
      <c r="K396" s="42"/>
      <c r="L396" s="42"/>
      <c r="M396" s="306"/>
      <c r="N396" s="282">
        <f t="shared" si="62"/>
        <v>0</v>
      </c>
      <c r="O396" s="741"/>
      <c r="P396" s="485">
        <f t="shared" si="61"/>
        <v>0</v>
      </c>
      <c r="Q396" s="109"/>
      <c r="R396" s="159"/>
      <c r="S396" s="560" t="str">
        <f>IFERROR(VLOOKUP(R396,'FX rates'!$C$9:$D$25,2,FALSE),"")</f>
        <v/>
      </c>
      <c r="T396" s="282">
        <f t="shared" si="63"/>
        <v>0</v>
      </c>
      <c r="U396" s="150">
        <f t="shared" si="64"/>
        <v>0</v>
      </c>
      <c r="V396" s="18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</row>
    <row r="397" spans="1:41" ht="14.25" x14ac:dyDescent="0.2">
      <c r="A397" s="1182"/>
      <c r="B397" s="37"/>
      <c r="C397" s="747"/>
      <c r="D397" s="42"/>
      <c r="E397" s="1165"/>
      <c r="F397" s="1165"/>
      <c r="G397" s="37"/>
      <c r="H397" s="37"/>
      <c r="I397" s="37"/>
      <c r="J397" s="37"/>
      <c r="K397" s="42"/>
      <c r="L397" s="42"/>
      <c r="M397" s="306"/>
      <c r="N397" s="282">
        <f t="shared" si="62"/>
        <v>0</v>
      </c>
      <c r="O397" s="741"/>
      <c r="P397" s="485">
        <f t="shared" si="61"/>
        <v>0</v>
      </c>
      <c r="Q397" s="109"/>
      <c r="R397" s="159"/>
      <c r="S397" s="560" t="str">
        <f>IFERROR(VLOOKUP(R397,'FX rates'!$C$9:$D$25,2,FALSE),"")</f>
        <v/>
      </c>
      <c r="T397" s="282">
        <f t="shared" si="63"/>
        <v>0</v>
      </c>
      <c r="U397" s="150">
        <f t="shared" si="64"/>
        <v>0</v>
      </c>
      <c r="V397" s="18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</row>
    <row r="398" spans="1:41" ht="14.25" x14ac:dyDescent="0.2">
      <c r="A398" s="1182"/>
      <c r="B398" s="37"/>
      <c r="C398" s="747"/>
      <c r="D398" s="42"/>
      <c r="E398" s="1165"/>
      <c r="F398" s="1165"/>
      <c r="G398" s="37"/>
      <c r="H398" s="37"/>
      <c r="I398" s="37"/>
      <c r="J398" s="37"/>
      <c r="K398" s="42"/>
      <c r="L398" s="42"/>
      <c r="M398" s="306"/>
      <c r="N398" s="282">
        <f t="shared" si="62"/>
        <v>0</v>
      </c>
      <c r="O398" s="741"/>
      <c r="P398" s="485">
        <f t="shared" si="61"/>
        <v>0</v>
      </c>
      <c r="Q398" s="109"/>
      <c r="R398" s="159"/>
      <c r="S398" s="560" t="str">
        <f>IFERROR(VLOOKUP(R398,'FX rates'!$C$9:$D$25,2,FALSE),"")</f>
        <v/>
      </c>
      <c r="T398" s="282">
        <f t="shared" si="63"/>
        <v>0</v>
      </c>
      <c r="U398" s="150">
        <f t="shared" si="64"/>
        <v>0</v>
      </c>
      <c r="V398" s="18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</row>
    <row r="399" spans="1:41" ht="14.25" x14ac:dyDescent="0.2">
      <c r="A399" s="1182"/>
      <c r="B399" s="37"/>
      <c r="C399" s="747"/>
      <c r="D399" s="42"/>
      <c r="E399" s="1165"/>
      <c r="F399" s="1165"/>
      <c r="G399" s="37"/>
      <c r="H399" s="37"/>
      <c r="I399" s="37"/>
      <c r="J399" s="37"/>
      <c r="K399" s="42"/>
      <c r="L399" s="42"/>
      <c r="M399" s="306"/>
      <c r="N399" s="282">
        <f t="shared" si="62"/>
        <v>0</v>
      </c>
      <c r="O399" s="741"/>
      <c r="P399" s="485">
        <f t="shared" si="61"/>
        <v>0</v>
      </c>
      <c r="Q399" s="109"/>
      <c r="R399" s="159"/>
      <c r="S399" s="560" t="str">
        <f>IFERROR(VLOOKUP(R399,'FX rates'!$C$9:$D$25,2,FALSE),"")</f>
        <v/>
      </c>
      <c r="T399" s="282">
        <f t="shared" si="63"/>
        <v>0</v>
      </c>
      <c r="U399" s="150">
        <f t="shared" si="64"/>
        <v>0</v>
      </c>
      <c r="V399" s="18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</row>
    <row r="400" spans="1:41" ht="14.25" x14ac:dyDescent="0.2">
      <c r="A400" s="1182"/>
      <c r="B400" s="37"/>
      <c r="C400" s="747"/>
      <c r="D400" s="42"/>
      <c r="E400" s="1165"/>
      <c r="F400" s="1165"/>
      <c r="G400" s="37"/>
      <c r="H400" s="37"/>
      <c r="I400" s="37"/>
      <c r="J400" s="37"/>
      <c r="K400" s="42"/>
      <c r="L400" s="42"/>
      <c r="M400" s="306"/>
      <c r="N400" s="282">
        <f t="shared" si="62"/>
        <v>0</v>
      </c>
      <c r="O400" s="741"/>
      <c r="P400" s="485">
        <f t="shared" si="61"/>
        <v>0</v>
      </c>
      <c r="Q400" s="109"/>
      <c r="R400" s="159"/>
      <c r="S400" s="560" t="str">
        <f>IFERROR(VLOOKUP(R400,'FX rates'!$C$9:$D$25,2,FALSE),"")</f>
        <v/>
      </c>
      <c r="T400" s="282">
        <f t="shared" si="63"/>
        <v>0</v>
      </c>
      <c r="U400" s="150">
        <f t="shared" si="64"/>
        <v>0</v>
      </c>
      <c r="V400" s="18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</row>
    <row r="401" spans="1:41" ht="14.25" x14ac:dyDescent="0.2">
      <c r="A401" s="1182"/>
      <c r="B401" s="37"/>
      <c r="C401" s="747"/>
      <c r="D401" s="42"/>
      <c r="E401" s="1165"/>
      <c r="F401" s="1165"/>
      <c r="G401" s="37"/>
      <c r="H401" s="37"/>
      <c r="I401" s="37"/>
      <c r="J401" s="37"/>
      <c r="K401" s="42"/>
      <c r="L401" s="42"/>
      <c r="M401" s="306"/>
      <c r="N401" s="282">
        <f t="shared" si="62"/>
        <v>0</v>
      </c>
      <c r="O401" s="741"/>
      <c r="P401" s="485">
        <f t="shared" si="61"/>
        <v>0</v>
      </c>
      <c r="Q401" s="109"/>
      <c r="R401" s="159"/>
      <c r="S401" s="560" t="str">
        <f>IFERROR(VLOOKUP(R401,'FX rates'!$C$9:$D$25,2,FALSE),"")</f>
        <v/>
      </c>
      <c r="T401" s="282">
        <f t="shared" si="63"/>
        <v>0</v>
      </c>
      <c r="U401" s="150">
        <f t="shared" si="64"/>
        <v>0</v>
      </c>
      <c r="V401" s="18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</row>
    <row r="402" spans="1:41" ht="14.25" x14ac:dyDescent="0.2">
      <c r="A402" s="1182"/>
      <c r="B402" s="37"/>
      <c r="C402" s="747"/>
      <c r="D402" s="42"/>
      <c r="E402" s="1165"/>
      <c r="F402" s="1165"/>
      <c r="G402" s="37"/>
      <c r="H402" s="37"/>
      <c r="I402" s="37"/>
      <c r="J402" s="37"/>
      <c r="K402" s="42"/>
      <c r="L402" s="42"/>
      <c r="M402" s="306"/>
      <c r="N402" s="282">
        <f t="shared" si="62"/>
        <v>0</v>
      </c>
      <c r="O402" s="741"/>
      <c r="P402" s="485">
        <f t="shared" si="61"/>
        <v>0</v>
      </c>
      <c r="Q402" s="109"/>
      <c r="R402" s="159"/>
      <c r="S402" s="560" t="str">
        <f>IFERROR(VLOOKUP(R402,'FX rates'!$C$9:$D$25,2,FALSE),"")</f>
        <v/>
      </c>
      <c r="T402" s="282">
        <f t="shared" si="63"/>
        <v>0</v>
      </c>
      <c r="U402" s="150">
        <f t="shared" si="64"/>
        <v>0</v>
      </c>
      <c r="V402" s="18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</row>
    <row r="403" spans="1:41" ht="14.25" x14ac:dyDescent="0.2">
      <c r="A403" s="1182"/>
      <c r="B403" s="37"/>
      <c r="C403" s="747"/>
      <c r="D403" s="42"/>
      <c r="E403" s="1165"/>
      <c r="F403" s="1165"/>
      <c r="G403" s="37"/>
      <c r="H403" s="37"/>
      <c r="I403" s="37"/>
      <c r="J403" s="37"/>
      <c r="K403" s="42"/>
      <c r="L403" s="42"/>
      <c r="M403" s="306"/>
      <c r="N403" s="282">
        <f t="shared" si="62"/>
        <v>0</v>
      </c>
      <c r="O403" s="741"/>
      <c r="P403" s="485">
        <f t="shared" si="61"/>
        <v>0</v>
      </c>
      <c r="Q403" s="109"/>
      <c r="R403" s="159"/>
      <c r="S403" s="560" t="str">
        <f>IFERROR(VLOOKUP(R403,'FX rates'!$C$9:$D$25,2,FALSE),"")</f>
        <v/>
      </c>
      <c r="T403" s="282">
        <f t="shared" si="63"/>
        <v>0</v>
      </c>
      <c r="U403" s="150">
        <f t="shared" si="64"/>
        <v>0</v>
      </c>
      <c r="V403" s="18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</row>
    <row r="404" spans="1:41" ht="14.25" x14ac:dyDescent="0.2">
      <c r="A404" s="1182"/>
      <c r="B404" s="37"/>
      <c r="C404" s="747"/>
      <c r="D404" s="42"/>
      <c r="E404" s="1165"/>
      <c r="F404" s="1165"/>
      <c r="G404" s="37"/>
      <c r="H404" s="37"/>
      <c r="I404" s="37"/>
      <c r="J404" s="37"/>
      <c r="K404" s="42"/>
      <c r="L404" s="42"/>
      <c r="M404" s="306"/>
      <c r="N404" s="282">
        <f t="shared" si="62"/>
        <v>0</v>
      </c>
      <c r="O404" s="741"/>
      <c r="P404" s="485">
        <f t="shared" si="61"/>
        <v>0</v>
      </c>
      <c r="Q404" s="109"/>
      <c r="R404" s="159"/>
      <c r="S404" s="560" t="str">
        <f>IFERROR(VLOOKUP(R404,'FX rates'!$C$9:$D$25,2,FALSE),"")</f>
        <v/>
      </c>
      <c r="T404" s="282">
        <f t="shared" si="63"/>
        <v>0</v>
      </c>
      <c r="U404" s="150">
        <f t="shared" si="64"/>
        <v>0</v>
      </c>
      <c r="V404" s="18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</row>
    <row r="405" spans="1:41" ht="14.25" x14ac:dyDescent="0.2">
      <c r="A405" s="1182"/>
      <c r="B405" s="37"/>
      <c r="C405" s="747"/>
      <c r="D405" s="42"/>
      <c r="E405" s="1165"/>
      <c r="F405" s="1165"/>
      <c r="G405" s="37"/>
      <c r="H405" s="37"/>
      <c r="I405" s="37"/>
      <c r="J405" s="37"/>
      <c r="K405" s="42"/>
      <c r="L405" s="42"/>
      <c r="M405" s="306"/>
      <c r="N405" s="282">
        <f t="shared" si="62"/>
        <v>0</v>
      </c>
      <c r="O405" s="741"/>
      <c r="P405" s="485">
        <f t="shared" si="61"/>
        <v>0</v>
      </c>
      <c r="Q405" s="109"/>
      <c r="R405" s="159"/>
      <c r="S405" s="560" t="str">
        <f>IFERROR(VLOOKUP(R405,'FX rates'!$C$9:$D$25,2,FALSE),"")</f>
        <v/>
      </c>
      <c r="T405" s="282">
        <f t="shared" si="63"/>
        <v>0</v>
      </c>
      <c r="U405" s="150">
        <f t="shared" si="64"/>
        <v>0</v>
      </c>
      <c r="V405" s="18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</row>
    <row r="406" spans="1:41" ht="14.25" x14ac:dyDescent="0.2">
      <c r="A406" s="1182"/>
      <c r="B406" s="37"/>
      <c r="C406" s="747"/>
      <c r="D406" s="42"/>
      <c r="E406" s="1165"/>
      <c r="F406" s="1165"/>
      <c r="G406" s="37"/>
      <c r="H406" s="37"/>
      <c r="I406" s="37"/>
      <c r="J406" s="37"/>
      <c r="K406" s="42"/>
      <c r="L406" s="42"/>
      <c r="M406" s="306"/>
      <c r="N406" s="282">
        <f t="shared" si="62"/>
        <v>0</v>
      </c>
      <c r="O406" s="741"/>
      <c r="P406" s="485">
        <f t="shared" si="61"/>
        <v>0</v>
      </c>
      <c r="Q406" s="109"/>
      <c r="R406" s="159"/>
      <c r="S406" s="560" t="str">
        <f>IFERROR(VLOOKUP(R406,'FX rates'!$C$9:$D$25,2,FALSE),"")</f>
        <v/>
      </c>
      <c r="T406" s="282">
        <f t="shared" si="63"/>
        <v>0</v>
      </c>
      <c r="U406" s="150">
        <f t="shared" si="64"/>
        <v>0</v>
      </c>
      <c r="V406" s="18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</row>
    <row r="407" spans="1:41" ht="14.25" x14ac:dyDescent="0.2">
      <c r="A407" s="1182"/>
      <c r="B407" s="37"/>
      <c r="C407" s="747"/>
      <c r="D407" s="42"/>
      <c r="E407" s="1165"/>
      <c r="F407" s="1165"/>
      <c r="G407" s="37"/>
      <c r="H407" s="37"/>
      <c r="I407" s="37"/>
      <c r="J407" s="37"/>
      <c r="K407" s="42"/>
      <c r="L407" s="42"/>
      <c r="M407" s="306"/>
      <c r="N407" s="282">
        <f t="shared" si="62"/>
        <v>0</v>
      </c>
      <c r="O407" s="741"/>
      <c r="P407" s="485">
        <f t="shared" si="61"/>
        <v>0</v>
      </c>
      <c r="Q407" s="109"/>
      <c r="R407" s="159"/>
      <c r="S407" s="560" t="str">
        <f>IFERROR(VLOOKUP(R407,'FX rates'!$C$9:$D$25,2,FALSE),"")</f>
        <v/>
      </c>
      <c r="T407" s="282">
        <f t="shared" si="63"/>
        <v>0</v>
      </c>
      <c r="U407" s="150">
        <f t="shared" si="64"/>
        <v>0</v>
      </c>
      <c r="V407" s="18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</row>
    <row r="408" spans="1:41" ht="14.25" x14ac:dyDescent="0.2">
      <c r="A408" s="1182"/>
      <c r="B408" s="37"/>
      <c r="C408" s="747"/>
      <c r="D408" s="42"/>
      <c r="E408" s="1165"/>
      <c r="F408" s="1165"/>
      <c r="G408" s="37"/>
      <c r="H408" s="37"/>
      <c r="I408" s="37"/>
      <c r="J408" s="37"/>
      <c r="K408" s="42"/>
      <c r="L408" s="42"/>
      <c r="M408" s="306"/>
      <c r="N408" s="282">
        <f t="shared" si="62"/>
        <v>0</v>
      </c>
      <c r="O408" s="741"/>
      <c r="P408" s="485">
        <f t="shared" si="61"/>
        <v>0</v>
      </c>
      <c r="Q408" s="109"/>
      <c r="R408" s="159"/>
      <c r="S408" s="560" t="str">
        <f>IFERROR(VLOOKUP(R408,'FX rates'!$C$9:$D$25,2,FALSE),"")</f>
        <v/>
      </c>
      <c r="T408" s="282">
        <f t="shared" si="63"/>
        <v>0</v>
      </c>
      <c r="U408" s="150">
        <f t="shared" si="64"/>
        <v>0</v>
      </c>
      <c r="V408" s="18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</row>
    <row r="409" spans="1:41" ht="14.25" x14ac:dyDescent="0.2">
      <c r="A409" s="1182"/>
      <c r="B409" s="37"/>
      <c r="C409" s="747"/>
      <c r="D409" s="42"/>
      <c r="E409" s="1165"/>
      <c r="F409" s="1165"/>
      <c r="G409" s="37"/>
      <c r="H409" s="37"/>
      <c r="I409" s="37"/>
      <c r="J409" s="37"/>
      <c r="K409" s="42"/>
      <c r="L409" s="42"/>
      <c r="M409" s="306"/>
      <c r="N409" s="282">
        <f t="shared" si="62"/>
        <v>0</v>
      </c>
      <c r="O409" s="741"/>
      <c r="P409" s="485">
        <f t="shared" si="61"/>
        <v>0</v>
      </c>
      <c r="Q409" s="109"/>
      <c r="R409" s="159"/>
      <c r="S409" s="560" t="str">
        <f>IFERROR(VLOOKUP(R409,'FX rates'!$C$9:$D$25,2,FALSE),"")</f>
        <v/>
      </c>
      <c r="T409" s="282">
        <f t="shared" si="63"/>
        <v>0</v>
      </c>
      <c r="U409" s="150">
        <f t="shared" si="64"/>
        <v>0</v>
      </c>
      <c r="V409" s="18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</row>
    <row r="410" spans="1:41" ht="14.25" x14ac:dyDescent="0.2">
      <c r="A410" s="1182"/>
      <c r="B410" s="37"/>
      <c r="C410" s="747"/>
      <c r="D410" s="42"/>
      <c r="E410" s="1165"/>
      <c r="F410" s="1165"/>
      <c r="G410" s="37"/>
      <c r="H410" s="37"/>
      <c r="I410" s="37"/>
      <c r="J410" s="37"/>
      <c r="K410" s="42"/>
      <c r="L410" s="42"/>
      <c r="M410" s="306"/>
      <c r="N410" s="282">
        <f t="shared" si="62"/>
        <v>0</v>
      </c>
      <c r="O410" s="741"/>
      <c r="P410" s="485">
        <f t="shared" si="61"/>
        <v>0</v>
      </c>
      <c r="Q410" s="109"/>
      <c r="R410" s="159"/>
      <c r="S410" s="560" t="str">
        <f>IFERROR(VLOOKUP(R410,'FX rates'!$C$9:$D$25,2,FALSE),"")</f>
        <v/>
      </c>
      <c r="T410" s="282">
        <f t="shared" si="63"/>
        <v>0</v>
      </c>
      <c r="U410" s="150">
        <f t="shared" si="64"/>
        <v>0</v>
      </c>
      <c r="V410" s="18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</row>
    <row r="411" spans="1:41" ht="14.25" x14ac:dyDescent="0.2">
      <c r="A411" s="1182"/>
      <c r="B411" s="37"/>
      <c r="C411" s="747"/>
      <c r="D411" s="42"/>
      <c r="E411" s="1165"/>
      <c r="F411" s="1165"/>
      <c r="G411" s="37"/>
      <c r="H411" s="37"/>
      <c r="I411" s="37"/>
      <c r="J411" s="37"/>
      <c r="K411" s="42"/>
      <c r="L411" s="42"/>
      <c r="M411" s="306"/>
      <c r="N411" s="282">
        <f t="shared" si="62"/>
        <v>0</v>
      </c>
      <c r="O411" s="741"/>
      <c r="P411" s="485">
        <f t="shared" si="61"/>
        <v>0</v>
      </c>
      <c r="Q411" s="109"/>
      <c r="R411" s="159"/>
      <c r="S411" s="560" t="str">
        <f>IFERROR(VLOOKUP(R411,'FX rates'!$C$9:$D$25,2,FALSE),"")</f>
        <v/>
      </c>
      <c r="T411" s="282">
        <f t="shared" si="63"/>
        <v>0</v>
      </c>
      <c r="U411" s="150">
        <f t="shared" si="64"/>
        <v>0</v>
      </c>
      <c r="V411" s="18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</row>
    <row r="412" spans="1:41" ht="14.25" x14ac:dyDescent="0.2">
      <c r="A412" s="1182"/>
      <c r="B412" s="37"/>
      <c r="C412" s="747"/>
      <c r="D412" s="42"/>
      <c r="E412" s="1165"/>
      <c r="F412" s="1165"/>
      <c r="G412" s="37"/>
      <c r="H412" s="37"/>
      <c r="I412" s="37"/>
      <c r="J412" s="37"/>
      <c r="K412" s="42"/>
      <c r="L412" s="42"/>
      <c r="M412" s="306"/>
      <c r="N412" s="282">
        <f t="shared" si="62"/>
        <v>0</v>
      </c>
      <c r="O412" s="741"/>
      <c r="P412" s="485">
        <f t="shared" si="61"/>
        <v>0</v>
      </c>
      <c r="Q412" s="109"/>
      <c r="R412" s="159"/>
      <c r="S412" s="560" t="str">
        <f>IFERROR(VLOOKUP(R412,'FX rates'!$C$9:$D$25,2,FALSE),"")</f>
        <v/>
      </c>
      <c r="T412" s="282">
        <f t="shared" si="63"/>
        <v>0</v>
      </c>
      <c r="U412" s="150">
        <f t="shared" si="64"/>
        <v>0</v>
      </c>
      <c r="V412" s="18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</row>
    <row r="413" spans="1:41" ht="14.25" x14ac:dyDescent="0.2">
      <c r="A413" s="1182"/>
      <c r="B413" s="37"/>
      <c r="C413" s="747"/>
      <c r="D413" s="42"/>
      <c r="E413" s="1165"/>
      <c r="F413" s="1165"/>
      <c r="G413" s="37"/>
      <c r="H413" s="37"/>
      <c r="I413" s="37"/>
      <c r="J413" s="37"/>
      <c r="K413" s="42"/>
      <c r="L413" s="42"/>
      <c r="M413" s="306"/>
      <c r="N413" s="282">
        <f t="shared" si="62"/>
        <v>0</v>
      </c>
      <c r="O413" s="741"/>
      <c r="P413" s="485">
        <f t="shared" si="61"/>
        <v>0</v>
      </c>
      <c r="Q413" s="109"/>
      <c r="R413" s="159"/>
      <c r="S413" s="560" t="str">
        <f>IFERROR(VLOOKUP(R413,'FX rates'!$C$9:$D$25,2,FALSE),"")</f>
        <v/>
      </c>
      <c r="T413" s="282">
        <f t="shared" si="63"/>
        <v>0</v>
      </c>
      <c r="U413" s="150">
        <f t="shared" si="64"/>
        <v>0</v>
      </c>
      <c r="V413" s="18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</row>
    <row r="414" spans="1:41" ht="14.25" x14ac:dyDescent="0.2">
      <c r="A414" s="1182"/>
      <c r="B414" s="37"/>
      <c r="C414" s="747"/>
      <c r="D414" s="42"/>
      <c r="E414" s="1165"/>
      <c r="F414" s="1165"/>
      <c r="G414" s="37"/>
      <c r="H414" s="37"/>
      <c r="I414" s="37"/>
      <c r="J414" s="37"/>
      <c r="K414" s="42"/>
      <c r="L414" s="42"/>
      <c r="M414" s="306"/>
      <c r="N414" s="282">
        <f t="shared" si="62"/>
        <v>0</v>
      </c>
      <c r="O414" s="741"/>
      <c r="P414" s="485">
        <f t="shared" ref="P414:P477" si="65">SUM(N414:O414)</f>
        <v>0</v>
      </c>
      <c r="Q414" s="109"/>
      <c r="R414" s="159"/>
      <c r="S414" s="560" t="str">
        <f>IFERROR(VLOOKUP(R414,'FX rates'!$C$9:$D$25,2,FALSE),"")</f>
        <v/>
      </c>
      <c r="T414" s="282">
        <f t="shared" si="63"/>
        <v>0</v>
      </c>
      <c r="U414" s="150">
        <f t="shared" si="64"/>
        <v>0</v>
      </c>
      <c r="V414" s="18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</row>
    <row r="415" spans="1:41" ht="14.25" x14ac:dyDescent="0.2">
      <c r="A415" s="1182"/>
      <c r="B415" s="37"/>
      <c r="C415" s="747"/>
      <c r="D415" s="42"/>
      <c r="E415" s="1165"/>
      <c r="F415" s="1165"/>
      <c r="G415" s="37"/>
      <c r="H415" s="37"/>
      <c r="I415" s="37"/>
      <c r="J415" s="37"/>
      <c r="K415" s="42"/>
      <c r="L415" s="42"/>
      <c r="M415" s="306"/>
      <c r="N415" s="282">
        <f t="shared" si="62"/>
        <v>0</v>
      </c>
      <c r="O415" s="741"/>
      <c r="P415" s="485">
        <f t="shared" si="65"/>
        <v>0</v>
      </c>
      <c r="Q415" s="109"/>
      <c r="R415" s="159"/>
      <c r="S415" s="560" t="str">
        <f>IFERROR(VLOOKUP(R415,'FX rates'!$C$9:$D$25,2,FALSE),"")</f>
        <v/>
      </c>
      <c r="T415" s="282">
        <f t="shared" si="63"/>
        <v>0</v>
      </c>
      <c r="U415" s="150">
        <f t="shared" si="64"/>
        <v>0</v>
      </c>
      <c r="V415" s="18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</row>
    <row r="416" spans="1:41" ht="14.25" x14ac:dyDescent="0.2">
      <c r="A416" s="1182"/>
      <c r="B416" s="37"/>
      <c r="C416" s="747"/>
      <c r="D416" s="42"/>
      <c r="E416" s="1165"/>
      <c r="F416" s="1165"/>
      <c r="G416" s="37"/>
      <c r="H416" s="37"/>
      <c r="I416" s="37"/>
      <c r="J416" s="37"/>
      <c r="K416" s="42"/>
      <c r="L416" s="42"/>
      <c r="M416" s="306"/>
      <c r="N416" s="282">
        <f t="shared" ref="N416:N479" si="66">IF($L416=$AN$32,$G416,IF($L416=$AN$33,$H416,IF($L416=$AN$34,$I416,0)))</f>
        <v>0</v>
      </c>
      <c r="O416" s="741"/>
      <c r="P416" s="485">
        <f t="shared" si="65"/>
        <v>0</v>
      </c>
      <c r="Q416" s="109"/>
      <c r="R416" s="159"/>
      <c r="S416" s="560" t="str">
        <f>IFERROR(VLOOKUP(R416,'FX rates'!$C$9:$D$25,2,FALSE),"")</f>
        <v/>
      </c>
      <c r="T416" s="282">
        <f t="shared" ref="T416:T479" si="67">IF(K416=$AJ$32,P416,0)</f>
        <v>0</v>
      </c>
      <c r="U416" s="150">
        <f t="shared" ref="U416:U479" si="68">IF(OR(K416=$AJ$33,ISBLANK(K416)),P416,0)</f>
        <v>0</v>
      </c>
      <c r="V416" s="18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</row>
    <row r="417" spans="1:41" ht="14.25" x14ac:dyDescent="0.2">
      <c r="A417" s="1182"/>
      <c r="B417" s="37"/>
      <c r="C417" s="747"/>
      <c r="D417" s="42"/>
      <c r="E417" s="1165"/>
      <c r="F417" s="1165"/>
      <c r="G417" s="37"/>
      <c r="H417" s="37"/>
      <c r="I417" s="37"/>
      <c r="J417" s="37"/>
      <c r="K417" s="42"/>
      <c r="L417" s="42"/>
      <c r="M417" s="306"/>
      <c r="N417" s="282">
        <f t="shared" si="66"/>
        <v>0</v>
      </c>
      <c r="O417" s="741"/>
      <c r="P417" s="485">
        <f t="shared" si="65"/>
        <v>0</v>
      </c>
      <c r="Q417" s="109"/>
      <c r="R417" s="159"/>
      <c r="S417" s="560" t="str">
        <f>IFERROR(VLOOKUP(R417,'FX rates'!$C$9:$D$25,2,FALSE),"")</f>
        <v/>
      </c>
      <c r="T417" s="282">
        <f t="shared" si="67"/>
        <v>0</v>
      </c>
      <c r="U417" s="150">
        <f t="shared" si="68"/>
        <v>0</v>
      </c>
      <c r="V417" s="18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</row>
    <row r="418" spans="1:41" ht="14.25" x14ac:dyDescent="0.2">
      <c r="A418" s="1182"/>
      <c r="B418" s="37"/>
      <c r="C418" s="747"/>
      <c r="D418" s="42"/>
      <c r="E418" s="1165"/>
      <c r="F418" s="1165"/>
      <c r="G418" s="37"/>
      <c r="H418" s="37"/>
      <c r="I418" s="37"/>
      <c r="J418" s="37"/>
      <c r="K418" s="42"/>
      <c r="L418" s="42"/>
      <c r="M418" s="306"/>
      <c r="N418" s="282">
        <f t="shared" si="66"/>
        <v>0</v>
      </c>
      <c r="O418" s="741"/>
      <c r="P418" s="485">
        <f t="shared" si="65"/>
        <v>0</v>
      </c>
      <c r="Q418" s="109"/>
      <c r="R418" s="159"/>
      <c r="S418" s="560" t="str">
        <f>IFERROR(VLOOKUP(R418,'FX rates'!$C$9:$D$25,2,FALSE),"")</f>
        <v/>
      </c>
      <c r="T418" s="282">
        <f t="shared" si="67"/>
        <v>0</v>
      </c>
      <c r="U418" s="150">
        <f t="shared" si="68"/>
        <v>0</v>
      </c>
      <c r="V418" s="18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</row>
    <row r="419" spans="1:41" ht="14.25" x14ac:dyDescent="0.2">
      <c r="A419" s="1182"/>
      <c r="B419" s="37"/>
      <c r="C419" s="747"/>
      <c r="D419" s="42"/>
      <c r="E419" s="1165"/>
      <c r="F419" s="1165"/>
      <c r="G419" s="37"/>
      <c r="H419" s="37"/>
      <c r="I419" s="37"/>
      <c r="J419" s="37"/>
      <c r="K419" s="42"/>
      <c r="L419" s="42"/>
      <c r="M419" s="306"/>
      <c r="N419" s="282">
        <f t="shared" si="66"/>
        <v>0</v>
      </c>
      <c r="O419" s="741"/>
      <c r="P419" s="485">
        <f t="shared" si="65"/>
        <v>0</v>
      </c>
      <c r="Q419" s="109"/>
      <c r="R419" s="159"/>
      <c r="S419" s="560" t="str">
        <f>IFERROR(VLOOKUP(R419,'FX rates'!$C$9:$D$25,2,FALSE),"")</f>
        <v/>
      </c>
      <c r="T419" s="282">
        <f t="shared" si="67"/>
        <v>0</v>
      </c>
      <c r="U419" s="150">
        <f t="shared" si="68"/>
        <v>0</v>
      </c>
      <c r="V419" s="18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</row>
    <row r="420" spans="1:41" ht="14.25" x14ac:dyDescent="0.2">
      <c r="A420" s="1182"/>
      <c r="B420" s="37"/>
      <c r="C420" s="747"/>
      <c r="D420" s="42"/>
      <c r="E420" s="1165"/>
      <c r="F420" s="1165"/>
      <c r="G420" s="37"/>
      <c r="H420" s="37"/>
      <c r="I420" s="37"/>
      <c r="J420" s="37"/>
      <c r="K420" s="42"/>
      <c r="L420" s="42"/>
      <c r="M420" s="306"/>
      <c r="N420" s="282">
        <f t="shared" si="66"/>
        <v>0</v>
      </c>
      <c r="O420" s="741"/>
      <c r="P420" s="485">
        <f t="shared" si="65"/>
        <v>0</v>
      </c>
      <c r="Q420" s="109"/>
      <c r="R420" s="159"/>
      <c r="S420" s="560" t="str">
        <f>IFERROR(VLOOKUP(R420,'FX rates'!$C$9:$D$25,2,FALSE),"")</f>
        <v/>
      </c>
      <c r="T420" s="282">
        <f t="shared" si="67"/>
        <v>0</v>
      </c>
      <c r="U420" s="150">
        <f t="shared" si="68"/>
        <v>0</v>
      </c>
      <c r="V420" s="18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</row>
    <row r="421" spans="1:41" ht="14.25" x14ac:dyDescent="0.2">
      <c r="A421" s="1182"/>
      <c r="B421" s="37"/>
      <c r="C421" s="747"/>
      <c r="D421" s="42"/>
      <c r="E421" s="1165"/>
      <c r="F421" s="1165"/>
      <c r="G421" s="37"/>
      <c r="H421" s="37"/>
      <c r="I421" s="37"/>
      <c r="J421" s="37"/>
      <c r="K421" s="42"/>
      <c r="L421" s="42"/>
      <c r="M421" s="306"/>
      <c r="N421" s="282">
        <f t="shared" si="66"/>
        <v>0</v>
      </c>
      <c r="O421" s="741"/>
      <c r="P421" s="485">
        <f t="shared" si="65"/>
        <v>0</v>
      </c>
      <c r="Q421" s="109"/>
      <c r="R421" s="159"/>
      <c r="S421" s="560" t="str">
        <f>IFERROR(VLOOKUP(R421,'FX rates'!$C$9:$D$25,2,FALSE),"")</f>
        <v/>
      </c>
      <c r="T421" s="282">
        <f t="shared" si="67"/>
        <v>0</v>
      </c>
      <c r="U421" s="150">
        <f t="shared" si="68"/>
        <v>0</v>
      </c>
      <c r="V421" s="18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</row>
    <row r="422" spans="1:41" ht="14.25" x14ac:dyDescent="0.2">
      <c r="A422" s="1182"/>
      <c r="B422" s="37"/>
      <c r="C422" s="747"/>
      <c r="D422" s="42"/>
      <c r="E422" s="1165"/>
      <c r="F422" s="1165"/>
      <c r="G422" s="37"/>
      <c r="H422" s="37"/>
      <c r="I422" s="37"/>
      <c r="J422" s="37"/>
      <c r="K422" s="42"/>
      <c r="L422" s="42"/>
      <c r="M422" s="306"/>
      <c r="N422" s="282">
        <f t="shared" si="66"/>
        <v>0</v>
      </c>
      <c r="O422" s="741"/>
      <c r="P422" s="485">
        <f t="shared" si="65"/>
        <v>0</v>
      </c>
      <c r="Q422" s="109"/>
      <c r="R422" s="159"/>
      <c r="S422" s="560" t="str">
        <f>IFERROR(VLOOKUP(R422,'FX rates'!$C$9:$D$25,2,FALSE),"")</f>
        <v/>
      </c>
      <c r="T422" s="282">
        <f t="shared" si="67"/>
        <v>0</v>
      </c>
      <c r="U422" s="150">
        <f t="shared" si="68"/>
        <v>0</v>
      </c>
      <c r="V422" s="18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</row>
    <row r="423" spans="1:41" ht="14.25" x14ac:dyDescent="0.2">
      <c r="A423" s="1182"/>
      <c r="B423" s="37"/>
      <c r="C423" s="747"/>
      <c r="D423" s="42"/>
      <c r="E423" s="1165"/>
      <c r="F423" s="1165"/>
      <c r="G423" s="37"/>
      <c r="H423" s="37"/>
      <c r="I423" s="37"/>
      <c r="J423" s="37"/>
      <c r="K423" s="42"/>
      <c r="L423" s="42"/>
      <c r="M423" s="306"/>
      <c r="N423" s="282">
        <f t="shared" si="66"/>
        <v>0</v>
      </c>
      <c r="O423" s="741"/>
      <c r="P423" s="485">
        <f t="shared" si="65"/>
        <v>0</v>
      </c>
      <c r="Q423" s="109"/>
      <c r="R423" s="159"/>
      <c r="S423" s="560" t="str">
        <f>IFERROR(VLOOKUP(R423,'FX rates'!$C$9:$D$25,2,FALSE),"")</f>
        <v/>
      </c>
      <c r="T423" s="282">
        <f t="shared" si="67"/>
        <v>0</v>
      </c>
      <c r="U423" s="150">
        <f t="shared" si="68"/>
        <v>0</v>
      </c>
      <c r="V423" s="18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</row>
    <row r="424" spans="1:41" ht="14.25" x14ac:dyDescent="0.2">
      <c r="A424" s="1182"/>
      <c r="B424" s="37"/>
      <c r="C424" s="747"/>
      <c r="D424" s="42"/>
      <c r="E424" s="1165"/>
      <c r="F424" s="1165"/>
      <c r="G424" s="37"/>
      <c r="H424" s="37"/>
      <c r="I424" s="37"/>
      <c r="J424" s="37"/>
      <c r="K424" s="42"/>
      <c r="L424" s="42"/>
      <c r="M424" s="306"/>
      <c r="N424" s="282">
        <f t="shared" si="66"/>
        <v>0</v>
      </c>
      <c r="O424" s="741"/>
      <c r="P424" s="485">
        <f t="shared" si="65"/>
        <v>0</v>
      </c>
      <c r="Q424" s="109"/>
      <c r="R424" s="159"/>
      <c r="S424" s="560" t="str">
        <f>IFERROR(VLOOKUP(R424,'FX rates'!$C$9:$D$25,2,FALSE),"")</f>
        <v/>
      </c>
      <c r="T424" s="282">
        <f t="shared" si="67"/>
        <v>0</v>
      </c>
      <c r="U424" s="150">
        <f t="shared" si="68"/>
        <v>0</v>
      </c>
      <c r="V424" s="18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</row>
    <row r="425" spans="1:41" ht="14.25" x14ac:dyDescent="0.2">
      <c r="A425" s="1182"/>
      <c r="B425" s="37"/>
      <c r="C425" s="747"/>
      <c r="D425" s="42"/>
      <c r="E425" s="1165"/>
      <c r="F425" s="1165"/>
      <c r="G425" s="37"/>
      <c r="H425" s="37"/>
      <c r="I425" s="37"/>
      <c r="J425" s="37"/>
      <c r="K425" s="42"/>
      <c r="L425" s="42"/>
      <c r="M425" s="306"/>
      <c r="N425" s="282">
        <f t="shared" si="66"/>
        <v>0</v>
      </c>
      <c r="O425" s="741"/>
      <c r="P425" s="485">
        <f t="shared" si="65"/>
        <v>0</v>
      </c>
      <c r="Q425" s="109"/>
      <c r="R425" s="159"/>
      <c r="S425" s="560" t="str">
        <f>IFERROR(VLOOKUP(R425,'FX rates'!$C$9:$D$25,2,FALSE),"")</f>
        <v/>
      </c>
      <c r="T425" s="282">
        <f t="shared" si="67"/>
        <v>0</v>
      </c>
      <c r="U425" s="150">
        <f t="shared" si="68"/>
        <v>0</v>
      </c>
      <c r="V425" s="18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</row>
    <row r="426" spans="1:41" ht="14.25" x14ac:dyDescent="0.2">
      <c r="A426" s="1182"/>
      <c r="B426" s="37"/>
      <c r="C426" s="747"/>
      <c r="D426" s="42"/>
      <c r="E426" s="1165"/>
      <c r="F426" s="1165"/>
      <c r="G426" s="37"/>
      <c r="H426" s="37"/>
      <c r="I426" s="37"/>
      <c r="J426" s="37"/>
      <c r="K426" s="42"/>
      <c r="L426" s="42"/>
      <c r="M426" s="306"/>
      <c r="N426" s="282">
        <f t="shared" si="66"/>
        <v>0</v>
      </c>
      <c r="O426" s="741"/>
      <c r="P426" s="485">
        <f t="shared" si="65"/>
        <v>0</v>
      </c>
      <c r="Q426" s="109"/>
      <c r="R426" s="159"/>
      <c r="S426" s="560" t="str">
        <f>IFERROR(VLOOKUP(R426,'FX rates'!$C$9:$D$25,2,FALSE),"")</f>
        <v/>
      </c>
      <c r="T426" s="282">
        <f t="shared" si="67"/>
        <v>0</v>
      </c>
      <c r="U426" s="150">
        <f t="shared" si="68"/>
        <v>0</v>
      </c>
      <c r="V426" s="18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</row>
    <row r="427" spans="1:41" ht="14.25" x14ac:dyDescent="0.2">
      <c r="A427" s="1182"/>
      <c r="B427" s="37"/>
      <c r="C427" s="747"/>
      <c r="D427" s="42"/>
      <c r="E427" s="1165"/>
      <c r="F427" s="1165"/>
      <c r="G427" s="37"/>
      <c r="H427" s="37"/>
      <c r="I427" s="37"/>
      <c r="J427" s="37"/>
      <c r="K427" s="42"/>
      <c r="L427" s="42"/>
      <c r="M427" s="306"/>
      <c r="N427" s="282">
        <f t="shared" si="66"/>
        <v>0</v>
      </c>
      <c r="O427" s="741"/>
      <c r="P427" s="485">
        <f t="shared" si="65"/>
        <v>0</v>
      </c>
      <c r="Q427" s="109"/>
      <c r="R427" s="159"/>
      <c r="S427" s="560" t="str">
        <f>IFERROR(VLOOKUP(R427,'FX rates'!$C$9:$D$25,2,FALSE),"")</f>
        <v/>
      </c>
      <c r="T427" s="282">
        <f t="shared" si="67"/>
        <v>0</v>
      </c>
      <c r="U427" s="150">
        <f t="shared" si="68"/>
        <v>0</v>
      </c>
      <c r="V427" s="18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</row>
    <row r="428" spans="1:41" ht="14.25" x14ac:dyDescent="0.2">
      <c r="A428" s="1182"/>
      <c r="B428" s="37"/>
      <c r="C428" s="747"/>
      <c r="D428" s="42"/>
      <c r="E428" s="1165"/>
      <c r="F428" s="1165"/>
      <c r="G428" s="37"/>
      <c r="H428" s="37"/>
      <c r="I428" s="37"/>
      <c r="J428" s="37"/>
      <c r="K428" s="42"/>
      <c r="L428" s="42"/>
      <c r="M428" s="306"/>
      <c r="N428" s="282">
        <f t="shared" si="66"/>
        <v>0</v>
      </c>
      <c r="O428" s="741"/>
      <c r="P428" s="485">
        <f t="shared" si="65"/>
        <v>0</v>
      </c>
      <c r="Q428" s="109"/>
      <c r="R428" s="159"/>
      <c r="S428" s="560" t="str">
        <f>IFERROR(VLOOKUP(R428,'FX rates'!$C$9:$D$25,2,FALSE),"")</f>
        <v/>
      </c>
      <c r="T428" s="282">
        <f t="shared" si="67"/>
        <v>0</v>
      </c>
      <c r="U428" s="150">
        <f t="shared" si="68"/>
        <v>0</v>
      </c>
      <c r="V428" s="18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</row>
    <row r="429" spans="1:41" ht="14.25" x14ac:dyDescent="0.2">
      <c r="A429" s="1182"/>
      <c r="B429" s="37"/>
      <c r="C429" s="747"/>
      <c r="D429" s="42"/>
      <c r="E429" s="1165"/>
      <c r="F429" s="1165"/>
      <c r="G429" s="37"/>
      <c r="H429" s="37"/>
      <c r="I429" s="37"/>
      <c r="J429" s="37"/>
      <c r="K429" s="42"/>
      <c r="L429" s="42"/>
      <c r="M429" s="306"/>
      <c r="N429" s="282">
        <f t="shared" si="66"/>
        <v>0</v>
      </c>
      <c r="O429" s="741"/>
      <c r="P429" s="485">
        <f t="shared" si="65"/>
        <v>0</v>
      </c>
      <c r="Q429" s="109"/>
      <c r="R429" s="159"/>
      <c r="S429" s="560" t="str">
        <f>IFERROR(VLOOKUP(R429,'FX rates'!$C$9:$D$25,2,FALSE),"")</f>
        <v/>
      </c>
      <c r="T429" s="282">
        <f t="shared" si="67"/>
        <v>0</v>
      </c>
      <c r="U429" s="150">
        <f t="shared" si="68"/>
        <v>0</v>
      </c>
      <c r="V429" s="18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</row>
    <row r="430" spans="1:41" ht="14.25" x14ac:dyDescent="0.2">
      <c r="A430" s="1182"/>
      <c r="B430" s="37"/>
      <c r="C430" s="747"/>
      <c r="D430" s="42"/>
      <c r="E430" s="1165"/>
      <c r="F430" s="1165"/>
      <c r="G430" s="37"/>
      <c r="H430" s="37"/>
      <c r="I430" s="37"/>
      <c r="J430" s="37"/>
      <c r="K430" s="42"/>
      <c r="L430" s="42"/>
      <c r="M430" s="306"/>
      <c r="N430" s="282">
        <f t="shared" si="66"/>
        <v>0</v>
      </c>
      <c r="O430" s="741"/>
      <c r="P430" s="485">
        <f t="shared" si="65"/>
        <v>0</v>
      </c>
      <c r="Q430" s="109"/>
      <c r="R430" s="159"/>
      <c r="S430" s="560" t="str">
        <f>IFERROR(VLOOKUP(R430,'FX rates'!$C$9:$D$25,2,FALSE),"")</f>
        <v/>
      </c>
      <c r="T430" s="282">
        <f t="shared" si="67"/>
        <v>0</v>
      </c>
      <c r="U430" s="150">
        <f t="shared" si="68"/>
        <v>0</v>
      </c>
      <c r="V430" s="18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</row>
    <row r="431" spans="1:41" ht="14.25" x14ac:dyDescent="0.2">
      <c r="A431" s="1182"/>
      <c r="B431" s="37"/>
      <c r="C431" s="747"/>
      <c r="D431" s="42"/>
      <c r="E431" s="1165"/>
      <c r="F431" s="1165"/>
      <c r="G431" s="37"/>
      <c r="H431" s="37"/>
      <c r="I431" s="37"/>
      <c r="J431" s="37"/>
      <c r="K431" s="42"/>
      <c r="L431" s="42"/>
      <c r="M431" s="306"/>
      <c r="N431" s="282">
        <f t="shared" si="66"/>
        <v>0</v>
      </c>
      <c r="O431" s="741"/>
      <c r="P431" s="485">
        <f t="shared" si="65"/>
        <v>0</v>
      </c>
      <c r="Q431" s="109"/>
      <c r="R431" s="159"/>
      <c r="S431" s="560" t="str">
        <f>IFERROR(VLOOKUP(R431,'FX rates'!$C$9:$D$25,2,FALSE),"")</f>
        <v/>
      </c>
      <c r="T431" s="282">
        <f t="shared" si="67"/>
        <v>0</v>
      </c>
      <c r="U431" s="150">
        <f t="shared" si="68"/>
        <v>0</v>
      </c>
      <c r="V431" s="18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</row>
    <row r="432" spans="1:41" ht="14.25" x14ac:dyDescent="0.2">
      <c r="A432" s="1182"/>
      <c r="B432" s="37"/>
      <c r="C432" s="747"/>
      <c r="D432" s="42"/>
      <c r="E432" s="1165"/>
      <c r="F432" s="1165"/>
      <c r="G432" s="37"/>
      <c r="H432" s="37"/>
      <c r="I432" s="37"/>
      <c r="J432" s="37"/>
      <c r="K432" s="42"/>
      <c r="L432" s="42"/>
      <c r="M432" s="306"/>
      <c r="N432" s="282">
        <f t="shared" si="66"/>
        <v>0</v>
      </c>
      <c r="O432" s="741"/>
      <c r="P432" s="485">
        <f t="shared" si="65"/>
        <v>0</v>
      </c>
      <c r="Q432" s="109"/>
      <c r="R432" s="159"/>
      <c r="S432" s="560" t="str">
        <f>IFERROR(VLOOKUP(R432,'FX rates'!$C$9:$D$25,2,FALSE),"")</f>
        <v/>
      </c>
      <c r="T432" s="282">
        <f t="shared" si="67"/>
        <v>0</v>
      </c>
      <c r="U432" s="150">
        <f t="shared" si="68"/>
        <v>0</v>
      </c>
      <c r="V432" s="18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</row>
    <row r="433" spans="1:41" ht="14.25" x14ac:dyDescent="0.2">
      <c r="A433" s="1182"/>
      <c r="B433" s="37"/>
      <c r="C433" s="747"/>
      <c r="D433" s="42"/>
      <c r="E433" s="1165"/>
      <c r="F433" s="1165"/>
      <c r="G433" s="37"/>
      <c r="H433" s="37"/>
      <c r="I433" s="37"/>
      <c r="J433" s="37"/>
      <c r="K433" s="42"/>
      <c r="L433" s="42"/>
      <c r="M433" s="306"/>
      <c r="N433" s="282">
        <f t="shared" si="66"/>
        <v>0</v>
      </c>
      <c r="O433" s="741"/>
      <c r="P433" s="485">
        <f t="shared" si="65"/>
        <v>0</v>
      </c>
      <c r="Q433" s="109"/>
      <c r="R433" s="159"/>
      <c r="S433" s="560" t="str">
        <f>IFERROR(VLOOKUP(R433,'FX rates'!$C$9:$D$25,2,FALSE),"")</f>
        <v/>
      </c>
      <c r="T433" s="282">
        <f t="shared" si="67"/>
        <v>0</v>
      </c>
      <c r="U433" s="150">
        <f t="shared" si="68"/>
        <v>0</v>
      </c>
      <c r="V433" s="18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</row>
    <row r="434" spans="1:41" ht="14.25" x14ac:dyDescent="0.2">
      <c r="A434" s="1182"/>
      <c r="B434" s="37"/>
      <c r="C434" s="747"/>
      <c r="D434" s="42"/>
      <c r="E434" s="1165"/>
      <c r="F434" s="1165"/>
      <c r="G434" s="37"/>
      <c r="H434" s="37"/>
      <c r="I434" s="37"/>
      <c r="J434" s="37"/>
      <c r="K434" s="42"/>
      <c r="L434" s="42"/>
      <c r="M434" s="306"/>
      <c r="N434" s="282">
        <f t="shared" si="66"/>
        <v>0</v>
      </c>
      <c r="O434" s="741"/>
      <c r="P434" s="485">
        <f t="shared" si="65"/>
        <v>0</v>
      </c>
      <c r="Q434" s="109"/>
      <c r="R434" s="159"/>
      <c r="S434" s="560" t="str">
        <f>IFERROR(VLOOKUP(R434,'FX rates'!$C$9:$D$25,2,FALSE),"")</f>
        <v/>
      </c>
      <c r="T434" s="282">
        <f t="shared" si="67"/>
        <v>0</v>
      </c>
      <c r="U434" s="150">
        <f t="shared" si="68"/>
        <v>0</v>
      </c>
      <c r="V434" s="18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</row>
    <row r="435" spans="1:41" ht="14.25" x14ac:dyDescent="0.2">
      <c r="A435" s="1182"/>
      <c r="B435" s="37"/>
      <c r="C435" s="747"/>
      <c r="D435" s="42"/>
      <c r="E435" s="1165"/>
      <c r="F435" s="1165"/>
      <c r="G435" s="37"/>
      <c r="H435" s="37"/>
      <c r="I435" s="37"/>
      <c r="J435" s="37"/>
      <c r="K435" s="42"/>
      <c r="L435" s="42"/>
      <c r="M435" s="306"/>
      <c r="N435" s="282">
        <f t="shared" si="66"/>
        <v>0</v>
      </c>
      <c r="O435" s="741"/>
      <c r="P435" s="485">
        <f t="shared" si="65"/>
        <v>0</v>
      </c>
      <c r="Q435" s="109"/>
      <c r="R435" s="159"/>
      <c r="S435" s="560" t="str">
        <f>IFERROR(VLOOKUP(R435,'FX rates'!$C$9:$D$25,2,FALSE),"")</f>
        <v/>
      </c>
      <c r="T435" s="282">
        <f t="shared" si="67"/>
        <v>0</v>
      </c>
      <c r="U435" s="150">
        <f t="shared" si="68"/>
        <v>0</v>
      </c>
      <c r="V435" s="18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</row>
    <row r="436" spans="1:41" ht="14.25" x14ac:dyDescent="0.2">
      <c r="A436" s="1182"/>
      <c r="B436" s="37"/>
      <c r="C436" s="747"/>
      <c r="D436" s="42"/>
      <c r="E436" s="1165"/>
      <c r="F436" s="1165"/>
      <c r="G436" s="37"/>
      <c r="H436" s="37"/>
      <c r="I436" s="37"/>
      <c r="J436" s="37"/>
      <c r="K436" s="42"/>
      <c r="L436" s="42"/>
      <c r="M436" s="306"/>
      <c r="N436" s="282">
        <f t="shared" si="66"/>
        <v>0</v>
      </c>
      <c r="O436" s="741"/>
      <c r="P436" s="485">
        <f t="shared" si="65"/>
        <v>0</v>
      </c>
      <c r="Q436" s="109"/>
      <c r="R436" s="159"/>
      <c r="S436" s="560" t="str">
        <f>IFERROR(VLOOKUP(R436,'FX rates'!$C$9:$D$25,2,FALSE),"")</f>
        <v/>
      </c>
      <c r="T436" s="282">
        <f t="shared" si="67"/>
        <v>0</v>
      </c>
      <c r="U436" s="150">
        <f t="shared" si="68"/>
        <v>0</v>
      </c>
      <c r="V436" s="18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</row>
    <row r="437" spans="1:41" ht="14.25" x14ac:dyDescent="0.2">
      <c r="A437" s="1182"/>
      <c r="B437" s="37"/>
      <c r="C437" s="747"/>
      <c r="D437" s="42"/>
      <c r="E437" s="1165"/>
      <c r="F437" s="1165"/>
      <c r="G437" s="37"/>
      <c r="H437" s="37"/>
      <c r="I437" s="37"/>
      <c r="J437" s="37"/>
      <c r="K437" s="42"/>
      <c r="L437" s="42"/>
      <c r="M437" s="306"/>
      <c r="N437" s="282">
        <f t="shared" si="66"/>
        <v>0</v>
      </c>
      <c r="O437" s="741"/>
      <c r="P437" s="485">
        <f t="shared" si="65"/>
        <v>0</v>
      </c>
      <c r="Q437" s="109"/>
      <c r="R437" s="159"/>
      <c r="S437" s="560" t="str">
        <f>IFERROR(VLOOKUP(R437,'FX rates'!$C$9:$D$25,2,FALSE),"")</f>
        <v/>
      </c>
      <c r="T437" s="282">
        <f t="shared" si="67"/>
        <v>0</v>
      </c>
      <c r="U437" s="150">
        <f t="shared" si="68"/>
        <v>0</v>
      </c>
      <c r="V437" s="18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</row>
    <row r="438" spans="1:41" ht="14.25" x14ac:dyDescent="0.2">
      <c r="A438" s="1182"/>
      <c r="B438" s="37"/>
      <c r="C438" s="747"/>
      <c r="D438" s="42"/>
      <c r="E438" s="1165"/>
      <c r="F438" s="1165"/>
      <c r="G438" s="37"/>
      <c r="H438" s="37"/>
      <c r="I438" s="37"/>
      <c r="J438" s="37"/>
      <c r="K438" s="42"/>
      <c r="L438" s="42"/>
      <c r="M438" s="306"/>
      <c r="N438" s="282">
        <f t="shared" si="66"/>
        <v>0</v>
      </c>
      <c r="O438" s="741"/>
      <c r="P438" s="485">
        <f t="shared" si="65"/>
        <v>0</v>
      </c>
      <c r="Q438" s="109"/>
      <c r="R438" s="159"/>
      <c r="S438" s="560" t="str">
        <f>IFERROR(VLOOKUP(R438,'FX rates'!$C$9:$D$25,2,FALSE),"")</f>
        <v/>
      </c>
      <c r="T438" s="282">
        <f t="shared" si="67"/>
        <v>0</v>
      </c>
      <c r="U438" s="150">
        <f t="shared" si="68"/>
        <v>0</v>
      </c>
      <c r="V438" s="18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</row>
    <row r="439" spans="1:41" ht="14.25" x14ac:dyDescent="0.2">
      <c r="A439" s="1182"/>
      <c r="B439" s="37"/>
      <c r="C439" s="747"/>
      <c r="D439" s="42"/>
      <c r="E439" s="1165"/>
      <c r="F439" s="1165"/>
      <c r="G439" s="37"/>
      <c r="H439" s="37"/>
      <c r="I439" s="37"/>
      <c r="J439" s="37"/>
      <c r="K439" s="42"/>
      <c r="L439" s="42"/>
      <c r="M439" s="306"/>
      <c r="N439" s="282">
        <f t="shared" si="66"/>
        <v>0</v>
      </c>
      <c r="O439" s="741"/>
      <c r="P439" s="485">
        <f t="shared" si="65"/>
        <v>0</v>
      </c>
      <c r="Q439" s="109"/>
      <c r="R439" s="159"/>
      <c r="S439" s="560" t="str">
        <f>IFERROR(VLOOKUP(R439,'FX rates'!$C$9:$D$25,2,FALSE),"")</f>
        <v/>
      </c>
      <c r="T439" s="282">
        <f t="shared" si="67"/>
        <v>0</v>
      </c>
      <c r="U439" s="150">
        <f t="shared" si="68"/>
        <v>0</v>
      </c>
      <c r="V439" s="18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</row>
    <row r="440" spans="1:41" ht="14.25" x14ac:dyDescent="0.2">
      <c r="A440" s="1182"/>
      <c r="B440" s="37"/>
      <c r="C440" s="747"/>
      <c r="D440" s="42"/>
      <c r="E440" s="1165"/>
      <c r="F440" s="1165"/>
      <c r="G440" s="37"/>
      <c r="H440" s="37"/>
      <c r="I440" s="37"/>
      <c r="J440" s="37"/>
      <c r="K440" s="42"/>
      <c r="L440" s="42"/>
      <c r="M440" s="306"/>
      <c r="N440" s="282">
        <f t="shared" si="66"/>
        <v>0</v>
      </c>
      <c r="O440" s="741"/>
      <c r="P440" s="485">
        <f t="shared" si="65"/>
        <v>0</v>
      </c>
      <c r="Q440" s="109"/>
      <c r="R440" s="159"/>
      <c r="S440" s="560" t="str">
        <f>IFERROR(VLOOKUP(R440,'FX rates'!$C$9:$D$25,2,FALSE),"")</f>
        <v/>
      </c>
      <c r="T440" s="282">
        <f t="shared" si="67"/>
        <v>0</v>
      </c>
      <c r="U440" s="150">
        <f t="shared" si="68"/>
        <v>0</v>
      </c>
      <c r="V440" s="18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</row>
    <row r="441" spans="1:41" ht="14.25" x14ac:dyDescent="0.2">
      <c r="A441" s="1182"/>
      <c r="B441" s="37"/>
      <c r="C441" s="747"/>
      <c r="D441" s="42"/>
      <c r="E441" s="1165"/>
      <c r="F441" s="1165"/>
      <c r="G441" s="37"/>
      <c r="H441" s="37"/>
      <c r="I441" s="37"/>
      <c r="J441" s="37"/>
      <c r="K441" s="42"/>
      <c r="L441" s="42"/>
      <c r="M441" s="306"/>
      <c r="N441" s="282">
        <f t="shared" si="66"/>
        <v>0</v>
      </c>
      <c r="O441" s="741"/>
      <c r="P441" s="485">
        <f t="shared" si="65"/>
        <v>0</v>
      </c>
      <c r="Q441" s="109"/>
      <c r="R441" s="159"/>
      <c r="S441" s="560" t="str">
        <f>IFERROR(VLOOKUP(R441,'FX rates'!$C$9:$D$25,2,FALSE),"")</f>
        <v/>
      </c>
      <c r="T441" s="282">
        <f t="shared" si="67"/>
        <v>0</v>
      </c>
      <c r="U441" s="150">
        <f t="shared" si="68"/>
        <v>0</v>
      </c>
      <c r="V441" s="18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</row>
    <row r="442" spans="1:41" ht="14.25" x14ac:dyDescent="0.2">
      <c r="A442" s="1182"/>
      <c r="B442" s="37"/>
      <c r="C442" s="747"/>
      <c r="D442" s="42"/>
      <c r="E442" s="1165"/>
      <c r="F442" s="1165"/>
      <c r="G442" s="37"/>
      <c r="H442" s="37"/>
      <c r="I442" s="37"/>
      <c r="J442" s="37"/>
      <c r="K442" s="42"/>
      <c r="L442" s="42"/>
      <c r="M442" s="306"/>
      <c r="N442" s="282">
        <f t="shared" si="66"/>
        <v>0</v>
      </c>
      <c r="O442" s="741"/>
      <c r="P442" s="485">
        <f t="shared" si="65"/>
        <v>0</v>
      </c>
      <c r="Q442" s="109"/>
      <c r="R442" s="159"/>
      <c r="S442" s="560" t="str">
        <f>IFERROR(VLOOKUP(R442,'FX rates'!$C$9:$D$25,2,FALSE),"")</f>
        <v/>
      </c>
      <c r="T442" s="282">
        <f t="shared" si="67"/>
        <v>0</v>
      </c>
      <c r="U442" s="150">
        <f t="shared" si="68"/>
        <v>0</v>
      </c>
      <c r="V442" s="18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</row>
    <row r="443" spans="1:41" ht="14.25" x14ac:dyDescent="0.2">
      <c r="A443" s="1182"/>
      <c r="B443" s="37"/>
      <c r="C443" s="747"/>
      <c r="D443" s="42"/>
      <c r="E443" s="1165"/>
      <c r="F443" s="1165"/>
      <c r="G443" s="37"/>
      <c r="H443" s="37"/>
      <c r="I443" s="37"/>
      <c r="J443" s="37"/>
      <c r="K443" s="42"/>
      <c r="L443" s="42"/>
      <c r="M443" s="306"/>
      <c r="N443" s="282">
        <f t="shared" si="66"/>
        <v>0</v>
      </c>
      <c r="O443" s="741"/>
      <c r="P443" s="485">
        <f t="shared" si="65"/>
        <v>0</v>
      </c>
      <c r="Q443" s="109"/>
      <c r="R443" s="159"/>
      <c r="S443" s="560" t="str">
        <f>IFERROR(VLOOKUP(R443,'FX rates'!$C$9:$D$25,2,FALSE),"")</f>
        <v/>
      </c>
      <c r="T443" s="282">
        <f t="shared" si="67"/>
        <v>0</v>
      </c>
      <c r="U443" s="150">
        <f t="shared" si="68"/>
        <v>0</v>
      </c>
      <c r="V443" s="18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 spans="1:41" ht="14.25" x14ac:dyDescent="0.2">
      <c r="A444" s="1182"/>
      <c r="B444" s="37"/>
      <c r="C444" s="747"/>
      <c r="D444" s="42"/>
      <c r="E444" s="1165"/>
      <c r="F444" s="1165"/>
      <c r="G444" s="37"/>
      <c r="H444" s="37"/>
      <c r="I444" s="37"/>
      <c r="J444" s="37"/>
      <c r="K444" s="42"/>
      <c r="L444" s="42"/>
      <c r="M444" s="306"/>
      <c r="N444" s="282">
        <f t="shared" si="66"/>
        <v>0</v>
      </c>
      <c r="O444" s="741"/>
      <c r="P444" s="485">
        <f t="shared" si="65"/>
        <v>0</v>
      </c>
      <c r="Q444" s="109"/>
      <c r="R444" s="159"/>
      <c r="S444" s="560" t="str">
        <f>IFERROR(VLOOKUP(R444,'FX rates'!$C$9:$D$25,2,FALSE),"")</f>
        <v/>
      </c>
      <c r="T444" s="282">
        <f t="shared" si="67"/>
        <v>0</v>
      </c>
      <c r="U444" s="150">
        <f t="shared" si="68"/>
        <v>0</v>
      </c>
      <c r="V444" s="18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</row>
    <row r="445" spans="1:41" ht="14.25" x14ac:dyDescent="0.2">
      <c r="A445" s="1182"/>
      <c r="B445" s="37"/>
      <c r="C445" s="747"/>
      <c r="D445" s="42"/>
      <c r="E445" s="1165"/>
      <c r="F445" s="1165"/>
      <c r="G445" s="37"/>
      <c r="H445" s="37"/>
      <c r="I445" s="37"/>
      <c r="J445" s="37"/>
      <c r="K445" s="42"/>
      <c r="L445" s="42"/>
      <c r="M445" s="306"/>
      <c r="N445" s="282">
        <f t="shared" si="66"/>
        <v>0</v>
      </c>
      <c r="O445" s="741"/>
      <c r="P445" s="485">
        <f t="shared" si="65"/>
        <v>0</v>
      </c>
      <c r="Q445" s="109"/>
      <c r="R445" s="159"/>
      <c r="S445" s="560" t="str">
        <f>IFERROR(VLOOKUP(R445,'FX rates'!$C$9:$D$25,2,FALSE),"")</f>
        <v/>
      </c>
      <c r="T445" s="282">
        <f t="shared" si="67"/>
        <v>0</v>
      </c>
      <c r="U445" s="150">
        <f t="shared" si="68"/>
        <v>0</v>
      </c>
      <c r="V445" s="18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</row>
    <row r="446" spans="1:41" ht="14.25" x14ac:dyDescent="0.2">
      <c r="A446" s="1182"/>
      <c r="B446" s="37"/>
      <c r="C446" s="747"/>
      <c r="D446" s="42"/>
      <c r="E446" s="1165"/>
      <c r="F446" s="1165"/>
      <c r="G446" s="37"/>
      <c r="H446" s="37"/>
      <c r="I446" s="37"/>
      <c r="J446" s="37"/>
      <c r="K446" s="42"/>
      <c r="L446" s="42"/>
      <c r="M446" s="306"/>
      <c r="N446" s="282">
        <f t="shared" si="66"/>
        <v>0</v>
      </c>
      <c r="O446" s="741"/>
      <c r="P446" s="485">
        <f t="shared" si="65"/>
        <v>0</v>
      </c>
      <c r="Q446" s="109"/>
      <c r="R446" s="159"/>
      <c r="S446" s="560" t="str">
        <f>IFERROR(VLOOKUP(R446,'FX rates'!$C$9:$D$25,2,FALSE),"")</f>
        <v/>
      </c>
      <c r="T446" s="282">
        <f t="shared" si="67"/>
        <v>0</v>
      </c>
      <c r="U446" s="150">
        <f t="shared" si="68"/>
        <v>0</v>
      </c>
      <c r="V446" s="18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</row>
    <row r="447" spans="1:41" ht="14.25" x14ac:dyDescent="0.2">
      <c r="A447" s="1182"/>
      <c r="B447" s="37"/>
      <c r="C447" s="747"/>
      <c r="D447" s="42"/>
      <c r="E447" s="1165"/>
      <c r="F447" s="1165"/>
      <c r="G447" s="37"/>
      <c r="H447" s="37"/>
      <c r="I447" s="37"/>
      <c r="J447" s="37"/>
      <c r="K447" s="42"/>
      <c r="L447" s="42"/>
      <c r="M447" s="306"/>
      <c r="N447" s="282">
        <f t="shared" si="66"/>
        <v>0</v>
      </c>
      <c r="O447" s="741"/>
      <c r="P447" s="485">
        <f t="shared" si="65"/>
        <v>0</v>
      </c>
      <c r="Q447" s="109"/>
      <c r="R447" s="159"/>
      <c r="S447" s="560" t="str">
        <f>IFERROR(VLOOKUP(R447,'FX rates'!$C$9:$D$25,2,FALSE),"")</f>
        <v/>
      </c>
      <c r="T447" s="282">
        <f t="shared" si="67"/>
        <v>0</v>
      </c>
      <c r="U447" s="150">
        <f t="shared" si="68"/>
        <v>0</v>
      </c>
      <c r="V447" s="18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</row>
    <row r="448" spans="1:41" ht="14.25" x14ac:dyDescent="0.2">
      <c r="A448" s="1182"/>
      <c r="B448" s="37"/>
      <c r="C448" s="747"/>
      <c r="D448" s="42"/>
      <c r="E448" s="1165"/>
      <c r="F448" s="1165"/>
      <c r="G448" s="37"/>
      <c r="H448" s="37"/>
      <c r="I448" s="37"/>
      <c r="J448" s="37"/>
      <c r="K448" s="42"/>
      <c r="L448" s="42"/>
      <c r="M448" s="306"/>
      <c r="N448" s="282">
        <f t="shared" si="66"/>
        <v>0</v>
      </c>
      <c r="O448" s="741"/>
      <c r="P448" s="485">
        <f t="shared" si="65"/>
        <v>0</v>
      </c>
      <c r="Q448" s="109"/>
      <c r="R448" s="159"/>
      <c r="S448" s="560" t="str">
        <f>IFERROR(VLOOKUP(R448,'FX rates'!$C$9:$D$25,2,FALSE),"")</f>
        <v/>
      </c>
      <c r="T448" s="282">
        <f t="shared" si="67"/>
        <v>0</v>
      </c>
      <c r="U448" s="150">
        <f t="shared" si="68"/>
        <v>0</v>
      </c>
      <c r="V448" s="18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</row>
    <row r="449" spans="1:41" ht="14.25" x14ac:dyDescent="0.2">
      <c r="A449" s="1182"/>
      <c r="B449" s="37"/>
      <c r="C449" s="747"/>
      <c r="D449" s="42"/>
      <c r="E449" s="1165"/>
      <c r="F449" s="1165"/>
      <c r="G449" s="37"/>
      <c r="H449" s="37"/>
      <c r="I449" s="37"/>
      <c r="J449" s="37"/>
      <c r="K449" s="42"/>
      <c r="L449" s="42"/>
      <c r="M449" s="306"/>
      <c r="N449" s="282">
        <f t="shared" si="66"/>
        <v>0</v>
      </c>
      <c r="O449" s="741"/>
      <c r="P449" s="485">
        <f t="shared" si="65"/>
        <v>0</v>
      </c>
      <c r="Q449" s="109"/>
      <c r="R449" s="159"/>
      <c r="S449" s="560" t="str">
        <f>IFERROR(VLOOKUP(R449,'FX rates'!$C$9:$D$25,2,FALSE),"")</f>
        <v/>
      </c>
      <c r="T449" s="282">
        <f t="shared" si="67"/>
        <v>0</v>
      </c>
      <c r="U449" s="150">
        <f t="shared" si="68"/>
        <v>0</v>
      </c>
      <c r="V449" s="18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</row>
    <row r="450" spans="1:41" ht="14.25" x14ac:dyDescent="0.2">
      <c r="A450" s="1182"/>
      <c r="B450" s="37"/>
      <c r="C450" s="747"/>
      <c r="D450" s="42"/>
      <c r="E450" s="1165"/>
      <c r="F450" s="1165"/>
      <c r="G450" s="37"/>
      <c r="H450" s="37"/>
      <c r="I450" s="37"/>
      <c r="J450" s="37"/>
      <c r="K450" s="42"/>
      <c r="L450" s="42"/>
      <c r="M450" s="306"/>
      <c r="N450" s="282">
        <f t="shared" si="66"/>
        <v>0</v>
      </c>
      <c r="O450" s="741"/>
      <c r="P450" s="485">
        <f t="shared" si="65"/>
        <v>0</v>
      </c>
      <c r="Q450" s="109"/>
      <c r="R450" s="159"/>
      <c r="S450" s="560" t="str">
        <f>IFERROR(VLOOKUP(R450,'FX rates'!$C$9:$D$25,2,FALSE),"")</f>
        <v/>
      </c>
      <c r="T450" s="282">
        <f t="shared" si="67"/>
        <v>0</v>
      </c>
      <c r="U450" s="150">
        <f t="shared" si="68"/>
        <v>0</v>
      </c>
      <c r="V450" s="18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</row>
    <row r="451" spans="1:41" ht="14.25" x14ac:dyDescent="0.2">
      <c r="A451" s="1182"/>
      <c r="B451" s="37"/>
      <c r="C451" s="747"/>
      <c r="D451" s="42"/>
      <c r="E451" s="1165"/>
      <c r="F451" s="1165"/>
      <c r="G451" s="37"/>
      <c r="H451" s="37"/>
      <c r="I451" s="37"/>
      <c r="J451" s="37"/>
      <c r="K451" s="42"/>
      <c r="L451" s="42"/>
      <c r="M451" s="306"/>
      <c r="N451" s="282">
        <f t="shared" si="66"/>
        <v>0</v>
      </c>
      <c r="O451" s="741"/>
      <c r="P451" s="485">
        <f t="shared" si="65"/>
        <v>0</v>
      </c>
      <c r="Q451" s="109"/>
      <c r="R451" s="159"/>
      <c r="S451" s="560" t="str">
        <f>IFERROR(VLOOKUP(R451,'FX rates'!$C$9:$D$25,2,FALSE),"")</f>
        <v/>
      </c>
      <c r="T451" s="282">
        <f t="shared" si="67"/>
        <v>0</v>
      </c>
      <c r="U451" s="150">
        <f t="shared" si="68"/>
        <v>0</v>
      </c>
      <c r="V451" s="18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</row>
    <row r="452" spans="1:41" ht="14.25" x14ac:dyDescent="0.2">
      <c r="A452" s="1182"/>
      <c r="B452" s="37"/>
      <c r="C452" s="747"/>
      <c r="D452" s="42"/>
      <c r="E452" s="1165"/>
      <c r="F452" s="1165"/>
      <c r="G452" s="37"/>
      <c r="H452" s="37"/>
      <c r="I452" s="37"/>
      <c r="J452" s="37"/>
      <c r="K452" s="42"/>
      <c r="L452" s="42"/>
      <c r="M452" s="306"/>
      <c r="N452" s="282">
        <f t="shared" si="66"/>
        <v>0</v>
      </c>
      <c r="O452" s="741"/>
      <c r="P452" s="485">
        <f t="shared" si="65"/>
        <v>0</v>
      </c>
      <c r="Q452" s="109"/>
      <c r="R452" s="159"/>
      <c r="S452" s="560" t="str">
        <f>IFERROR(VLOOKUP(R452,'FX rates'!$C$9:$D$25,2,FALSE),"")</f>
        <v/>
      </c>
      <c r="T452" s="282">
        <f t="shared" si="67"/>
        <v>0</v>
      </c>
      <c r="U452" s="150">
        <f t="shared" si="68"/>
        <v>0</v>
      </c>
      <c r="V452" s="18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</row>
    <row r="453" spans="1:41" ht="14.25" x14ac:dyDescent="0.2">
      <c r="A453" s="1182"/>
      <c r="B453" s="37"/>
      <c r="C453" s="747"/>
      <c r="D453" s="42"/>
      <c r="E453" s="1165"/>
      <c r="F453" s="1165"/>
      <c r="G453" s="37"/>
      <c r="H453" s="37"/>
      <c r="I453" s="37"/>
      <c r="J453" s="37"/>
      <c r="K453" s="42"/>
      <c r="L453" s="42"/>
      <c r="M453" s="306"/>
      <c r="N453" s="282">
        <f t="shared" si="66"/>
        <v>0</v>
      </c>
      <c r="O453" s="741"/>
      <c r="P453" s="485">
        <f t="shared" si="65"/>
        <v>0</v>
      </c>
      <c r="Q453" s="109"/>
      <c r="R453" s="159"/>
      <c r="S453" s="560" t="str">
        <f>IFERROR(VLOOKUP(R453,'FX rates'!$C$9:$D$25,2,FALSE),"")</f>
        <v/>
      </c>
      <c r="T453" s="282">
        <f t="shared" si="67"/>
        <v>0</v>
      </c>
      <c r="U453" s="150">
        <f t="shared" si="68"/>
        <v>0</v>
      </c>
      <c r="V453" s="18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</row>
    <row r="454" spans="1:41" ht="14.25" x14ac:dyDescent="0.2">
      <c r="A454" s="1182"/>
      <c r="B454" s="37"/>
      <c r="C454" s="747"/>
      <c r="D454" s="42"/>
      <c r="E454" s="1165"/>
      <c r="F454" s="1165"/>
      <c r="G454" s="37"/>
      <c r="H454" s="37"/>
      <c r="I454" s="37"/>
      <c r="J454" s="37"/>
      <c r="K454" s="42"/>
      <c r="L454" s="42"/>
      <c r="M454" s="306"/>
      <c r="N454" s="282">
        <f t="shared" si="66"/>
        <v>0</v>
      </c>
      <c r="O454" s="741"/>
      <c r="P454" s="485">
        <f t="shared" si="65"/>
        <v>0</v>
      </c>
      <c r="Q454" s="109"/>
      <c r="R454" s="159"/>
      <c r="S454" s="560" t="str">
        <f>IFERROR(VLOOKUP(R454,'FX rates'!$C$9:$D$25,2,FALSE),"")</f>
        <v/>
      </c>
      <c r="T454" s="282">
        <f t="shared" si="67"/>
        <v>0</v>
      </c>
      <c r="U454" s="150">
        <f t="shared" si="68"/>
        <v>0</v>
      </c>
      <c r="V454" s="18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</row>
    <row r="455" spans="1:41" ht="14.25" x14ac:dyDescent="0.2">
      <c r="A455" s="1182"/>
      <c r="B455" s="37"/>
      <c r="C455" s="747"/>
      <c r="D455" s="42"/>
      <c r="E455" s="1165"/>
      <c r="F455" s="1165"/>
      <c r="G455" s="37"/>
      <c r="H455" s="37"/>
      <c r="I455" s="37"/>
      <c r="J455" s="37"/>
      <c r="K455" s="42"/>
      <c r="L455" s="42"/>
      <c r="M455" s="306"/>
      <c r="N455" s="282">
        <f t="shared" si="66"/>
        <v>0</v>
      </c>
      <c r="O455" s="741"/>
      <c r="P455" s="485">
        <f t="shared" si="65"/>
        <v>0</v>
      </c>
      <c r="Q455" s="109"/>
      <c r="R455" s="159"/>
      <c r="S455" s="560" t="str">
        <f>IFERROR(VLOOKUP(R455,'FX rates'!$C$9:$D$25,2,FALSE),"")</f>
        <v/>
      </c>
      <c r="T455" s="282">
        <f t="shared" si="67"/>
        <v>0</v>
      </c>
      <c r="U455" s="150">
        <f t="shared" si="68"/>
        <v>0</v>
      </c>
      <c r="V455" s="18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</row>
    <row r="456" spans="1:41" ht="14.25" x14ac:dyDescent="0.2">
      <c r="A456" s="1182"/>
      <c r="B456" s="37"/>
      <c r="C456" s="747"/>
      <c r="D456" s="42"/>
      <c r="E456" s="1165"/>
      <c r="F456" s="1165"/>
      <c r="G456" s="37"/>
      <c r="H456" s="37"/>
      <c r="I456" s="37"/>
      <c r="J456" s="37"/>
      <c r="K456" s="42"/>
      <c r="L456" s="42"/>
      <c r="M456" s="306"/>
      <c r="N456" s="282">
        <f t="shared" si="66"/>
        <v>0</v>
      </c>
      <c r="O456" s="741"/>
      <c r="P456" s="485">
        <f t="shared" si="65"/>
        <v>0</v>
      </c>
      <c r="Q456" s="109"/>
      <c r="R456" s="159"/>
      <c r="S456" s="560" t="str">
        <f>IFERROR(VLOOKUP(R456,'FX rates'!$C$9:$D$25,2,FALSE),"")</f>
        <v/>
      </c>
      <c r="T456" s="282">
        <f t="shared" si="67"/>
        <v>0</v>
      </c>
      <c r="U456" s="150">
        <f t="shared" si="68"/>
        <v>0</v>
      </c>
      <c r="V456" s="18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</row>
    <row r="457" spans="1:41" ht="14.25" x14ac:dyDescent="0.2">
      <c r="A457" s="1182"/>
      <c r="B457" s="37"/>
      <c r="C457" s="747"/>
      <c r="D457" s="42"/>
      <c r="E457" s="1165"/>
      <c r="F457" s="1165"/>
      <c r="G457" s="37"/>
      <c r="H457" s="37"/>
      <c r="I457" s="37"/>
      <c r="J457" s="37"/>
      <c r="K457" s="42"/>
      <c r="L457" s="42"/>
      <c r="M457" s="306"/>
      <c r="N457" s="282">
        <f t="shared" si="66"/>
        <v>0</v>
      </c>
      <c r="O457" s="741"/>
      <c r="P457" s="485">
        <f t="shared" si="65"/>
        <v>0</v>
      </c>
      <c r="Q457" s="109"/>
      <c r="R457" s="159"/>
      <c r="S457" s="560" t="str">
        <f>IFERROR(VLOOKUP(R457,'FX rates'!$C$9:$D$25,2,FALSE),"")</f>
        <v/>
      </c>
      <c r="T457" s="282">
        <f t="shared" si="67"/>
        <v>0</v>
      </c>
      <c r="U457" s="150">
        <f t="shared" si="68"/>
        <v>0</v>
      </c>
      <c r="V457" s="18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</row>
    <row r="458" spans="1:41" ht="14.25" x14ac:dyDescent="0.2">
      <c r="A458" s="1182"/>
      <c r="B458" s="37"/>
      <c r="C458" s="747"/>
      <c r="D458" s="42"/>
      <c r="E458" s="1165"/>
      <c r="F458" s="1165"/>
      <c r="G458" s="37"/>
      <c r="H458" s="37"/>
      <c r="I458" s="37"/>
      <c r="J458" s="37"/>
      <c r="K458" s="42"/>
      <c r="L458" s="42"/>
      <c r="M458" s="306"/>
      <c r="N458" s="282">
        <f t="shared" si="66"/>
        <v>0</v>
      </c>
      <c r="O458" s="741"/>
      <c r="P458" s="485">
        <f t="shared" si="65"/>
        <v>0</v>
      </c>
      <c r="Q458" s="109"/>
      <c r="R458" s="159"/>
      <c r="S458" s="560" t="str">
        <f>IFERROR(VLOOKUP(R458,'FX rates'!$C$9:$D$25,2,FALSE),"")</f>
        <v/>
      </c>
      <c r="T458" s="282">
        <f t="shared" si="67"/>
        <v>0</v>
      </c>
      <c r="U458" s="150">
        <f t="shared" si="68"/>
        <v>0</v>
      </c>
      <c r="V458" s="18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</row>
    <row r="459" spans="1:41" ht="14.25" x14ac:dyDescent="0.2">
      <c r="A459" s="1182"/>
      <c r="B459" s="37"/>
      <c r="C459" s="747"/>
      <c r="D459" s="42"/>
      <c r="E459" s="1165"/>
      <c r="F459" s="1165"/>
      <c r="G459" s="37"/>
      <c r="H459" s="37"/>
      <c r="I459" s="37"/>
      <c r="J459" s="37"/>
      <c r="K459" s="42"/>
      <c r="L459" s="42"/>
      <c r="M459" s="306"/>
      <c r="N459" s="282">
        <f t="shared" si="66"/>
        <v>0</v>
      </c>
      <c r="O459" s="741"/>
      <c r="P459" s="485">
        <f t="shared" si="65"/>
        <v>0</v>
      </c>
      <c r="Q459" s="109"/>
      <c r="R459" s="159"/>
      <c r="S459" s="560" t="str">
        <f>IFERROR(VLOOKUP(R459,'FX rates'!$C$9:$D$25,2,FALSE),"")</f>
        <v/>
      </c>
      <c r="T459" s="282">
        <f t="shared" si="67"/>
        <v>0</v>
      </c>
      <c r="U459" s="150">
        <f t="shared" si="68"/>
        <v>0</v>
      </c>
      <c r="V459" s="18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</row>
    <row r="460" spans="1:41" ht="14.25" x14ac:dyDescent="0.2">
      <c r="A460" s="1182"/>
      <c r="B460" s="37"/>
      <c r="C460" s="747"/>
      <c r="D460" s="42"/>
      <c r="E460" s="1165"/>
      <c r="F460" s="1165"/>
      <c r="G460" s="37"/>
      <c r="H460" s="37"/>
      <c r="I460" s="37"/>
      <c r="J460" s="37"/>
      <c r="K460" s="42"/>
      <c r="L460" s="42"/>
      <c r="M460" s="306"/>
      <c r="N460" s="282">
        <f t="shared" si="66"/>
        <v>0</v>
      </c>
      <c r="O460" s="741"/>
      <c r="P460" s="485">
        <f t="shared" si="65"/>
        <v>0</v>
      </c>
      <c r="Q460" s="109"/>
      <c r="R460" s="159"/>
      <c r="S460" s="560" t="str">
        <f>IFERROR(VLOOKUP(R460,'FX rates'!$C$9:$D$25,2,FALSE),"")</f>
        <v/>
      </c>
      <c r="T460" s="282">
        <f t="shared" si="67"/>
        <v>0</v>
      </c>
      <c r="U460" s="150">
        <f t="shared" si="68"/>
        <v>0</v>
      </c>
      <c r="V460" s="18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</row>
    <row r="461" spans="1:41" ht="14.25" x14ac:dyDescent="0.2">
      <c r="A461" s="1182"/>
      <c r="B461" s="37"/>
      <c r="C461" s="747"/>
      <c r="D461" s="42"/>
      <c r="E461" s="1165"/>
      <c r="F461" s="1165"/>
      <c r="G461" s="37"/>
      <c r="H461" s="37"/>
      <c r="I461" s="37"/>
      <c r="J461" s="37"/>
      <c r="K461" s="42"/>
      <c r="L461" s="42"/>
      <c r="M461" s="306"/>
      <c r="N461" s="282">
        <f t="shared" si="66"/>
        <v>0</v>
      </c>
      <c r="O461" s="741"/>
      <c r="P461" s="485">
        <f t="shared" si="65"/>
        <v>0</v>
      </c>
      <c r="Q461" s="109"/>
      <c r="R461" s="159"/>
      <c r="S461" s="560" t="str">
        <f>IFERROR(VLOOKUP(R461,'FX rates'!$C$9:$D$25,2,FALSE),"")</f>
        <v/>
      </c>
      <c r="T461" s="282">
        <f t="shared" si="67"/>
        <v>0</v>
      </c>
      <c r="U461" s="150">
        <f t="shared" si="68"/>
        <v>0</v>
      </c>
      <c r="V461" s="18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</row>
    <row r="462" spans="1:41" ht="14.25" x14ac:dyDescent="0.2">
      <c r="A462" s="1182"/>
      <c r="B462" s="37"/>
      <c r="C462" s="747"/>
      <c r="D462" s="42"/>
      <c r="E462" s="1165"/>
      <c r="F462" s="1165"/>
      <c r="G462" s="37"/>
      <c r="H462" s="37"/>
      <c r="I462" s="37"/>
      <c r="J462" s="37"/>
      <c r="K462" s="42"/>
      <c r="L462" s="42"/>
      <c r="M462" s="306"/>
      <c r="N462" s="282">
        <f t="shared" si="66"/>
        <v>0</v>
      </c>
      <c r="O462" s="741"/>
      <c r="P462" s="485">
        <f t="shared" si="65"/>
        <v>0</v>
      </c>
      <c r="Q462" s="109"/>
      <c r="R462" s="159"/>
      <c r="S462" s="560" t="str">
        <f>IFERROR(VLOOKUP(R462,'FX rates'!$C$9:$D$25,2,FALSE),"")</f>
        <v/>
      </c>
      <c r="T462" s="282">
        <f t="shared" si="67"/>
        <v>0</v>
      </c>
      <c r="U462" s="150">
        <f t="shared" si="68"/>
        <v>0</v>
      </c>
      <c r="V462" s="18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</row>
    <row r="463" spans="1:41" ht="14.25" x14ac:dyDescent="0.2">
      <c r="A463" s="1182"/>
      <c r="B463" s="37"/>
      <c r="C463" s="747"/>
      <c r="D463" s="42"/>
      <c r="E463" s="1165"/>
      <c r="F463" s="1165"/>
      <c r="G463" s="37"/>
      <c r="H463" s="37"/>
      <c r="I463" s="37"/>
      <c r="J463" s="37"/>
      <c r="K463" s="42"/>
      <c r="L463" s="42"/>
      <c r="M463" s="306"/>
      <c r="N463" s="282">
        <f t="shared" si="66"/>
        <v>0</v>
      </c>
      <c r="O463" s="741"/>
      <c r="P463" s="485">
        <f t="shared" si="65"/>
        <v>0</v>
      </c>
      <c r="Q463" s="109"/>
      <c r="R463" s="159"/>
      <c r="S463" s="560" t="str">
        <f>IFERROR(VLOOKUP(R463,'FX rates'!$C$9:$D$25,2,FALSE),"")</f>
        <v/>
      </c>
      <c r="T463" s="282">
        <f t="shared" si="67"/>
        <v>0</v>
      </c>
      <c r="U463" s="150">
        <f t="shared" si="68"/>
        <v>0</v>
      </c>
      <c r="V463" s="18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</row>
    <row r="464" spans="1:41" ht="14.25" x14ac:dyDescent="0.2">
      <c r="A464" s="1182"/>
      <c r="B464" s="37"/>
      <c r="C464" s="747"/>
      <c r="D464" s="42"/>
      <c r="E464" s="1165"/>
      <c r="F464" s="1165"/>
      <c r="G464" s="37"/>
      <c r="H464" s="37"/>
      <c r="I464" s="37"/>
      <c r="J464" s="37"/>
      <c r="K464" s="42"/>
      <c r="L464" s="42"/>
      <c r="M464" s="306"/>
      <c r="N464" s="282">
        <f t="shared" si="66"/>
        <v>0</v>
      </c>
      <c r="O464" s="741"/>
      <c r="P464" s="485">
        <f t="shared" si="65"/>
        <v>0</v>
      </c>
      <c r="Q464" s="109"/>
      <c r="R464" s="159"/>
      <c r="S464" s="560" t="str">
        <f>IFERROR(VLOOKUP(R464,'FX rates'!$C$9:$D$25,2,FALSE),"")</f>
        <v/>
      </c>
      <c r="T464" s="282">
        <f t="shared" si="67"/>
        <v>0</v>
      </c>
      <c r="U464" s="150">
        <f t="shared" si="68"/>
        <v>0</v>
      </c>
      <c r="V464" s="18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</row>
    <row r="465" spans="1:41" ht="14.25" x14ac:dyDescent="0.2">
      <c r="A465" s="1182"/>
      <c r="B465" s="37"/>
      <c r="C465" s="747"/>
      <c r="D465" s="42"/>
      <c r="E465" s="1165"/>
      <c r="F465" s="1165"/>
      <c r="G465" s="37"/>
      <c r="H465" s="37"/>
      <c r="I465" s="37"/>
      <c r="J465" s="37"/>
      <c r="K465" s="42"/>
      <c r="L465" s="42"/>
      <c r="M465" s="306"/>
      <c r="N465" s="282">
        <f t="shared" si="66"/>
        <v>0</v>
      </c>
      <c r="O465" s="741"/>
      <c r="P465" s="485">
        <f t="shared" si="65"/>
        <v>0</v>
      </c>
      <c r="Q465" s="109"/>
      <c r="R465" s="159"/>
      <c r="S465" s="560" t="str">
        <f>IFERROR(VLOOKUP(R465,'FX rates'!$C$9:$D$25,2,FALSE),"")</f>
        <v/>
      </c>
      <c r="T465" s="282">
        <f t="shared" si="67"/>
        <v>0</v>
      </c>
      <c r="U465" s="150">
        <f t="shared" si="68"/>
        <v>0</v>
      </c>
      <c r="V465" s="18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</row>
    <row r="466" spans="1:41" ht="14.25" x14ac:dyDescent="0.2">
      <c r="A466" s="1182"/>
      <c r="B466" s="37"/>
      <c r="C466" s="747"/>
      <c r="D466" s="42"/>
      <c r="E466" s="1165"/>
      <c r="F466" s="1165"/>
      <c r="G466" s="37"/>
      <c r="H466" s="37"/>
      <c r="I466" s="37"/>
      <c r="J466" s="37"/>
      <c r="K466" s="42"/>
      <c r="L466" s="42"/>
      <c r="M466" s="306"/>
      <c r="N466" s="282">
        <f t="shared" si="66"/>
        <v>0</v>
      </c>
      <c r="O466" s="741"/>
      <c r="P466" s="485">
        <f t="shared" si="65"/>
        <v>0</v>
      </c>
      <c r="Q466" s="109"/>
      <c r="R466" s="159"/>
      <c r="S466" s="560" t="str">
        <f>IFERROR(VLOOKUP(R466,'FX rates'!$C$9:$D$25,2,FALSE),"")</f>
        <v/>
      </c>
      <c r="T466" s="282">
        <f t="shared" si="67"/>
        <v>0</v>
      </c>
      <c r="U466" s="150">
        <f t="shared" si="68"/>
        <v>0</v>
      </c>
      <c r="V466" s="18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</row>
    <row r="467" spans="1:41" ht="14.25" x14ac:dyDescent="0.2">
      <c r="A467" s="1182"/>
      <c r="B467" s="37"/>
      <c r="C467" s="747"/>
      <c r="D467" s="42"/>
      <c r="E467" s="1165"/>
      <c r="F467" s="1165"/>
      <c r="G467" s="37"/>
      <c r="H467" s="37"/>
      <c r="I467" s="37"/>
      <c r="J467" s="37"/>
      <c r="K467" s="42"/>
      <c r="L467" s="42"/>
      <c r="M467" s="306"/>
      <c r="N467" s="282">
        <f t="shared" si="66"/>
        <v>0</v>
      </c>
      <c r="O467" s="741"/>
      <c r="P467" s="485">
        <f t="shared" si="65"/>
        <v>0</v>
      </c>
      <c r="Q467" s="109"/>
      <c r="R467" s="159"/>
      <c r="S467" s="560" t="str">
        <f>IFERROR(VLOOKUP(R467,'FX rates'!$C$9:$D$25,2,FALSE),"")</f>
        <v/>
      </c>
      <c r="T467" s="282">
        <f t="shared" si="67"/>
        <v>0</v>
      </c>
      <c r="U467" s="150">
        <f t="shared" si="68"/>
        <v>0</v>
      </c>
      <c r="V467" s="18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</row>
    <row r="468" spans="1:41" ht="14.25" x14ac:dyDescent="0.2">
      <c r="A468" s="1182"/>
      <c r="B468" s="37"/>
      <c r="C468" s="747"/>
      <c r="D468" s="42"/>
      <c r="E468" s="1165"/>
      <c r="F468" s="1165"/>
      <c r="G468" s="37"/>
      <c r="H468" s="37"/>
      <c r="I468" s="37"/>
      <c r="J468" s="37"/>
      <c r="K468" s="42"/>
      <c r="L468" s="42"/>
      <c r="M468" s="306"/>
      <c r="N468" s="282">
        <f t="shared" si="66"/>
        <v>0</v>
      </c>
      <c r="O468" s="741"/>
      <c r="P468" s="485">
        <f t="shared" si="65"/>
        <v>0</v>
      </c>
      <c r="Q468" s="109"/>
      <c r="R468" s="159"/>
      <c r="S468" s="560" t="str">
        <f>IFERROR(VLOOKUP(R468,'FX rates'!$C$9:$D$25,2,FALSE),"")</f>
        <v/>
      </c>
      <c r="T468" s="282">
        <f t="shared" si="67"/>
        <v>0</v>
      </c>
      <c r="U468" s="150">
        <f t="shared" si="68"/>
        <v>0</v>
      </c>
      <c r="V468" s="18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</row>
    <row r="469" spans="1:41" ht="14.25" x14ac:dyDescent="0.2">
      <c r="A469" s="1182"/>
      <c r="B469" s="37"/>
      <c r="C469" s="747"/>
      <c r="D469" s="42"/>
      <c r="E469" s="1165"/>
      <c r="F469" s="1165"/>
      <c r="G469" s="37"/>
      <c r="H469" s="37"/>
      <c r="I469" s="37"/>
      <c r="J469" s="37"/>
      <c r="K469" s="42"/>
      <c r="L469" s="42"/>
      <c r="M469" s="306"/>
      <c r="N469" s="282">
        <f t="shared" si="66"/>
        <v>0</v>
      </c>
      <c r="O469" s="741"/>
      <c r="P469" s="485">
        <f t="shared" si="65"/>
        <v>0</v>
      </c>
      <c r="Q469" s="109"/>
      <c r="R469" s="159"/>
      <c r="S469" s="560" t="str">
        <f>IFERROR(VLOOKUP(R469,'FX rates'!$C$9:$D$25,2,FALSE),"")</f>
        <v/>
      </c>
      <c r="T469" s="282">
        <f t="shared" si="67"/>
        <v>0</v>
      </c>
      <c r="U469" s="150">
        <f t="shared" si="68"/>
        <v>0</v>
      </c>
      <c r="V469" s="18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</row>
    <row r="470" spans="1:41" ht="14.25" x14ac:dyDescent="0.2">
      <c r="A470" s="1182"/>
      <c r="B470" s="37"/>
      <c r="C470" s="747"/>
      <c r="D470" s="42"/>
      <c r="E470" s="1165"/>
      <c r="F470" s="1165"/>
      <c r="G470" s="37"/>
      <c r="H470" s="37"/>
      <c r="I470" s="37"/>
      <c r="J470" s="37"/>
      <c r="K470" s="42"/>
      <c r="L470" s="42"/>
      <c r="M470" s="306"/>
      <c r="N470" s="282">
        <f t="shared" si="66"/>
        <v>0</v>
      </c>
      <c r="O470" s="741"/>
      <c r="P470" s="485">
        <f t="shared" si="65"/>
        <v>0</v>
      </c>
      <c r="Q470" s="109"/>
      <c r="R470" s="159"/>
      <c r="S470" s="560" t="str">
        <f>IFERROR(VLOOKUP(R470,'FX rates'!$C$9:$D$25,2,FALSE),"")</f>
        <v/>
      </c>
      <c r="T470" s="282">
        <f t="shared" si="67"/>
        <v>0</v>
      </c>
      <c r="U470" s="150">
        <f t="shared" si="68"/>
        <v>0</v>
      </c>
      <c r="V470" s="18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</row>
    <row r="471" spans="1:41" ht="14.25" x14ac:dyDescent="0.2">
      <c r="A471" s="1182"/>
      <c r="B471" s="37"/>
      <c r="C471" s="747"/>
      <c r="D471" s="42"/>
      <c r="E471" s="1165"/>
      <c r="F471" s="1165"/>
      <c r="G471" s="37"/>
      <c r="H471" s="37"/>
      <c r="I471" s="37"/>
      <c r="J471" s="37"/>
      <c r="K471" s="42"/>
      <c r="L471" s="42"/>
      <c r="M471" s="306"/>
      <c r="N471" s="282">
        <f t="shared" si="66"/>
        <v>0</v>
      </c>
      <c r="O471" s="741"/>
      <c r="P471" s="485">
        <f t="shared" si="65"/>
        <v>0</v>
      </c>
      <c r="Q471" s="109"/>
      <c r="R471" s="159"/>
      <c r="S471" s="560" t="str">
        <f>IFERROR(VLOOKUP(R471,'FX rates'!$C$9:$D$25,2,FALSE),"")</f>
        <v/>
      </c>
      <c r="T471" s="282">
        <f t="shared" si="67"/>
        <v>0</v>
      </c>
      <c r="U471" s="150">
        <f t="shared" si="68"/>
        <v>0</v>
      </c>
      <c r="V471" s="18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</row>
    <row r="472" spans="1:41" ht="14.25" x14ac:dyDescent="0.2">
      <c r="A472" s="1182"/>
      <c r="B472" s="37"/>
      <c r="C472" s="747"/>
      <c r="D472" s="42"/>
      <c r="E472" s="1165"/>
      <c r="F472" s="1165"/>
      <c r="G472" s="37"/>
      <c r="H472" s="37"/>
      <c r="I472" s="37"/>
      <c r="J472" s="37"/>
      <c r="K472" s="42"/>
      <c r="L472" s="42"/>
      <c r="M472" s="306"/>
      <c r="N472" s="282">
        <f t="shared" si="66"/>
        <v>0</v>
      </c>
      <c r="O472" s="741"/>
      <c r="P472" s="485">
        <f t="shared" si="65"/>
        <v>0</v>
      </c>
      <c r="Q472" s="109"/>
      <c r="R472" s="159"/>
      <c r="S472" s="560" t="str">
        <f>IFERROR(VLOOKUP(R472,'FX rates'!$C$9:$D$25,2,FALSE),"")</f>
        <v/>
      </c>
      <c r="T472" s="282">
        <f t="shared" si="67"/>
        <v>0</v>
      </c>
      <c r="U472" s="150">
        <f t="shared" si="68"/>
        <v>0</v>
      </c>
      <c r="V472" s="18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</row>
    <row r="473" spans="1:41" ht="14.25" x14ac:dyDescent="0.2">
      <c r="A473" s="1182"/>
      <c r="B473" s="37"/>
      <c r="C473" s="747"/>
      <c r="D473" s="42"/>
      <c r="E473" s="1165"/>
      <c r="F473" s="1165"/>
      <c r="G473" s="37"/>
      <c r="H473" s="37"/>
      <c r="I473" s="37"/>
      <c r="J473" s="37"/>
      <c r="K473" s="42"/>
      <c r="L473" s="42"/>
      <c r="M473" s="306"/>
      <c r="N473" s="282">
        <f t="shared" si="66"/>
        <v>0</v>
      </c>
      <c r="O473" s="741"/>
      <c r="P473" s="485">
        <f t="shared" si="65"/>
        <v>0</v>
      </c>
      <c r="Q473" s="109"/>
      <c r="R473" s="159"/>
      <c r="S473" s="560" t="str">
        <f>IFERROR(VLOOKUP(R473,'FX rates'!$C$9:$D$25,2,FALSE),"")</f>
        <v/>
      </c>
      <c r="T473" s="282">
        <f t="shared" si="67"/>
        <v>0</v>
      </c>
      <c r="U473" s="150">
        <f t="shared" si="68"/>
        <v>0</v>
      </c>
      <c r="V473" s="18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</row>
    <row r="474" spans="1:41" ht="14.25" x14ac:dyDescent="0.2">
      <c r="A474" s="1182"/>
      <c r="B474" s="37"/>
      <c r="C474" s="747"/>
      <c r="D474" s="42"/>
      <c r="E474" s="1165"/>
      <c r="F474" s="1165"/>
      <c r="G474" s="37"/>
      <c r="H474" s="37"/>
      <c r="I474" s="37"/>
      <c r="J474" s="37"/>
      <c r="K474" s="42"/>
      <c r="L474" s="42"/>
      <c r="M474" s="306"/>
      <c r="N474" s="282">
        <f t="shared" si="66"/>
        <v>0</v>
      </c>
      <c r="O474" s="741"/>
      <c r="P474" s="485">
        <f t="shared" si="65"/>
        <v>0</v>
      </c>
      <c r="Q474" s="109"/>
      <c r="R474" s="159"/>
      <c r="S474" s="560" t="str">
        <f>IFERROR(VLOOKUP(R474,'FX rates'!$C$9:$D$25,2,FALSE),"")</f>
        <v/>
      </c>
      <c r="T474" s="282">
        <f t="shared" si="67"/>
        <v>0</v>
      </c>
      <c r="U474" s="150">
        <f t="shared" si="68"/>
        <v>0</v>
      </c>
      <c r="V474" s="18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</row>
    <row r="475" spans="1:41" ht="14.25" x14ac:dyDescent="0.2">
      <c r="A475" s="1182"/>
      <c r="B475" s="37"/>
      <c r="C475" s="747"/>
      <c r="D475" s="42"/>
      <c r="E475" s="1165"/>
      <c r="F475" s="1165"/>
      <c r="G475" s="37"/>
      <c r="H475" s="37"/>
      <c r="I475" s="37"/>
      <c r="J475" s="37"/>
      <c r="K475" s="42"/>
      <c r="L475" s="42"/>
      <c r="M475" s="306"/>
      <c r="N475" s="282">
        <f t="shared" si="66"/>
        <v>0</v>
      </c>
      <c r="O475" s="741"/>
      <c r="P475" s="485">
        <f t="shared" si="65"/>
        <v>0</v>
      </c>
      <c r="Q475" s="109"/>
      <c r="R475" s="159"/>
      <c r="S475" s="560" t="str">
        <f>IFERROR(VLOOKUP(R475,'FX rates'!$C$9:$D$25,2,FALSE),"")</f>
        <v/>
      </c>
      <c r="T475" s="282">
        <f t="shared" si="67"/>
        <v>0</v>
      </c>
      <c r="U475" s="150">
        <f t="shared" si="68"/>
        <v>0</v>
      </c>
      <c r="V475" s="18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</row>
    <row r="476" spans="1:41" ht="14.25" x14ac:dyDescent="0.2">
      <c r="A476" s="1182"/>
      <c r="B476" s="37"/>
      <c r="C476" s="747"/>
      <c r="D476" s="42"/>
      <c r="E476" s="1165"/>
      <c r="F476" s="1165"/>
      <c r="G476" s="37"/>
      <c r="H476" s="37"/>
      <c r="I476" s="37"/>
      <c r="J476" s="37"/>
      <c r="K476" s="42"/>
      <c r="L476" s="42"/>
      <c r="M476" s="306"/>
      <c r="N476" s="282">
        <f t="shared" si="66"/>
        <v>0</v>
      </c>
      <c r="O476" s="741"/>
      <c r="P476" s="485">
        <f t="shared" si="65"/>
        <v>0</v>
      </c>
      <c r="Q476" s="109"/>
      <c r="R476" s="159"/>
      <c r="S476" s="560" t="str">
        <f>IFERROR(VLOOKUP(R476,'FX rates'!$C$9:$D$25,2,FALSE),"")</f>
        <v/>
      </c>
      <c r="T476" s="282">
        <f t="shared" si="67"/>
        <v>0</v>
      </c>
      <c r="U476" s="150">
        <f t="shared" si="68"/>
        <v>0</v>
      </c>
      <c r="V476" s="18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</row>
    <row r="477" spans="1:41" ht="14.25" x14ac:dyDescent="0.2">
      <c r="A477" s="1182"/>
      <c r="B477" s="37"/>
      <c r="C477" s="747"/>
      <c r="D477" s="42"/>
      <c r="E477" s="1165"/>
      <c r="F477" s="1165"/>
      <c r="G477" s="37"/>
      <c r="H477" s="37"/>
      <c r="I477" s="37"/>
      <c r="J477" s="37"/>
      <c r="K477" s="42"/>
      <c r="L477" s="42"/>
      <c r="M477" s="306"/>
      <c r="N477" s="282">
        <f t="shared" si="66"/>
        <v>0</v>
      </c>
      <c r="O477" s="741"/>
      <c r="P477" s="485">
        <f t="shared" si="65"/>
        <v>0</v>
      </c>
      <c r="Q477" s="109"/>
      <c r="R477" s="159"/>
      <c r="S477" s="560" t="str">
        <f>IFERROR(VLOOKUP(R477,'FX rates'!$C$9:$D$25,2,FALSE),"")</f>
        <v/>
      </c>
      <c r="T477" s="282">
        <f t="shared" si="67"/>
        <v>0</v>
      </c>
      <c r="U477" s="150">
        <f t="shared" si="68"/>
        <v>0</v>
      </c>
      <c r="V477" s="18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</row>
    <row r="478" spans="1:41" ht="14.25" x14ac:dyDescent="0.2">
      <c r="A478" s="1182"/>
      <c r="B478" s="37"/>
      <c r="C478" s="747"/>
      <c r="D478" s="42"/>
      <c r="E478" s="1165"/>
      <c r="F478" s="1165"/>
      <c r="G478" s="37"/>
      <c r="H478" s="37"/>
      <c r="I478" s="37"/>
      <c r="J478" s="37"/>
      <c r="K478" s="42"/>
      <c r="L478" s="42"/>
      <c r="M478" s="306"/>
      <c r="N478" s="282">
        <f t="shared" si="66"/>
        <v>0</v>
      </c>
      <c r="O478" s="741"/>
      <c r="P478" s="485">
        <f t="shared" ref="P478:P505" si="69">SUM(N478:O478)</f>
        <v>0</v>
      </c>
      <c r="Q478" s="109"/>
      <c r="R478" s="159"/>
      <c r="S478" s="560" t="str">
        <f>IFERROR(VLOOKUP(R478,'FX rates'!$C$9:$D$25,2,FALSE),"")</f>
        <v/>
      </c>
      <c r="T478" s="282">
        <f t="shared" si="67"/>
        <v>0</v>
      </c>
      <c r="U478" s="150">
        <f t="shared" si="68"/>
        <v>0</v>
      </c>
      <c r="V478" s="18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</row>
    <row r="479" spans="1:41" ht="14.25" x14ac:dyDescent="0.2">
      <c r="A479" s="1182"/>
      <c r="B479" s="37"/>
      <c r="C479" s="747"/>
      <c r="D479" s="42"/>
      <c r="E479" s="1165"/>
      <c r="F479" s="1165"/>
      <c r="G479" s="37"/>
      <c r="H479" s="37"/>
      <c r="I479" s="37"/>
      <c r="J479" s="37"/>
      <c r="K479" s="42"/>
      <c r="L479" s="42"/>
      <c r="M479" s="306"/>
      <c r="N479" s="282">
        <f t="shared" si="66"/>
        <v>0</v>
      </c>
      <c r="O479" s="741"/>
      <c r="P479" s="485">
        <f t="shared" si="69"/>
        <v>0</v>
      </c>
      <c r="Q479" s="109"/>
      <c r="R479" s="159"/>
      <c r="S479" s="560" t="str">
        <f>IFERROR(VLOOKUP(R479,'FX rates'!$C$9:$D$25,2,FALSE),"")</f>
        <v/>
      </c>
      <c r="T479" s="282">
        <f t="shared" si="67"/>
        <v>0</v>
      </c>
      <c r="U479" s="150">
        <f t="shared" si="68"/>
        <v>0</v>
      </c>
      <c r="V479" s="18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</row>
    <row r="480" spans="1:41" ht="14.25" x14ac:dyDescent="0.2">
      <c r="A480" s="1182"/>
      <c r="B480" s="37"/>
      <c r="C480" s="747"/>
      <c r="D480" s="42"/>
      <c r="E480" s="1165"/>
      <c r="F480" s="1165"/>
      <c r="G480" s="37"/>
      <c r="H480" s="37"/>
      <c r="I480" s="37"/>
      <c r="J480" s="37"/>
      <c r="K480" s="42"/>
      <c r="L480" s="42"/>
      <c r="M480" s="306"/>
      <c r="N480" s="282">
        <f t="shared" ref="N480:N505" si="70">IF($L480=$AN$32,$G480,IF($L480=$AN$33,$H480,IF($L480=$AN$34,$I480,0)))</f>
        <v>0</v>
      </c>
      <c r="O480" s="741"/>
      <c r="P480" s="485">
        <f t="shared" si="69"/>
        <v>0</v>
      </c>
      <c r="Q480" s="109"/>
      <c r="R480" s="159"/>
      <c r="S480" s="560" t="str">
        <f>IFERROR(VLOOKUP(R480,'FX rates'!$C$9:$D$25,2,FALSE),"")</f>
        <v/>
      </c>
      <c r="T480" s="282">
        <f t="shared" ref="T480:T505" si="71">IF(K480=$AJ$32,P480,0)</f>
        <v>0</v>
      </c>
      <c r="U480" s="150">
        <f t="shared" ref="U480:U505" si="72">IF(OR(K480=$AJ$33,ISBLANK(K480)),P480,0)</f>
        <v>0</v>
      </c>
      <c r="V480" s="18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</row>
    <row r="481" spans="1:41" ht="14.25" x14ac:dyDescent="0.2">
      <c r="A481" s="1182"/>
      <c r="B481" s="37"/>
      <c r="C481" s="747"/>
      <c r="D481" s="42"/>
      <c r="E481" s="1165"/>
      <c r="F481" s="1165"/>
      <c r="G481" s="37"/>
      <c r="H481" s="37"/>
      <c r="I481" s="37"/>
      <c r="J481" s="37"/>
      <c r="K481" s="42"/>
      <c r="L481" s="42"/>
      <c r="M481" s="306"/>
      <c r="N481" s="282">
        <f t="shared" si="70"/>
        <v>0</v>
      </c>
      <c r="O481" s="741"/>
      <c r="P481" s="485">
        <f t="shared" si="69"/>
        <v>0</v>
      </c>
      <c r="Q481" s="109"/>
      <c r="R481" s="159"/>
      <c r="S481" s="560" t="str">
        <f>IFERROR(VLOOKUP(R481,'FX rates'!$C$9:$D$25,2,FALSE),"")</f>
        <v/>
      </c>
      <c r="T481" s="282">
        <f t="shared" si="71"/>
        <v>0</v>
      </c>
      <c r="U481" s="150">
        <f t="shared" si="72"/>
        <v>0</v>
      </c>
      <c r="V481" s="18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</row>
    <row r="482" spans="1:41" ht="14.25" x14ac:dyDescent="0.2">
      <c r="A482" s="1182"/>
      <c r="B482" s="37"/>
      <c r="C482" s="747"/>
      <c r="D482" s="42"/>
      <c r="E482" s="1165"/>
      <c r="F482" s="1165"/>
      <c r="G482" s="37"/>
      <c r="H482" s="37"/>
      <c r="I482" s="37"/>
      <c r="J482" s="37"/>
      <c r="K482" s="42"/>
      <c r="L482" s="42"/>
      <c r="M482" s="306"/>
      <c r="N482" s="282">
        <f t="shared" si="70"/>
        <v>0</v>
      </c>
      <c r="O482" s="741"/>
      <c r="P482" s="485">
        <f t="shared" si="69"/>
        <v>0</v>
      </c>
      <c r="Q482" s="109"/>
      <c r="R482" s="159"/>
      <c r="S482" s="560" t="str">
        <f>IFERROR(VLOOKUP(R482,'FX rates'!$C$9:$D$25,2,FALSE),"")</f>
        <v/>
      </c>
      <c r="T482" s="282">
        <f t="shared" si="71"/>
        <v>0</v>
      </c>
      <c r="U482" s="150">
        <f t="shared" si="72"/>
        <v>0</v>
      </c>
      <c r="V482" s="18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</row>
    <row r="483" spans="1:41" ht="14.25" x14ac:dyDescent="0.2">
      <c r="A483" s="1182"/>
      <c r="B483" s="37"/>
      <c r="C483" s="747"/>
      <c r="D483" s="42"/>
      <c r="E483" s="1165"/>
      <c r="F483" s="1165"/>
      <c r="G483" s="37"/>
      <c r="H483" s="37"/>
      <c r="I483" s="37"/>
      <c r="J483" s="37"/>
      <c r="K483" s="42"/>
      <c r="L483" s="42"/>
      <c r="M483" s="306"/>
      <c r="N483" s="282">
        <f t="shared" si="70"/>
        <v>0</v>
      </c>
      <c r="O483" s="741"/>
      <c r="P483" s="485">
        <f t="shared" si="69"/>
        <v>0</v>
      </c>
      <c r="Q483" s="109"/>
      <c r="R483" s="159"/>
      <c r="S483" s="560" t="str">
        <f>IFERROR(VLOOKUP(R483,'FX rates'!$C$9:$D$25,2,FALSE),"")</f>
        <v/>
      </c>
      <c r="T483" s="282">
        <f t="shared" si="71"/>
        <v>0</v>
      </c>
      <c r="U483" s="150">
        <f t="shared" si="72"/>
        <v>0</v>
      </c>
      <c r="V483" s="18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</row>
    <row r="484" spans="1:41" ht="14.25" x14ac:dyDescent="0.2">
      <c r="A484" s="1182"/>
      <c r="B484" s="37"/>
      <c r="C484" s="747"/>
      <c r="D484" s="42"/>
      <c r="E484" s="1165"/>
      <c r="F484" s="1165"/>
      <c r="G484" s="37"/>
      <c r="H484" s="37"/>
      <c r="I484" s="37"/>
      <c r="J484" s="37"/>
      <c r="K484" s="42"/>
      <c r="L484" s="42"/>
      <c r="M484" s="306"/>
      <c r="N484" s="282">
        <f t="shared" si="70"/>
        <v>0</v>
      </c>
      <c r="O484" s="741"/>
      <c r="P484" s="485">
        <f t="shared" si="69"/>
        <v>0</v>
      </c>
      <c r="Q484" s="109"/>
      <c r="R484" s="159"/>
      <c r="S484" s="560" t="str">
        <f>IFERROR(VLOOKUP(R484,'FX rates'!$C$9:$D$25,2,FALSE),"")</f>
        <v/>
      </c>
      <c r="T484" s="282">
        <f t="shared" si="71"/>
        <v>0</v>
      </c>
      <c r="U484" s="150">
        <f t="shared" si="72"/>
        <v>0</v>
      </c>
      <c r="V484" s="18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</row>
    <row r="485" spans="1:41" ht="14.25" x14ac:dyDescent="0.2">
      <c r="A485" s="1182"/>
      <c r="B485" s="37"/>
      <c r="C485" s="747"/>
      <c r="D485" s="42"/>
      <c r="E485" s="1165"/>
      <c r="F485" s="1165"/>
      <c r="G485" s="37"/>
      <c r="H485" s="37"/>
      <c r="I485" s="37"/>
      <c r="J485" s="37"/>
      <c r="K485" s="42"/>
      <c r="L485" s="42"/>
      <c r="M485" s="306"/>
      <c r="N485" s="282">
        <f t="shared" si="70"/>
        <v>0</v>
      </c>
      <c r="O485" s="741"/>
      <c r="P485" s="485">
        <f t="shared" si="69"/>
        <v>0</v>
      </c>
      <c r="Q485" s="109"/>
      <c r="R485" s="159"/>
      <c r="S485" s="560" t="str">
        <f>IFERROR(VLOOKUP(R485,'FX rates'!$C$9:$D$25,2,FALSE),"")</f>
        <v/>
      </c>
      <c r="T485" s="282">
        <f t="shared" si="71"/>
        <v>0</v>
      </c>
      <c r="U485" s="150">
        <f t="shared" si="72"/>
        <v>0</v>
      </c>
      <c r="V485" s="18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</row>
    <row r="486" spans="1:41" ht="14.25" x14ac:dyDescent="0.2">
      <c r="A486" s="1182"/>
      <c r="B486" s="37"/>
      <c r="C486" s="747"/>
      <c r="D486" s="42"/>
      <c r="E486" s="1165"/>
      <c r="F486" s="1165"/>
      <c r="G486" s="37"/>
      <c r="H486" s="37"/>
      <c r="I486" s="37"/>
      <c r="J486" s="37"/>
      <c r="K486" s="42"/>
      <c r="L486" s="42"/>
      <c r="M486" s="306"/>
      <c r="N486" s="282">
        <f t="shared" si="70"/>
        <v>0</v>
      </c>
      <c r="O486" s="741"/>
      <c r="P486" s="485">
        <f t="shared" si="69"/>
        <v>0</v>
      </c>
      <c r="Q486" s="109"/>
      <c r="R486" s="159"/>
      <c r="S486" s="560" t="str">
        <f>IFERROR(VLOOKUP(R486,'FX rates'!$C$9:$D$25,2,FALSE),"")</f>
        <v/>
      </c>
      <c r="T486" s="282">
        <f t="shared" si="71"/>
        <v>0</v>
      </c>
      <c r="U486" s="150">
        <f t="shared" si="72"/>
        <v>0</v>
      </c>
      <c r="V486" s="18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</row>
    <row r="487" spans="1:41" ht="14.25" x14ac:dyDescent="0.2">
      <c r="A487" s="1182"/>
      <c r="B487" s="37"/>
      <c r="C487" s="747"/>
      <c r="D487" s="42"/>
      <c r="E487" s="1165"/>
      <c r="F487" s="1165"/>
      <c r="G487" s="37"/>
      <c r="H487" s="37"/>
      <c r="I487" s="37"/>
      <c r="J487" s="37"/>
      <c r="K487" s="42"/>
      <c r="L487" s="42"/>
      <c r="M487" s="306"/>
      <c r="N487" s="282">
        <f t="shared" si="70"/>
        <v>0</v>
      </c>
      <c r="O487" s="741"/>
      <c r="P487" s="485">
        <f t="shared" si="69"/>
        <v>0</v>
      </c>
      <c r="Q487" s="109"/>
      <c r="R487" s="159"/>
      <c r="S487" s="560" t="str">
        <f>IFERROR(VLOOKUP(R487,'FX rates'!$C$9:$D$25,2,FALSE),"")</f>
        <v/>
      </c>
      <c r="T487" s="282">
        <f t="shared" si="71"/>
        <v>0</v>
      </c>
      <c r="U487" s="150">
        <f t="shared" si="72"/>
        <v>0</v>
      </c>
      <c r="V487" s="18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</row>
    <row r="488" spans="1:41" ht="14.25" x14ac:dyDescent="0.2">
      <c r="A488" s="1182"/>
      <c r="B488" s="37"/>
      <c r="C488" s="747"/>
      <c r="D488" s="42"/>
      <c r="E488" s="1165"/>
      <c r="F488" s="1165"/>
      <c r="G488" s="37"/>
      <c r="H488" s="37"/>
      <c r="I488" s="37"/>
      <c r="J488" s="37"/>
      <c r="K488" s="42"/>
      <c r="L488" s="42"/>
      <c r="M488" s="306"/>
      <c r="N488" s="282">
        <f t="shared" si="70"/>
        <v>0</v>
      </c>
      <c r="O488" s="741"/>
      <c r="P488" s="485">
        <f t="shared" si="69"/>
        <v>0</v>
      </c>
      <c r="Q488" s="109"/>
      <c r="R488" s="159"/>
      <c r="S488" s="560" t="str">
        <f>IFERROR(VLOOKUP(R488,'FX rates'!$C$9:$D$25,2,FALSE),"")</f>
        <v/>
      </c>
      <c r="T488" s="282">
        <f t="shared" si="71"/>
        <v>0</v>
      </c>
      <c r="U488" s="150">
        <f t="shared" si="72"/>
        <v>0</v>
      </c>
      <c r="V488" s="18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</row>
    <row r="489" spans="1:41" ht="14.25" x14ac:dyDescent="0.2">
      <c r="A489" s="1182"/>
      <c r="B489" s="37"/>
      <c r="C489" s="747"/>
      <c r="D489" s="42"/>
      <c r="E489" s="1165"/>
      <c r="F489" s="1165"/>
      <c r="G489" s="37"/>
      <c r="H489" s="37"/>
      <c r="I489" s="37"/>
      <c r="J489" s="37"/>
      <c r="K489" s="42"/>
      <c r="L489" s="42"/>
      <c r="M489" s="306"/>
      <c r="N489" s="282">
        <f t="shared" si="70"/>
        <v>0</v>
      </c>
      <c r="O489" s="741"/>
      <c r="P489" s="485">
        <f t="shared" si="69"/>
        <v>0</v>
      </c>
      <c r="Q489" s="109"/>
      <c r="R489" s="159"/>
      <c r="S489" s="560" t="str">
        <f>IFERROR(VLOOKUP(R489,'FX rates'!$C$9:$D$25,2,FALSE),"")</f>
        <v/>
      </c>
      <c r="T489" s="282">
        <f t="shared" si="71"/>
        <v>0</v>
      </c>
      <c r="U489" s="150">
        <f t="shared" si="72"/>
        <v>0</v>
      </c>
      <c r="V489" s="18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</row>
    <row r="490" spans="1:41" ht="14.25" x14ac:dyDescent="0.2">
      <c r="A490" s="1182"/>
      <c r="B490" s="37"/>
      <c r="C490" s="747"/>
      <c r="D490" s="42"/>
      <c r="E490" s="1165"/>
      <c r="F490" s="1165"/>
      <c r="G490" s="37"/>
      <c r="H490" s="37"/>
      <c r="I490" s="37"/>
      <c r="J490" s="37"/>
      <c r="K490" s="42"/>
      <c r="L490" s="42"/>
      <c r="M490" s="306"/>
      <c r="N490" s="282">
        <f t="shared" si="70"/>
        <v>0</v>
      </c>
      <c r="O490" s="741"/>
      <c r="P490" s="485">
        <f t="shared" si="69"/>
        <v>0</v>
      </c>
      <c r="Q490" s="109"/>
      <c r="R490" s="159"/>
      <c r="S490" s="560" t="str">
        <f>IFERROR(VLOOKUP(R490,'FX rates'!$C$9:$D$25,2,FALSE),"")</f>
        <v/>
      </c>
      <c r="T490" s="282">
        <f t="shared" si="71"/>
        <v>0</v>
      </c>
      <c r="U490" s="150">
        <f t="shared" si="72"/>
        <v>0</v>
      </c>
      <c r="V490" s="18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</row>
    <row r="491" spans="1:41" ht="14.25" x14ac:dyDescent="0.2">
      <c r="A491" s="1182"/>
      <c r="B491" s="37"/>
      <c r="C491" s="747"/>
      <c r="D491" s="42"/>
      <c r="E491" s="1165"/>
      <c r="F491" s="1165"/>
      <c r="G491" s="37"/>
      <c r="H491" s="37"/>
      <c r="I491" s="37"/>
      <c r="J491" s="37"/>
      <c r="K491" s="42"/>
      <c r="L491" s="42"/>
      <c r="M491" s="306"/>
      <c r="N491" s="282">
        <f t="shared" si="70"/>
        <v>0</v>
      </c>
      <c r="O491" s="741"/>
      <c r="P491" s="485">
        <f t="shared" si="69"/>
        <v>0</v>
      </c>
      <c r="Q491" s="109"/>
      <c r="R491" s="159"/>
      <c r="S491" s="560" t="str">
        <f>IFERROR(VLOOKUP(R491,'FX rates'!$C$9:$D$25,2,FALSE),"")</f>
        <v/>
      </c>
      <c r="T491" s="282">
        <f t="shared" si="71"/>
        <v>0</v>
      </c>
      <c r="U491" s="150">
        <f t="shared" si="72"/>
        <v>0</v>
      </c>
      <c r="V491" s="18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</row>
    <row r="492" spans="1:41" ht="14.25" x14ac:dyDescent="0.2">
      <c r="A492" s="1182"/>
      <c r="B492" s="37"/>
      <c r="C492" s="747"/>
      <c r="D492" s="42"/>
      <c r="E492" s="1165"/>
      <c r="F492" s="1165"/>
      <c r="G492" s="37"/>
      <c r="H492" s="37"/>
      <c r="I492" s="37"/>
      <c r="J492" s="37"/>
      <c r="K492" s="42"/>
      <c r="L492" s="42"/>
      <c r="M492" s="306"/>
      <c r="N492" s="282">
        <f t="shared" si="70"/>
        <v>0</v>
      </c>
      <c r="O492" s="741"/>
      <c r="P492" s="485">
        <f t="shared" si="69"/>
        <v>0</v>
      </c>
      <c r="Q492" s="109"/>
      <c r="R492" s="159"/>
      <c r="S492" s="560" t="str">
        <f>IFERROR(VLOOKUP(R492,'FX rates'!$C$9:$D$25,2,FALSE),"")</f>
        <v/>
      </c>
      <c r="T492" s="282">
        <f t="shared" si="71"/>
        <v>0</v>
      </c>
      <c r="U492" s="150">
        <f t="shared" si="72"/>
        <v>0</v>
      </c>
      <c r="V492" s="18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</row>
    <row r="493" spans="1:41" ht="14.25" x14ac:dyDescent="0.2">
      <c r="A493" s="1182"/>
      <c r="B493" s="37"/>
      <c r="C493" s="747"/>
      <c r="D493" s="42"/>
      <c r="E493" s="1165"/>
      <c r="F493" s="1165"/>
      <c r="G493" s="37"/>
      <c r="H493" s="37"/>
      <c r="I493" s="37"/>
      <c r="J493" s="37"/>
      <c r="K493" s="42"/>
      <c r="L493" s="42"/>
      <c r="M493" s="306"/>
      <c r="N493" s="282">
        <f t="shared" si="70"/>
        <v>0</v>
      </c>
      <c r="O493" s="741"/>
      <c r="P493" s="485">
        <f t="shared" si="69"/>
        <v>0</v>
      </c>
      <c r="Q493" s="109"/>
      <c r="R493" s="159"/>
      <c r="S493" s="560" t="str">
        <f>IFERROR(VLOOKUP(R493,'FX rates'!$C$9:$D$25,2,FALSE),"")</f>
        <v/>
      </c>
      <c r="T493" s="282">
        <f t="shared" si="71"/>
        <v>0</v>
      </c>
      <c r="U493" s="150">
        <f t="shared" si="72"/>
        <v>0</v>
      </c>
      <c r="V493" s="18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</row>
    <row r="494" spans="1:41" ht="14.25" x14ac:dyDescent="0.2">
      <c r="A494" s="1182"/>
      <c r="B494" s="37"/>
      <c r="C494" s="747"/>
      <c r="D494" s="42"/>
      <c r="E494" s="1165"/>
      <c r="F494" s="1165"/>
      <c r="G494" s="37"/>
      <c r="H494" s="37"/>
      <c r="I494" s="37"/>
      <c r="J494" s="37"/>
      <c r="K494" s="42"/>
      <c r="L494" s="42"/>
      <c r="M494" s="306"/>
      <c r="N494" s="282">
        <f t="shared" si="70"/>
        <v>0</v>
      </c>
      <c r="O494" s="741"/>
      <c r="P494" s="485">
        <f t="shared" si="69"/>
        <v>0</v>
      </c>
      <c r="Q494" s="109"/>
      <c r="R494" s="159"/>
      <c r="S494" s="560" t="str">
        <f>IFERROR(VLOOKUP(R494,'FX rates'!$C$9:$D$25,2,FALSE),"")</f>
        <v/>
      </c>
      <c r="T494" s="282">
        <f t="shared" si="71"/>
        <v>0</v>
      </c>
      <c r="U494" s="150">
        <f t="shared" si="72"/>
        <v>0</v>
      </c>
      <c r="V494" s="18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</row>
    <row r="495" spans="1:41" ht="14.25" x14ac:dyDescent="0.2">
      <c r="A495" s="1182"/>
      <c r="B495" s="37"/>
      <c r="C495" s="747"/>
      <c r="D495" s="42"/>
      <c r="E495" s="1165"/>
      <c r="F495" s="1165"/>
      <c r="G495" s="37"/>
      <c r="H495" s="37"/>
      <c r="I495" s="37"/>
      <c r="J495" s="37"/>
      <c r="K495" s="42"/>
      <c r="L495" s="42"/>
      <c r="M495" s="306"/>
      <c r="N495" s="282">
        <f t="shared" si="70"/>
        <v>0</v>
      </c>
      <c r="O495" s="741"/>
      <c r="P495" s="485">
        <f t="shared" si="69"/>
        <v>0</v>
      </c>
      <c r="Q495" s="109"/>
      <c r="R495" s="159"/>
      <c r="S495" s="560" t="str">
        <f>IFERROR(VLOOKUP(R495,'FX rates'!$C$9:$D$25,2,FALSE),"")</f>
        <v/>
      </c>
      <c r="T495" s="282">
        <f t="shared" si="71"/>
        <v>0</v>
      </c>
      <c r="U495" s="150">
        <f t="shared" si="72"/>
        <v>0</v>
      </c>
      <c r="V495" s="18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</row>
    <row r="496" spans="1:41" ht="14.25" x14ac:dyDescent="0.2">
      <c r="A496" s="1182"/>
      <c r="B496" s="37"/>
      <c r="C496" s="747"/>
      <c r="D496" s="42"/>
      <c r="E496" s="1165"/>
      <c r="F496" s="1165"/>
      <c r="G496" s="37"/>
      <c r="H496" s="37"/>
      <c r="I496" s="37"/>
      <c r="J496" s="37"/>
      <c r="K496" s="42"/>
      <c r="L496" s="42"/>
      <c r="M496" s="306"/>
      <c r="N496" s="282">
        <f t="shared" si="70"/>
        <v>0</v>
      </c>
      <c r="O496" s="741"/>
      <c r="P496" s="485">
        <f t="shared" si="69"/>
        <v>0</v>
      </c>
      <c r="Q496" s="109"/>
      <c r="R496" s="159"/>
      <c r="S496" s="560" t="str">
        <f>IFERROR(VLOOKUP(R496,'FX rates'!$C$9:$D$25,2,FALSE),"")</f>
        <v/>
      </c>
      <c r="T496" s="282">
        <f t="shared" si="71"/>
        <v>0</v>
      </c>
      <c r="U496" s="150">
        <f t="shared" si="72"/>
        <v>0</v>
      </c>
      <c r="V496" s="18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</row>
    <row r="497" spans="1:41" ht="14.25" x14ac:dyDescent="0.2">
      <c r="A497" s="1182"/>
      <c r="B497" s="37"/>
      <c r="C497" s="747"/>
      <c r="D497" s="42"/>
      <c r="E497" s="1165"/>
      <c r="F497" s="1165"/>
      <c r="G497" s="37"/>
      <c r="H497" s="37"/>
      <c r="I497" s="37"/>
      <c r="J497" s="37"/>
      <c r="K497" s="42"/>
      <c r="L497" s="42"/>
      <c r="M497" s="306"/>
      <c r="N497" s="282">
        <f t="shared" si="70"/>
        <v>0</v>
      </c>
      <c r="O497" s="741"/>
      <c r="P497" s="485">
        <f t="shared" si="69"/>
        <v>0</v>
      </c>
      <c r="Q497" s="109"/>
      <c r="R497" s="159"/>
      <c r="S497" s="560" t="str">
        <f>IFERROR(VLOOKUP(R497,'FX rates'!$C$9:$D$25,2,FALSE),"")</f>
        <v/>
      </c>
      <c r="T497" s="282">
        <f t="shared" si="71"/>
        <v>0</v>
      </c>
      <c r="U497" s="150">
        <f t="shared" si="72"/>
        <v>0</v>
      </c>
      <c r="V497" s="18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</row>
    <row r="498" spans="1:41" ht="14.25" x14ac:dyDescent="0.2">
      <c r="A498" s="1182"/>
      <c r="B498" s="37"/>
      <c r="C498" s="747"/>
      <c r="D498" s="42"/>
      <c r="E498" s="1165"/>
      <c r="F498" s="1165"/>
      <c r="G498" s="37"/>
      <c r="H498" s="37"/>
      <c r="I498" s="37"/>
      <c r="J498" s="37"/>
      <c r="K498" s="42"/>
      <c r="L498" s="42"/>
      <c r="M498" s="306"/>
      <c r="N498" s="282">
        <f t="shared" si="70"/>
        <v>0</v>
      </c>
      <c r="O498" s="741"/>
      <c r="P498" s="485">
        <f t="shared" si="69"/>
        <v>0</v>
      </c>
      <c r="Q498" s="109"/>
      <c r="R498" s="159"/>
      <c r="S498" s="560" t="str">
        <f>IFERROR(VLOOKUP(R498,'FX rates'!$C$9:$D$25,2,FALSE),"")</f>
        <v/>
      </c>
      <c r="T498" s="282">
        <f t="shared" si="71"/>
        <v>0</v>
      </c>
      <c r="U498" s="150">
        <f t="shared" si="72"/>
        <v>0</v>
      </c>
      <c r="V498" s="18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</row>
    <row r="499" spans="1:41" ht="14.25" x14ac:dyDescent="0.2">
      <c r="A499" s="1182"/>
      <c r="B499" s="37"/>
      <c r="C499" s="747"/>
      <c r="D499" s="42"/>
      <c r="E499" s="1165"/>
      <c r="F499" s="1165"/>
      <c r="G499" s="37"/>
      <c r="H499" s="37"/>
      <c r="I499" s="37"/>
      <c r="J499" s="37"/>
      <c r="K499" s="42"/>
      <c r="L499" s="42"/>
      <c r="M499" s="306"/>
      <c r="N499" s="282">
        <f t="shared" si="70"/>
        <v>0</v>
      </c>
      <c r="O499" s="741"/>
      <c r="P499" s="485">
        <f t="shared" si="69"/>
        <v>0</v>
      </c>
      <c r="Q499" s="109"/>
      <c r="R499" s="159"/>
      <c r="S499" s="560" t="str">
        <f>IFERROR(VLOOKUP(R499,'FX rates'!$C$9:$D$25,2,FALSE),"")</f>
        <v/>
      </c>
      <c r="T499" s="282">
        <f t="shared" si="71"/>
        <v>0</v>
      </c>
      <c r="U499" s="150">
        <f t="shared" si="72"/>
        <v>0</v>
      </c>
      <c r="V499" s="18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</row>
    <row r="500" spans="1:41" ht="14.25" x14ac:dyDescent="0.2">
      <c r="A500" s="1182"/>
      <c r="B500" s="37"/>
      <c r="C500" s="747"/>
      <c r="D500" s="42"/>
      <c r="E500" s="1165"/>
      <c r="F500" s="1165"/>
      <c r="G500" s="37"/>
      <c r="H500" s="37"/>
      <c r="I500" s="37"/>
      <c r="J500" s="37"/>
      <c r="K500" s="42"/>
      <c r="L500" s="42"/>
      <c r="M500" s="306"/>
      <c r="N500" s="282">
        <f t="shared" si="70"/>
        <v>0</v>
      </c>
      <c r="O500" s="741"/>
      <c r="P500" s="485">
        <f t="shared" si="69"/>
        <v>0</v>
      </c>
      <c r="Q500" s="109"/>
      <c r="R500" s="159"/>
      <c r="S500" s="560" t="str">
        <f>IFERROR(VLOOKUP(R500,'FX rates'!$C$9:$D$25,2,FALSE),"")</f>
        <v/>
      </c>
      <c r="T500" s="282">
        <f t="shared" si="71"/>
        <v>0</v>
      </c>
      <c r="U500" s="150">
        <f t="shared" si="72"/>
        <v>0</v>
      </c>
      <c r="V500" s="18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</row>
    <row r="501" spans="1:41" ht="14.25" x14ac:dyDescent="0.2">
      <c r="A501" s="1182"/>
      <c r="B501" s="37"/>
      <c r="C501" s="747"/>
      <c r="D501" s="42"/>
      <c r="E501" s="1165"/>
      <c r="F501" s="1165"/>
      <c r="G501" s="37"/>
      <c r="H501" s="37"/>
      <c r="I501" s="37"/>
      <c r="J501" s="37"/>
      <c r="K501" s="42"/>
      <c r="L501" s="42"/>
      <c r="M501" s="306"/>
      <c r="N501" s="282">
        <f t="shared" si="70"/>
        <v>0</v>
      </c>
      <c r="O501" s="741"/>
      <c r="P501" s="485">
        <f t="shared" si="69"/>
        <v>0</v>
      </c>
      <c r="Q501" s="109"/>
      <c r="R501" s="159"/>
      <c r="S501" s="560" t="str">
        <f>IFERROR(VLOOKUP(R501,'FX rates'!$C$9:$D$25,2,FALSE),"")</f>
        <v/>
      </c>
      <c r="T501" s="282">
        <f t="shared" si="71"/>
        <v>0</v>
      </c>
      <c r="U501" s="150">
        <f t="shared" si="72"/>
        <v>0</v>
      </c>
      <c r="V501" s="18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</row>
    <row r="502" spans="1:41" ht="14.25" x14ac:dyDescent="0.2">
      <c r="A502" s="1182"/>
      <c r="B502" s="37"/>
      <c r="C502" s="747"/>
      <c r="D502" s="42"/>
      <c r="E502" s="1165"/>
      <c r="F502" s="1165"/>
      <c r="G502" s="37"/>
      <c r="H502" s="37"/>
      <c r="I502" s="37"/>
      <c r="J502" s="37"/>
      <c r="K502" s="42"/>
      <c r="L502" s="42"/>
      <c r="M502" s="306"/>
      <c r="N502" s="282">
        <f t="shared" si="70"/>
        <v>0</v>
      </c>
      <c r="O502" s="741"/>
      <c r="P502" s="485">
        <f t="shared" si="69"/>
        <v>0</v>
      </c>
      <c r="Q502" s="109"/>
      <c r="R502" s="159"/>
      <c r="S502" s="560" t="str">
        <f>IFERROR(VLOOKUP(R502,'FX rates'!$C$9:$D$25,2,FALSE),"")</f>
        <v/>
      </c>
      <c r="T502" s="282">
        <f t="shared" si="71"/>
        <v>0</v>
      </c>
      <c r="U502" s="150">
        <f t="shared" si="72"/>
        <v>0</v>
      </c>
      <c r="V502" s="18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</row>
    <row r="503" spans="1:41" ht="14.25" x14ac:dyDescent="0.2">
      <c r="A503" s="1182"/>
      <c r="B503" s="37"/>
      <c r="C503" s="747"/>
      <c r="D503" s="42"/>
      <c r="E503" s="1165"/>
      <c r="F503" s="1165"/>
      <c r="G503" s="37"/>
      <c r="H503" s="37"/>
      <c r="I503" s="37"/>
      <c r="J503" s="37"/>
      <c r="K503" s="42"/>
      <c r="L503" s="42"/>
      <c r="M503" s="306"/>
      <c r="N503" s="282">
        <f t="shared" si="70"/>
        <v>0</v>
      </c>
      <c r="O503" s="741"/>
      <c r="P503" s="485">
        <f t="shared" si="69"/>
        <v>0</v>
      </c>
      <c r="Q503" s="109"/>
      <c r="R503" s="159"/>
      <c r="S503" s="560" t="str">
        <f>IFERROR(VLOOKUP(R503,'FX rates'!$C$9:$D$25,2,FALSE),"")</f>
        <v/>
      </c>
      <c r="T503" s="282">
        <f t="shared" si="71"/>
        <v>0</v>
      </c>
      <c r="U503" s="150">
        <f t="shared" si="72"/>
        <v>0</v>
      </c>
      <c r="V503" s="18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</row>
    <row r="504" spans="1:41" ht="14.25" x14ac:dyDescent="0.2">
      <c r="A504" s="1182"/>
      <c r="B504" s="37"/>
      <c r="C504" s="747"/>
      <c r="D504" s="42"/>
      <c r="E504" s="1165"/>
      <c r="F504" s="1165"/>
      <c r="G504" s="37"/>
      <c r="H504" s="37"/>
      <c r="I504" s="37"/>
      <c r="J504" s="37"/>
      <c r="K504" s="42"/>
      <c r="L504" s="42"/>
      <c r="M504" s="306"/>
      <c r="N504" s="282">
        <f t="shared" si="70"/>
        <v>0</v>
      </c>
      <c r="O504" s="741"/>
      <c r="P504" s="485">
        <f t="shared" si="69"/>
        <v>0</v>
      </c>
      <c r="Q504" s="109"/>
      <c r="R504" s="159"/>
      <c r="S504" s="560" t="str">
        <f>IFERROR(VLOOKUP(R504,'FX rates'!$C$9:$D$25,2,FALSE),"")</f>
        <v/>
      </c>
      <c r="T504" s="282">
        <f t="shared" si="71"/>
        <v>0</v>
      </c>
      <c r="U504" s="150">
        <f t="shared" si="72"/>
        <v>0</v>
      </c>
      <c r="V504" s="18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</row>
    <row r="505" spans="1:41" ht="14.25" x14ac:dyDescent="0.2">
      <c r="A505" s="1182"/>
      <c r="B505" s="89"/>
      <c r="C505" s="1184"/>
      <c r="D505" s="42"/>
      <c r="E505" s="1166"/>
      <c r="F505" s="1166"/>
      <c r="G505" s="89"/>
      <c r="H505" s="89"/>
      <c r="I505" s="89"/>
      <c r="J505" s="89"/>
      <c r="K505" s="42"/>
      <c r="L505" s="42"/>
      <c r="M505" s="306"/>
      <c r="N505" s="282">
        <f t="shared" si="70"/>
        <v>0</v>
      </c>
      <c r="O505" s="741"/>
      <c r="P505" s="485">
        <f t="shared" si="69"/>
        <v>0</v>
      </c>
      <c r="Q505" s="109"/>
      <c r="R505" s="159"/>
      <c r="S505" s="560" t="str">
        <f>IFERROR(VLOOKUP(R505,'FX rates'!$C$9:$D$25,2,FALSE),"")</f>
        <v/>
      </c>
      <c r="T505" s="282">
        <f t="shared" si="71"/>
        <v>0</v>
      </c>
      <c r="U505" s="150">
        <f t="shared" si="72"/>
        <v>0</v>
      </c>
      <c r="V505" s="18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</row>
  </sheetData>
  <sheetProtection algorithmName="SHA-512" hashValue="HSv+1urT1znRdRkvnGlHfBwxRtKOPx8dXuJ0VpZoEL8ufMvoPb+0k6lGX4YSEwiXZBHf3G7TJlSNRpVQA/t7ug==" saltValue="wZj5RAzrvJ8vtT21edKefQ==" spinCount="100000" sheet="1" objects="1" scenarios="1"/>
  <sortState ref="A32:U170">
    <sortCondition ref="A32:A170"/>
  </sortState>
  <customSheetViews>
    <customSheetView guid="{955C557A-7F90-490E-8541-15C267AE1C49}" scale="80" fitToPage="1" hiddenColumns="1" topLeftCell="A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1"/>
      <headerFooter alignWithMargins="0">
        <oddHeader>&amp;C&amp;"Arial,Bold"&amp;14 3 A - F Government Securities</oddHeader>
      </headerFooter>
    </customSheetView>
    <customSheetView guid="{3CB8DAD1-80E2-4E9C-84BD-27D8B69F8B89}" scale="80" fitToPage="1" hiddenColumns="1" topLeftCell="G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2"/>
      <headerFooter alignWithMargins="0">
        <oddHeader>&amp;C&amp;"Arial,Bold"&amp;14 3 A - F Government Securities</oddHeader>
      </headerFooter>
    </customSheetView>
    <customSheetView guid="{A2854B6E-33EC-489B-B912-5CA634073191}" scale="80" fitToPage="1" hiddenColumns="1" topLeftCell="A4">
      <selection activeCell="K25" sqref="K25"/>
      <rowBreaks count="3" manualBreakCount="3">
        <brk id="118" max="18" man="1"/>
        <brk id="147" max="18" man="1"/>
        <brk id="190" max="18" man="1"/>
      </rowBreaks>
      <pageMargins left="0.75" right="0.75" top="0.79" bottom="0.27" header="0.5" footer="0.04"/>
      <printOptions horizontalCentered="1"/>
      <pageSetup paperSize="5" scale="46" orientation="landscape" blackAndWhite="1" horizontalDpi="300" verticalDpi="300" r:id="rId3"/>
      <headerFooter alignWithMargins="0">
        <oddHeader>&amp;C&amp;"Arial,Bold"&amp;14 3 A - F Government Securities</oddHeader>
      </headerFooter>
    </customSheetView>
  </customSheetViews>
  <mergeCells count="2">
    <mergeCell ref="E10:J10"/>
    <mergeCell ref="E12:J12"/>
  </mergeCells>
  <phoneticPr fontId="0" type="noConversion"/>
  <dataValidations count="11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X96:Z228 X77:AG77 AA92:AD94 W97:W228 AA96:AD229 Y95 V32:V505">
      <formula1>5000000000000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X81:Z81 W81:W82 AA80:AD90 Z95 X87:Z87 X83:Z85 W88:W94 Y88:Z94 X88:X95"/>
    <dataValidation type="list" allowBlank="1" showInputMessage="1" showErrorMessage="1" sqref="D32:D505">
      <formula1>IF(OR(A32=$AK$32,A32=$AK$33,A32=$AK$34,A32=$AK$60,A32=$AK$61,A32=$AK$62,A32=$AK$63),$AJ$46,$AJ$38:$AJ$45)</formula1>
    </dataValidation>
    <dataValidation type="list" allowBlank="1" showInputMessage="1" showErrorMessage="1" sqref="R32:R505">
      <formula1>$AM$32:$AM$47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32:I227 Q32:Q227 S32:S505">
      <formula1>50000000000</formula1>
    </dataValidation>
    <dataValidation type="list" allowBlank="1" showInputMessage="1" showErrorMessage="1" sqref="K32:K505">
      <formula1>$AJ$32:$AJ$33</formula1>
    </dataValidation>
    <dataValidation type="list" allowBlank="1" showInputMessage="1" showErrorMessage="1" sqref="A32:A505">
      <formula1>$AK$32:$AK$66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J32:J227">
      <formula1>100</formula1>
    </dataValidation>
    <dataValidation type="date" operator="greaterThan" allowBlank="1" showInputMessage="1" showErrorMessage="1" errorTitle="Wrong Date Format" error="Enter DD/MM/YYYY" sqref="E32:F505">
      <formula1>21916</formula1>
    </dataValidation>
    <dataValidation type="list" allowBlank="1" showInputMessage="1" showErrorMessage="1" sqref="M32:M505">
      <formula1>$AO$32:$AO$35</formula1>
    </dataValidation>
    <dataValidation type="list" allowBlank="1" showInputMessage="1" showErrorMessage="1" sqref="L32:L505">
      <formula1>$AN$32:$AN$34</formula1>
    </dataValidation>
  </dataValidations>
  <hyperlinks>
    <hyperlink ref="J2" location="Cover!A1" display="Back to Main"/>
  </hyperlinks>
  <printOptions horizontalCentered="1"/>
  <pageMargins left="0.51181102362204722" right="0" top="0.70866141732283472" bottom="0.55118110236220474" header="0.51181102362204722" footer="0.31496062992125984"/>
  <pageSetup paperSize="5" scale="38" orientation="landscape" blackAndWhite="1" r:id="rId4"/>
  <headerFooter alignWithMargins="0">
    <oddHeader>&amp;C&amp;"Arial,Bold"&amp;14&amp;A</oddHeader>
    <oddFooter>&amp;R
Page &amp;P of &amp;N</oddFooter>
  </headerFooter>
  <rowBreaks count="5" manualBreakCount="5">
    <brk id="86" max="19" man="1"/>
    <brk id="169" max="19" man="1"/>
    <brk id="252" max="19" man="1"/>
    <brk id="335" max="19" man="1"/>
    <brk id="418" max="19" man="1"/>
  </rowBreak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10"/>
  <sheetViews>
    <sheetView view="pageBreakPreview" zoomScale="60" zoomScaleNormal="80" workbookViewId="0">
      <selection activeCell="H1007" sqref="H1007"/>
    </sheetView>
  </sheetViews>
  <sheetFormatPr defaultColWidth="0" defaultRowHeight="12.75" zeroHeight="1" x14ac:dyDescent="0.2"/>
  <cols>
    <col min="1" max="1" width="20.5703125" customWidth="1"/>
    <col min="2" max="2" width="48.5703125" customWidth="1"/>
    <col min="3" max="3" width="12.5703125" customWidth="1"/>
    <col min="4" max="6" width="20.5703125" customWidth="1"/>
    <col min="7" max="7" width="17" customWidth="1"/>
    <col min="8" max="8" width="20.5703125" customWidth="1"/>
    <col min="9" max="10" width="12.5703125" customWidth="1"/>
    <col min="11" max="12" width="20.5703125" customWidth="1"/>
    <col min="13" max="13" width="14.5703125" customWidth="1"/>
    <col min="14" max="14" width="53.42578125" hidden="1" customWidth="1"/>
    <col min="15" max="16" width="18" hidden="1" customWidth="1"/>
    <col min="17" max="18" width="15.5703125" hidden="1" customWidth="1"/>
    <col min="19" max="19" width="9.42578125" hidden="1" customWidth="1"/>
    <col min="20" max="20" width="35.42578125" hidden="1" customWidth="1"/>
    <col min="21" max="21" width="3" hidden="1" customWidth="1"/>
    <col min="22" max="22" width="20.140625" hidden="1" customWidth="1"/>
    <col min="23" max="23" width="9.140625" hidden="1" customWidth="1"/>
    <col min="24" max="24" width="34.85546875" hidden="1" customWidth="1"/>
    <col min="25" max="16384" width="9.140625" hidden="1"/>
  </cols>
  <sheetData>
    <row r="1" spans="1:26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1"/>
      <c r="B2" s="11"/>
      <c r="C2" s="11"/>
      <c r="D2" s="11"/>
      <c r="E2" s="11"/>
      <c r="F2" s="11"/>
      <c r="G2" s="11"/>
      <c r="H2" s="739" t="s">
        <v>12</v>
      </c>
      <c r="I2" s="11"/>
      <c r="J2" s="11"/>
      <c r="K2" s="11"/>
      <c r="L2" s="11"/>
      <c r="M2" s="11"/>
      <c r="N2" s="17" t="s">
        <v>363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35" t="s">
        <v>9</v>
      </c>
      <c r="B4" s="40" t="str">
        <f>Cover!$B$13</f>
        <v>Select Name of Insurer/ Financial Holding Company</v>
      </c>
      <c r="C4" s="62"/>
      <c r="D4" s="62"/>
      <c r="E4" s="62"/>
      <c r="F4" s="62"/>
      <c r="G4" s="62"/>
      <c r="H4" s="62"/>
      <c r="I4" s="6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35"/>
      <c r="B5" s="40"/>
      <c r="C5" s="62"/>
      <c r="D5" s="62"/>
      <c r="E5" s="62"/>
      <c r="F5" s="62"/>
      <c r="G5" s="62"/>
      <c r="H5" s="62"/>
      <c r="I5" s="6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35" t="s">
        <v>10</v>
      </c>
      <c r="B6" s="41">
        <f>Cover!$B$19</f>
        <v>0</v>
      </c>
      <c r="C6" s="62"/>
      <c r="D6" s="62"/>
      <c r="E6" s="62"/>
      <c r="F6" s="62"/>
      <c r="G6" s="62"/>
      <c r="H6" s="62"/>
      <c r="I6" s="6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1"/>
      <c r="B7" s="11"/>
      <c r="C7" s="62"/>
      <c r="D7" s="62"/>
      <c r="E7" s="62"/>
      <c r="F7" s="62"/>
      <c r="G7" s="62"/>
      <c r="H7" s="62"/>
      <c r="I7" s="6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8.25" x14ac:dyDescent="0.2">
      <c r="A8" s="62"/>
      <c r="B8" s="18" t="s">
        <v>32</v>
      </c>
      <c r="C8" s="164"/>
      <c r="D8" s="483" t="s">
        <v>286</v>
      </c>
      <c r="E8" s="178" t="str">
        <f>"Valuation Amount Segregated  Fund "&amp;YEAR($B$6)</f>
        <v>Valuation Amount Segregated  Fund 1900</v>
      </c>
      <c r="F8" s="178" t="str">
        <f>"Other Assets at Year End "&amp;YEAR($B$6)</f>
        <v>Other Assets at Year End 1900</v>
      </c>
      <c r="G8" s="62"/>
      <c r="H8" s="62"/>
      <c r="I8" s="6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">
      <c r="A9" s="62"/>
      <c r="B9" s="243" t="s">
        <v>287</v>
      </c>
      <c r="C9" s="245"/>
      <c r="D9" s="127">
        <f>P27</f>
        <v>0</v>
      </c>
      <c r="E9" s="127">
        <f>Q27</f>
        <v>0</v>
      </c>
      <c r="F9" s="127">
        <f>R27</f>
        <v>0</v>
      </c>
      <c r="G9" s="62"/>
      <c r="H9" s="62"/>
      <c r="I9" s="62"/>
      <c r="J9" s="11"/>
      <c r="K9" s="11"/>
      <c r="L9" s="11"/>
      <c r="M9" s="11"/>
      <c r="N9" s="11"/>
      <c r="O9" s="11"/>
      <c r="P9" s="11"/>
      <c r="Q9" s="11" t="s">
        <v>15</v>
      </c>
      <c r="R9" s="11" t="s">
        <v>15</v>
      </c>
      <c r="S9" s="11"/>
      <c r="T9" s="11"/>
      <c r="U9" s="11"/>
      <c r="V9" s="11"/>
      <c r="W9" s="11"/>
      <c r="X9" s="11"/>
      <c r="Y9" s="11"/>
      <c r="Z9" s="11"/>
    </row>
    <row r="10" spans="1:26" x14ac:dyDescent="0.2">
      <c r="A10" s="62"/>
      <c r="B10" s="243" t="s">
        <v>288</v>
      </c>
      <c r="C10" s="245"/>
      <c r="D10" s="127">
        <f>P48</f>
        <v>0</v>
      </c>
      <c r="E10" s="127">
        <f>Q48</f>
        <v>0</v>
      </c>
      <c r="F10" s="127">
        <f>R48</f>
        <v>0</v>
      </c>
      <c r="G10" s="62"/>
      <c r="H10" s="62"/>
      <c r="I10" s="6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">
      <c r="A11" s="62"/>
      <c r="B11" s="246" t="s">
        <v>242</v>
      </c>
      <c r="C11" s="245"/>
      <c r="D11" s="94">
        <f>SUM(D9:D10)</f>
        <v>0</v>
      </c>
      <c r="E11" s="94">
        <f>SUM(E9:E10)</f>
        <v>0</v>
      </c>
      <c r="F11" s="94">
        <f>SUM(F9:F10)</f>
        <v>0</v>
      </c>
      <c r="G11" s="62"/>
      <c r="H11" s="62"/>
      <c r="I11" s="6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">
      <c r="A12" s="62"/>
      <c r="B12" s="246"/>
      <c r="C12" s="245"/>
      <c r="D12" s="127"/>
      <c r="E12" s="127"/>
      <c r="F12" s="127"/>
      <c r="G12" s="62"/>
      <c r="H12" s="62"/>
      <c r="I12" s="6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62"/>
      <c r="B13" s="241" t="s">
        <v>291</v>
      </c>
      <c r="C13" s="245"/>
      <c r="D13" s="127">
        <f>SUM(P28:P46)</f>
        <v>0</v>
      </c>
      <c r="E13" s="127">
        <f>SUM(Q28:Q46)</f>
        <v>0</v>
      </c>
      <c r="F13" s="127">
        <f>SUM(R28:R46)</f>
        <v>0</v>
      </c>
      <c r="G13" s="62"/>
      <c r="H13" s="62"/>
      <c r="I13" s="6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62"/>
      <c r="B14" s="241" t="s">
        <v>292</v>
      </c>
      <c r="C14" s="245"/>
      <c r="D14" s="127">
        <f>SUM(P49:P67)</f>
        <v>0</v>
      </c>
      <c r="E14" s="127">
        <f>SUM(Q49:Q67)</f>
        <v>0</v>
      </c>
      <c r="F14" s="127">
        <f>SUM(R49:R67)</f>
        <v>0</v>
      </c>
      <c r="G14" s="62"/>
      <c r="H14" s="62"/>
      <c r="I14" s="6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62"/>
      <c r="B15" s="246" t="s">
        <v>243</v>
      </c>
      <c r="C15" s="245"/>
      <c r="D15" s="94">
        <f>SUM(D13:D14)</f>
        <v>0</v>
      </c>
      <c r="E15" s="94">
        <f>SUM(E13:E14)</f>
        <v>0</v>
      </c>
      <c r="F15" s="94">
        <f>SUM(F13:F14)</f>
        <v>0</v>
      </c>
      <c r="G15" s="62"/>
      <c r="H15" s="62"/>
      <c r="I15" s="6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62"/>
      <c r="B16" s="246"/>
      <c r="C16" s="245"/>
      <c r="D16" s="127"/>
      <c r="E16" s="127"/>
      <c r="F16" s="127"/>
      <c r="G16" s="62"/>
      <c r="H16" s="62"/>
      <c r="I16" s="6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62"/>
      <c r="B17" s="243" t="s">
        <v>289</v>
      </c>
      <c r="C17" s="245"/>
      <c r="D17" s="127">
        <f>P47</f>
        <v>0</v>
      </c>
      <c r="E17" s="127">
        <f>Q47</f>
        <v>0</v>
      </c>
      <c r="F17" s="127">
        <f>R47</f>
        <v>0</v>
      </c>
      <c r="G17" s="62"/>
      <c r="H17" s="62"/>
      <c r="I17" s="62"/>
      <c r="J17" s="11"/>
      <c r="K17" s="11"/>
      <c r="L17" s="11"/>
      <c r="M17" s="11"/>
      <c r="N17" s="11"/>
      <c r="O17" s="11"/>
      <c r="P17" s="11"/>
      <c r="Q17" s="11" t="s">
        <v>15</v>
      </c>
      <c r="R17" s="11" t="s">
        <v>15</v>
      </c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62"/>
      <c r="B18" s="243" t="s">
        <v>290</v>
      </c>
      <c r="C18" s="245"/>
      <c r="D18" s="127">
        <f>+P68</f>
        <v>0</v>
      </c>
      <c r="E18" s="127">
        <f>+Q68</f>
        <v>0</v>
      </c>
      <c r="F18" s="127">
        <f>+R68</f>
        <v>0</v>
      </c>
      <c r="G18" s="62"/>
      <c r="H18" s="62"/>
      <c r="I18" s="62"/>
      <c r="J18" s="11"/>
      <c r="K18" s="11"/>
      <c r="L18" s="11"/>
      <c r="M18" s="11"/>
      <c r="N18" s="11"/>
      <c r="O18" s="11"/>
      <c r="P18" s="339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62"/>
      <c r="B19" s="246" t="s">
        <v>244</v>
      </c>
      <c r="C19" s="245"/>
      <c r="D19" s="94">
        <f>SUM(D17:D18)</f>
        <v>0</v>
      </c>
      <c r="E19" s="94">
        <f>SUM(E17:E18)</f>
        <v>0</v>
      </c>
      <c r="F19" s="94">
        <f>SUM(F17:F18)</f>
        <v>0</v>
      </c>
      <c r="G19" s="62"/>
      <c r="H19" s="62"/>
      <c r="I19" s="62"/>
      <c r="J19" s="11"/>
      <c r="K19" s="11"/>
      <c r="L19" s="11"/>
      <c r="M19" s="11"/>
      <c r="N19" s="11"/>
      <c r="O19" s="11"/>
      <c r="P19" s="11"/>
      <c r="Q19" s="11" t="s">
        <v>15</v>
      </c>
      <c r="R19" s="11" t="s">
        <v>15</v>
      </c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62"/>
      <c r="B20" s="66"/>
      <c r="C20" s="234"/>
      <c r="D20" s="156"/>
      <c r="E20" s="156"/>
      <c r="F20" s="156"/>
      <c r="G20" s="62"/>
      <c r="H20" s="62"/>
      <c r="I20" s="5"/>
      <c r="J20" s="11"/>
      <c r="K20" s="11"/>
      <c r="L20" s="11"/>
      <c r="M20" s="11"/>
      <c r="N20" s="11"/>
      <c r="O20" s="11"/>
      <c r="P20" s="11"/>
      <c r="Q20" s="11" t="s">
        <v>15</v>
      </c>
      <c r="R20" s="11" t="s">
        <v>15</v>
      </c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62"/>
      <c r="B21" s="235" t="s">
        <v>16</v>
      </c>
      <c r="C21" s="236"/>
      <c r="D21" s="248">
        <f>D11+D15+D19</f>
        <v>0</v>
      </c>
      <c r="E21" s="248">
        <f>E11+E15+E19</f>
        <v>0</v>
      </c>
      <c r="F21" s="248">
        <f>F11+F15+F19</f>
        <v>0</v>
      </c>
      <c r="G21" s="62"/>
      <c r="H21" s="378"/>
      <c r="I21" s="5"/>
      <c r="J21" s="11"/>
      <c r="K21" s="11"/>
      <c r="L21" s="378"/>
      <c r="M21" s="11"/>
      <c r="N21" s="11"/>
      <c r="O21" s="11"/>
      <c r="P21" s="11"/>
      <c r="Q21" s="11" t="s">
        <v>15</v>
      </c>
      <c r="R21" s="11" t="s">
        <v>15</v>
      </c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62"/>
      <c r="B22" s="62"/>
      <c r="C22" s="62"/>
      <c r="D22" s="369"/>
      <c r="E22" s="11"/>
      <c r="F22" s="11"/>
      <c r="G22" s="11"/>
      <c r="H22" s="11"/>
      <c r="I22" s="5"/>
      <c r="J22" s="5"/>
      <c r="K22" s="5"/>
      <c r="L22" s="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35" t="s">
        <v>17</v>
      </c>
      <c r="B23" s="62"/>
      <c r="C23" s="62"/>
      <c r="D23" s="369"/>
      <c r="E23" s="11"/>
      <c r="F23" s="11"/>
      <c r="G23" s="11"/>
      <c r="H23" s="127">
        <f>SUM(H26:H1007)</f>
        <v>0</v>
      </c>
      <c r="I23" s="5"/>
      <c r="J23" s="5"/>
      <c r="K23" s="127">
        <f>SUM(K26:K1007)</f>
        <v>0</v>
      </c>
      <c r="L23" s="127">
        <f>SUM(L26:L1007)</f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62"/>
      <c r="B24" s="62"/>
      <c r="C24" s="62"/>
      <c r="D24" s="369"/>
      <c r="E24" s="11"/>
      <c r="F24" s="11"/>
      <c r="G24" s="11"/>
      <c r="H24" s="11"/>
      <c r="I24" s="5"/>
      <c r="J24" s="5"/>
      <c r="K24" s="5"/>
      <c r="L24" s="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5.5" customHeight="1" thickBot="1" x14ac:dyDescent="0.25">
      <c r="A25" s="238" t="s">
        <v>285</v>
      </c>
      <c r="B25" s="180" t="s">
        <v>241</v>
      </c>
      <c r="C25" s="181" t="s">
        <v>182</v>
      </c>
      <c r="D25" s="181" t="s">
        <v>42</v>
      </c>
      <c r="E25" s="169" t="s">
        <v>198</v>
      </c>
      <c r="F25" s="252" t="s">
        <v>188</v>
      </c>
      <c r="G25" s="252" t="s">
        <v>879</v>
      </c>
      <c r="H25" s="351" t="s">
        <v>185</v>
      </c>
      <c r="I25" s="169" t="s">
        <v>189</v>
      </c>
      <c r="J25" s="169" t="s">
        <v>190</v>
      </c>
      <c r="K25" s="295" t="str">
        <f>"Valuation Amount Segregated  Fund "&amp;YEAR($B$6)</f>
        <v>Valuation Amount Segregated  Fund 1900</v>
      </c>
      <c r="L25" s="295" t="str">
        <f>"Other Assets at Year End "&amp;YEAR($B$6)</f>
        <v>Other Assets at Year End 1900</v>
      </c>
      <c r="M25" s="11"/>
      <c r="N25" s="11"/>
      <c r="O25" s="11"/>
      <c r="P25" s="11"/>
      <c r="Q25" s="11"/>
      <c r="R25" s="11"/>
      <c r="S25" s="11"/>
      <c r="T25" s="62"/>
      <c r="U25" s="62"/>
      <c r="V25" s="11"/>
      <c r="W25" s="11"/>
      <c r="X25" s="11"/>
      <c r="Y25" s="11"/>
      <c r="Z25" s="11"/>
    </row>
    <row r="26" spans="1:26" ht="13.5" thickBot="1" x14ac:dyDescent="0.25">
      <c r="A26" s="394"/>
      <c r="B26" s="19"/>
      <c r="C26" s="20"/>
      <c r="D26" s="20"/>
      <c r="E26" s="316"/>
      <c r="F26" s="21"/>
      <c r="G26" s="368"/>
      <c r="H26" s="382">
        <f t="shared" ref="H26:H89" si="0">IF(F26&gt;0,F26*G26,0)</f>
        <v>0</v>
      </c>
      <c r="I26" s="38"/>
      <c r="J26" s="809" t="str">
        <f>IFERROR(VLOOKUP(I26,'FX rates'!$C$9:$D$25,2,FALSE),"")</f>
        <v/>
      </c>
      <c r="K26" s="382">
        <f t="shared" ref="K26:K89" si="1">IF(E26=$Z$26,H26,0)</f>
        <v>0</v>
      </c>
      <c r="L26" s="382">
        <f t="shared" ref="L26:L89" si="2">IF(OR(E26=$Z$27,ISBLANK(E26)),H26,0)</f>
        <v>0</v>
      </c>
      <c r="M26" s="57"/>
      <c r="N26" s="14" t="s">
        <v>172</v>
      </c>
      <c r="O26" s="247" t="s">
        <v>36</v>
      </c>
      <c r="P26" s="314" t="s">
        <v>286</v>
      </c>
      <c r="Q26" s="315" t="str">
        <f>"Valuation Amount Segregated  Fund "&amp;YEAR($B$6)</f>
        <v>Valuation Amount Segregated  Fund 1900</v>
      </c>
      <c r="R26" s="315" t="str">
        <f>"Other Assets at Year End "&amp;YEAR($B$6)</f>
        <v>Other Assets at Year End 1900</v>
      </c>
      <c r="S26" s="11"/>
      <c r="T26" s="154" t="s">
        <v>264</v>
      </c>
      <c r="U26" s="154"/>
      <c r="V26" s="17" t="s">
        <v>279</v>
      </c>
      <c r="W26" s="17" t="s">
        <v>184</v>
      </c>
      <c r="X26" s="192" t="s">
        <v>69</v>
      </c>
      <c r="Y26" s="197" t="s">
        <v>70</v>
      </c>
      <c r="Z26" s="17" t="s">
        <v>44</v>
      </c>
    </row>
    <row r="27" spans="1:26" ht="13.5" thickBot="1" x14ac:dyDescent="0.25">
      <c r="A27" s="394"/>
      <c r="B27" s="19"/>
      <c r="C27" s="20"/>
      <c r="D27" s="20"/>
      <c r="E27" s="316"/>
      <c r="F27" s="21"/>
      <c r="G27" s="368"/>
      <c r="H27" s="382">
        <f t="shared" si="0"/>
        <v>0</v>
      </c>
      <c r="I27" s="38"/>
      <c r="J27" s="809" t="str">
        <f>IFERROR(VLOOKUP(I27,'FX rates'!$C$9:$D$25,2,FALSE),"")</f>
        <v/>
      </c>
      <c r="K27" s="382">
        <f t="shared" si="1"/>
        <v>0</v>
      </c>
      <c r="L27" s="382">
        <f t="shared" si="2"/>
        <v>0</v>
      </c>
      <c r="M27" s="57"/>
      <c r="N27" s="239" t="str">
        <f>"1. Ordinary Shares "&amp;T26</f>
        <v>1. Ordinary Shares Trinidad and Tobago</v>
      </c>
      <c r="O27" s="310" t="e">
        <f>SUMIFS(#REF!,$A$26:$A$1007,$T26,$C$26:$C$1007,$V$26)</f>
        <v>#REF!</v>
      </c>
      <c r="P27" s="310">
        <f t="shared" ref="P27:P47" si="3">SUMIFS($H$26:$H$1007,$A$26:$A$1007,$T26,$C$26:$C$1007,$V$26)</f>
        <v>0</v>
      </c>
      <c r="Q27" s="310">
        <f t="shared" ref="Q27:Q47" si="4">SUMIFS($K$26:$K$1007,$A$26:$A$1007,$T26,$C$26:$C$1007,$V$26)</f>
        <v>0</v>
      </c>
      <c r="R27" s="310">
        <f t="shared" ref="R27:R47" si="5">SUMIFS($L$26:$L$1007,$A$26:$A$1007,$T26,$C$26:$C$1007,$V$26)</f>
        <v>0</v>
      </c>
      <c r="S27" s="11"/>
      <c r="T27" s="154" t="s">
        <v>265</v>
      </c>
      <c r="U27" s="154"/>
      <c r="V27" s="17" t="s">
        <v>183</v>
      </c>
      <c r="W27" s="17" t="s">
        <v>43</v>
      </c>
      <c r="X27" s="193" t="s">
        <v>93</v>
      </c>
      <c r="Y27" s="198" t="s">
        <v>94</v>
      </c>
      <c r="Z27" s="17" t="s">
        <v>31</v>
      </c>
    </row>
    <row r="28" spans="1:26" ht="13.5" thickBot="1" x14ac:dyDescent="0.25">
      <c r="A28" s="394"/>
      <c r="B28" s="19"/>
      <c r="C28" s="20"/>
      <c r="D28" s="20"/>
      <c r="E28" s="316"/>
      <c r="F28" s="21"/>
      <c r="G28" s="368"/>
      <c r="H28" s="382">
        <f t="shared" si="0"/>
        <v>0</v>
      </c>
      <c r="I28" s="38"/>
      <c r="J28" s="809" t="str">
        <f>IFERROR(VLOOKUP(I28,'FX rates'!$C$9:$D$25,2,FALSE),"")</f>
        <v/>
      </c>
      <c r="K28" s="382">
        <f t="shared" si="1"/>
        <v>0</v>
      </c>
      <c r="L28" s="382">
        <f t="shared" si="2"/>
        <v>0</v>
      </c>
      <c r="M28" s="57"/>
      <c r="N28" s="239" t="str">
        <f>"2. Ordinary Shares "&amp;T27</f>
        <v>2. Ordinary Shares Caricom - Antigua and Barbuda</v>
      </c>
      <c r="O28" s="310" t="e">
        <f>SUMIFS(#REF!,$A$26:$A$1007,$T27,$C$26:$C$1007,$V$26)</f>
        <v>#REF!</v>
      </c>
      <c r="P28" s="310">
        <f t="shared" si="3"/>
        <v>0</v>
      </c>
      <c r="Q28" s="310">
        <f t="shared" si="4"/>
        <v>0</v>
      </c>
      <c r="R28" s="310">
        <f t="shared" si="5"/>
        <v>0</v>
      </c>
      <c r="S28" s="11"/>
      <c r="T28" s="154" t="s">
        <v>280</v>
      </c>
      <c r="U28" s="154"/>
      <c r="V28" s="11"/>
      <c r="W28" s="11"/>
      <c r="X28" s="193" t="s">
        <v>443</v>
      </c>
      <c r="Y28" s="198" t="s">
        <v>97</v>
      </c>
      <c r="Z28" s="11"/>
    </row>
    <row r="29" spans="1:26" ht="13.5" thickBot="1" x14ac:dyDescent="0.25">
      <c r="A29" s="394"/>
      <c r="B29" s="19"/>
      <c r="C29" s="20"/>
      <c r="D29" s="20"/>
      <c r="E29" s="316"/>
      <c r="F29" s="21"/>
      <c r="G29" s="368"/>
      <c r="H29" s="382">
        <f t="shared" si="0"/>
        <v>0</v>
      </c>
      <c r="I29" s="38"/>
      <c r="J29" s="809" t="str">
        <f>IFERROR(VLOOKUP(I29,'FX rates'!$C$9:$D$25,2,FALSE),"")</f>
        <v/>
      </c>
      <c r="K29" s="382">
        <f t="shared" si="1"/>
        <v>0</v>
      </c>
      <c r="L29" s="382">
        <f t="shared" si="2"/>
        <v>0</v>
      </c>
      <c r="M29" s="57"/>
      <c r="N29" s="239" t="str">
        <f t="shared" ref="N29:N46" si="6">"2. Ordinary Shares "&amp;T28</f>
        <v>2. Ordinary Shares Caricom - Anguilla</v>
      </c>
      <c r="O29" s="310" t="e">
        <f>SUMIFS(#REF!,$A$26:$A$1007,$T28,$C$26:$C$1007,$V$26)</f>
        <v>#REF!</v>
      </c>
      <c r="P29" s="310">
        <f t="shared" si="3"/>
        <v>0</v>
      </c>
      <c r="Q29" s="310">
        <f t="shared" si="4"/>
        <v>0</v>
      </c>
      <c r="R29" s="310">
        <f t="shared" si="5"/>
        <v>0</v>
      </c>
      <c r="S29" s="11"/>
      <c r="T29" s="154" t="s">
        <v>266</v>
      </c>
      <c r="U29" s="154"/>
      <c r="V29" s="11"/>
      <c r="W29" s="11"/>
      <c r="X29" s="193" t="s">
        <v>71</v>
      </c>
      <c r="Y29" s="198" t="s">
        <v>72</v>
      </c>
      <c r="Z29" s="11"/>
    </row>
    <row r="30" spans="1:26" ht="13.5" thickBot="1" x14ac:dyDescent="0.25">
      <c r="A30" s="394"/>
      <c r="B30" s="19"/>
      <c r="C30" s="20"/>
      <c r="D30" s="20"/>
      <c r="E30" s="316"/>
      <c r="F30" s="21"/>
      <c r="G30" s="368"/>
      <c r="H30" s="382">
        <f t="shared" si="0"/>
        <v>0</v>
      </c>
      <c r="I30" s="38"/>
      <c r="J30" s="809" t="str">
        <f>IFERROR(VLOOKUP(I30,'FX rates'!$C$9:$D$25,2,FALSE),"")</f>
        <v/>
      </c>
      <c r="K30" s="382">
        <f t="shared" si="1"/>
        <v>0</v>
      </c>
      <c r="L30" s="382">
        <f t="shared" si="2"/>
        <v>0</v>
      </c>
      <c r="M30" s="57"/>
      <c r="N30" s="239" t="str">
        <f t="shared" si="6"/>
        <v>2. Ordinary Shares Caricom - Bahamas</v>
      </c>
      <c r="O30" s="310" t="e">
        <f>SUMIFS(#REF!,$A$26:$A$1007,$T29,$C$26:$C$1007,$V$26)</f>
        <v>#REF!</v>
      </c>
      <c r="P30" s="310">
        <f t="shared" si="3"/>
        <v>0</v>
      </c>
      <c r="Q30" s="310">
        <f t="shared" si="4"/>
        <v>0</v>
      </c>
      <c r="R30" s="310">
        <f t="shared" si="5"/>
        <v>0</v>
      </c>
      <c r="S30" s="11"/>
      <c r="T30" s="154" t="s">
        <v>267</v>
      </c>
      <c r="U30" s="154"/>
      <c r="V30" s="11"/>
      <c r="W30" s="11"/>
      <c r="X30" s="193" t="s">
        <v>73</v>
      </c>
      <c r="Y30" s="198" t="s">
        <v>74</v>
      </c>
      <c r="Z30" s="11"/>
    </row>
    <row r="31" spans="1:26" ht="13.5" thickBot="1" x14ac:dyDescent="0.25">
      <c r="A31" s="394"/>
      <c r="B31" s="19"/>
      <c r="C31" s="20"/>
      <c r="D31" s="20"/>
      <c r="E31" s="316"/>
      <c r="F31" s="21"/>
      <c r="G31" s="368"/>
      <c r="H31" s="382">
        <f t="shared" si="0"/>
        <v>0</v>
      </c>
      <c r="I31" s="38"/>
      <c r="J31" s="809" t="str">
        <f>IFERROR(VLOOKUP(I31,'FX rates'!$C$9:$D$25,2,FALSE),"")</f>
        <v/>
      </c>
      <c r="K31" s="382">
        <f t="shared" si="1"/>
        <v>0</v>
      </c>
      <c r="L31" s="382">
        <f t="shared" si="2"/>
        <v>0</v>
      </c>
      <c r="M31" s="57"/>
      <c r="N31" s="239" t="str">
        <f t="shared" si="6"/>
        <v>2. Ordinary Shares Caricom - Barbados</v>
      </c>
      <c r="O31" s="310" t="e">
        <f>SUMIFS(#REF!,$A$26:$A$1007,$T30,$C$26:$C$1007,$V$26)</f>
        <v>#REF!</v>
      </c>
      <c r="P31" s="310">
        <f t="shared" si="3"/>
        <v>0</v>
      </c>
      <c r="Q31" s="310">
        <f t="shared" si="4"/>
        <v>0</v>
      </c>
      <c r="R31" s="310">
        <f t="shared" si="5"/>
        <v>0</v>
      </c>
      <c r="S31" s="11"/>
      <c r="T31" s="154" t="s">
        <v>268</v>
      </c>
      <c r="U31" s="154"/>
      <c r="V31" s="11"/>
      <c r="W31" s="11"/>
      <c r="X31" s="193" t="s">
        <v>75</v>
      </c>
      <c r="Y31" s="198" t="s">
        <v>76</v>
      </c>
      <c r="Z31" s="11"/>
    </row>
    <row r="32" spans="1:26" ht="13.5" thickBot="1" x14ac:dyDescent="0.25">
      <c r="A32" s="394"/>
      <c r="B32" s="19"/>
      <c r="C32" s="20"/>
      <c r="D32" s="20"/>
      <c r="E32" s="316"/>
      <c r="F32" s="21"/>
      <c r="G32" s="368"/>
      <c r="H32" s="382">
        <f t="shared" si="0"/>
        <v>0</v>
      </c>
      <c r="I32" s="38"/>
      <c r="J32" s="809" t="str">
        <f>IFERROR(VLOOKUP(I32,'FX rates'!$C$9:$D$25,2,FALSE),"")</f>
        <v/>
      </c>
      <c r="K32" s="382">
        <f t="shared" si="1"/>
        <v>0</v>
      </c>
      <c r="L32" s="382">
        <f t="shared" si="2"/>
        <v>0</v>
      </c>
      <c r="M32" s="57"/>
      <c r="N32" s="239" t="str">
        <f t="shared" si="6"/>
        <v>2. Ordinary Shares Caricom - Belize</v>
      </c>
      <c r="O32" s="310" t="e">
        <f>SUMIFS(#REF!,$A$26:$A$1007,$T31,$C$26:$C$1007,$V$26)</f>
        <v>#REF!</v>
      </c>
      <c r="P32" s="310">
        <f t="shared" si="3"/>
        <v>0</v>
      </c>
      <c r="Q32" s="310">
        <f t="shared" si="4"/>
        <v>0</v>
      </c>
      <c r="R32" s="310">
        <f t="shared" si="5"/>
        <v>0</v>
      </c>
      <c r="S32" s="11"/>
      <c r="T32" s="154" t="s">
        <v>281</v>
      </c>
      <c r="U32" s="154"/>
      <c r="V32" s="11"/>
      <c r="W32" s="11"/>
      <c r="X32" s="193" t="s">
        <v>91</v>
      </c>
      <c r="Y32" s="198" t="s">
        <v>92</v>
      </c>
      <c r="Z32" s="11"/>
    </row>
    <row r="33" spans="1:26" ht="13.5" thickBot="1" x14ac:dyDescent="0.25">
      <c r="A33" s="394"/>
      <c r="B33" s="19"/>
      <c r="C33" s="20"/>
      <c r="D33" s="20"/>
      <c r="E33" s="316"/>
      <c r="F33" s="21"/>
      <c r="G33" s="368"/>
      <c r="H33" s="382">
        <f t="shared" si="0"/>
        <v>0</v>
      </c>
      <c r="I33" s="38"/>
      <c r="J33" s="809" t="str">
        <f>IFERROR(VLOOKUP(I33,'FX rates'!$C$9:$D$25,2,FALSE),"")</f>
        <v/>
      </c>
      <c r="K33" s="382">
        <f t="shared" si="1"/>
        <v>0</v>
      </c>
      <c r="L33" s="382">
        <f t="shared" si="2"/>
        <v>0</v>
      </c>
      <c r="M33" s="57"/>
      <c r="N33" s="239" t="str">
        <f t="shared" si="6"/>
        <v>2. Ordinary Shares Caricom - British Virgin Islands</v>
      </c>
      <c r="O33" s="310" t="e">
        <f>SUMIFS(#REF!,$A$26:$A$1007,$T32,$C$26:$C$1007,$V$26)</f>
        <v>#REF!</v>
      </c>
      <c r="P33" s="310">
        <f t="shared" si="3"/>
        <v>0</v>
      </c>
      <c r="Q33" s="310">
        <f t="shared" si="4"/>
        <v>0</v>
      </c>
      <c r="R33" s="310">
        <f t="shared" si="5"/>
        <v>0</v>
      </c>
      <c r="S33" s="11"/>
      <c r="T33" s="154" t="s">
        <v>269</v>
      </c>
      <c r="U33" s="154"/>
      <c r="V33" s="11"/>
      <c r="W33" s="11"/>
      <c r="X33" s="193" t="s">
        <v>77</v>
      </c>
      <c r="Y33" s="198" t="s">
        <v>78</v>
      </c>
      <c r="Z33" s="11"/>
    </row>
    <row r="34" spans="1:26" ht="13.5" thickBot="1" x14ac:dyDescent="0.25">
      <c r="A34" s="394"/>
      <c r="B34" s="19"/>
      <c r="C34" s="20"/>
      <c r="D34" s="20"/>
      <c r="E34" s="316"/>
      <c r="F34" s="21"/>
      <c r="G34" s="368"/>
      <c r="H34" s="382">
        <f t="shared" si="0"/>
        <v>0</v>
      </c>
      <c r="I34" s="38"/>
      <c r="J34" s="809" t="str">
        <f>IFERROR(VLOOKUP(I34,'FX rates'!$C$9:$D$25,2,FALSE),"")</f>
        <v/>
      </c>
      <c r="K34" s="382">
        <f t="shared" si="1"/>
        <v>0</v>
      </c>
      <c r="L34" s="382">
        <f t="shared" si="2"/>
        <v>0</v>
      </c>
      <c r="M34" s="57"/>
      <c r="N34" s="239" t="str">
        <f t="shared" si="6"/>
        <v>2. Ordinary Shares Caricom - Dominica</v>
      </c>
      <c r="O34" s="310" t="e">
        <f>SUMIFS(#REF!,$A$26:$A$1007,$T33,$C$26:$C$1007,$V$26)</f>
        <v>#REF!</v>
      </c>
      <c r="P34" s="310">
        <f t="shared" si="3"/>
        <v>0</v>
      </c>
      <c r="Q34" s="310">
        <f t="shared" si="4"/>
        <v>0</v>
      </c>
      <c r="R34" s="310">
        <f t="shared" si="5"/>
        <v>0</v>
      </c>
      <c r="S34" s="11"/>
      <c r="T34" s="154" t="s">
        <v>271</v>
      </c>
      <c r="U34" s="154"/>
      <c r="V34" s="11"/>
      <c r="W34" s="11"/>
      <c r="X34" s="193" t="s">
        <v>98</v>
      </c>
      <c r="Y34" s="198" t="s">
        <v>99</v>
      </c>
      <c r="Z34" s="11"/>
    </row>
    <row r="35" spans="1:26" ht="13.5" thickBot="1" x14ac:dyDescent="0.25">
      <c r="A35" s="394"/>
      <c r="B35" s="19"/>
      <c r="C35" s="20"/>
      <c r="D35" s="20"/>
      <c r="E35" s="316"/>
      <c r="F35" s="21"/>
      <c r="G35" s="368"/>
      <c r="H35" s="382">
        <f t="shared" si="0"/>
        <v>0</v>
      </c>
      <c r="I35" s="38"/>
      <c r="J35" s="809" t="str">
        <f>IFERROR(VLOOKUP(I35,'FX rates'!$C$9:$D$25,2,FALSE),"")</f>
        <v/>
      </c>
      <c r="K35" s="382">
        <f t="shared" si="1"/>
        <v>0</v>
      </c>
      <c r="L35" s="382">
        <f t="shared" si="2"/>
        <v>0</v>
      </c>
      <c r="M35" s="57"/>
      <c r="N35" s="239" t="str">
        <f t="shared" si="6"/>
        <v>2. Ordinary Shares Caricom - Grenada</v>
      </c>
      <c r="O35" s="310" t="e">
        <f>SUMIFS(#REF!,$A$26:$A$1007,$T34,$C$26:$C$1007,$V$26)</f>
        <v>#REF!</v>
      </c>
      <c r="P35" s="310">
        <f t="shared" si="3"/>
        <v>0</v>
      </c>
      <c r="Q35" s="310">
        <f t="shared" si="4"/>
        <v>0</v>
      </c>
      <c r="R35" s="310">
        <f t="shared" si="5"/>
        <v>0</v>
      </c>
      <c r="S35" s="11"/>
      <c r="T35" s="154" t="s">
        <v>270</v>
      </c>
      <c r="U35" s="154"/>
      <c r="V35" s="11"/>
      <c r="W35" s="11"/>
      <c r="X35" s="193" t="s">
        <v>81</v>
      </c>
      <c r="Y35" s="198" t="s">
        <v>82</v>
      </c>
      <c r="Z35" s="11"/>
    </row>
    <row r="36" spans="1:26" ht="13.5" thickBot="1" x14ac:dyDescent="0.25">
      <c r="A36" s="394"/>
      <c r="B36" s="19"/>
      <c r="C36" s="20"/>
      <c r="D36" s="20"/>
      <c r="E36" s="316"/>
      <c r="F36" s="21"/>
      <c r="G36" s="368"/>
      <c r="H36" s="382">
        <f t="shared" si="0"/>
        <v>0</v>
      </c>
      <c r="I36" s="38"/>
      <c r="J36" s="809" t="str">
        <f>IFERROR(VLOOKUP(I36,'FX rates'!$C$9:$D$25,2,FALSE),"")</f>
        <v/>
      </c>
      <c r="K36" s="382">
        <f t="shared" si="1"/>
        <v>0</v>
      </c>
      <c r="L36" s="382">
        <f t="shared" si="2"/>
        <v>0</v>
      </c>
      <c r="M36" s="57"/>
      <c r="N36" s="239" t="str">
        <f t="shared" si="6"/>
        <v>2. Ordinary Shares Caricom - Guyana</v>
      </c>
      <c r="O36" s="310" t="e">
        <f>SUMIFS(#REF!,$A$26:$A$1007,$T35,$C$26:$C$1007,$V$26)</f>
        <v>#REF!</v>
      </c>
      <c r="P36" s="310">
        <f t="shared" si="3"/>
        <v>0</v>
      </c>
      <c r="Q36" s="310">
        <f t="shared" si="4"/>
        <v>0</v>
      </c>
      <c r="R36" s="310">
        <f t="shared" si="5"/>
        <v>0</v>
      </c>
      <c r="S36" s="11"/>
      <c r="T36" s="154" t="s">
        <v>272</v>
      </c>
      <c r="U36" s="154"/>
      <c r="V36" s="11"/>
      <c r="W36" s="11"/>
      <c r="X36" s="193" t="s">
        <v>95</v>
      </c>
      <c r="Y36" s="198" t="s">
        <v>96</v>
      </c>
      <c r="Z36" s="11"/>
    </row>
    <row r="37" spans="1:26" ht="13.5" thickBot="1" x14ac:dyDescent="0.25">
      <c r="A37" s="394"/>
      <c r="B37" s="19"/>
      <c r="C37" s="20"/>
      <c r="D37" s="20"/>
      <c r="E37" s="316"/>
      <c r="F37" s="21"/>
      <c r="G37" s="368"/>
      <c r="H37" s="382">
        <f t="shared" si="0"/>
        <v>0</v>
      </c>
      <c r="I37" s="38"/>
      <c r="J37" s="809" t="str">
        <f>IFERROR(VLOOKUP(I37,'FX rates'!$C$9:$D$25,2,FALSE),"")</f>
        <v/>
      </c>
      <c r="K37" s="382">
        <f t="shared" si="1"/>
        <v>0</v>
      </c>
      <c r="L37" s="382">
        <f t="shared" si="2"/>
        <v>0</v>
      </c>
      <c r="M37" s="57"/>
      <c r="N37" s="239" t="str">
        <f t="shared" si="6"/>
        <v>2. Ordinary Shares Caricom - Haiti</v>
      </c>
      <c r="O37" s="310" t="e">
        <f>SUMIFS(#REF!,$A$26:$A$1007,$T36,$C$26:$C$1007,$V$26)</f>
        <v>#REF!</v>
      </c>
      <c r="P37" s="310">
        <f t="shared" si="3"/>
        <v>0</v>
      </c>
      <c r="Q37" s="310">
        <f t="shared" si="4"/>
        <v>0</v>
      </c>
      <c r="R37" s="310">
        <f t="shared" si="5"/>
        <v>0</v>
      </c>
      <c r="S37" s="11"/>
      <c r="T37" s="154" t="s">
        <v>273</v>
      </c>
      <c r="U37" s="154"/>
      <c r="V37" s="11"/>
      <c r="W37" s="11"/>
      <c r="X37" s="193" t="s">
        <v>83</v>
      </c>
      <c r="Y37" s="198" t="s">
        <v>84</v>
      </c>
      <c r="Z37" s="11"/>
    </row>
    <row r="38" spans="1:26" ht="13.5" thickBot="1" x14ac:dyDescent="0.25">
      <c r="A38" s="394"/>
      <c r="B38" s="19"/>
      <c r="C38" s="20"/>
      <c r="D38" s="20"/>
      <c r="E38" s="316"/>
      <c r="F38" s="21"/>
      <c r="G38" s="368"/>
      <c r="H38" s="382">
        <f t="shared" si="0"/>
        <v>0</v>
      </c>
      <c r="I38" s="38"/>
      <c r="J38" s="809" t="str">
        <f>IFERROR(VLOOKUP(I38,'FX rates'!$C$9:$D$25,2,FALSE),"")</f>
        <v/>
      </c>
      <c r="K38" s="382">
        <f t="shared" si="1"/>
        <v>0</v>
      </c>
      <c r="L38" s="382">
        <f t="shared" si="2"/>
        <v>0</v>
      </c>
      <c r="M38" s="57"/>
      <c r="N38" s="239" t="str">
        <f t="shared" si="6"/>
        <v>2. Ordinary Shares Caricom - Jamaica</v>
      </c>
      <c r="O38" s="310" t="e">
        <f>SUMIFS(#REF!,$A$26:$A$1007,$T37,$C$26:$C$1007,$V$26)</f>
        <v>#REF!</v>
      </c>
      <c r="P38" s="310">
        <f t="shared" si="3"/>
        <v>0</v>
      </c>
      <c r="Q38" s="310">
        <f t="shared" si="4"/>
        <v>0</v>
      </c>
      <c r="R38" s="310">
        <f t="shared" si="5"/>
        <v>0</v>
      </c>
      <c r="S38" s="11"/>
      <c r="T38" s="154" t="s">
        <v>274</v>
      </c>
      <c r="U38" s="154"/>
      <c r="V38" s="11"/>
      <c r="W38" s="11"/>
      <c r="X38" s="193" t="s">
        <v>85</v>
      </c>
      <c r="Y38" s="198" t="s">
        <v>86</v>
      </c>
      <c r="Z38" s="11"/>
    </row>
    <row r="39" spans="1:26" ht="13.5" thickBot="1" x14ac:dyDescent="0.25">
      <c r="A39" s="394"/>
      <c r="B39" s="19"/>
      <c r="C39" s="20"/>
      <c r="D39" s="20"/>
      <c r="E39" s="316"/>
      <c r="F39" s="21"/>
      <c r="G39" s="368"/>
      <c r="H39" s="382">
        <f t="shared" si="0"/>
        <v>0</v>
      </c>
      <c r="I39" s="38"/>
      <c r="J39" s="809" t="str">
        <f>IFERROR(VLOOKUP(I39,'FX rates'!$C$9:$D$25,2,FALSE),"")</f>
        <v/>
      </c>
      <c r="K39" s="382">
        <f t="shared" si="1"/>
        <v>0</v>
      </c>
      <c r="L39" s="382">
        <f t="shared" si="2"/>
        <v>0</v>
      </c>
      <c r="M39" s="57"/>
      <c r="N39" s="239" t="str">
        <f t="shared" si="6"/>
        <v>2. Ordinary Shares Caricom - Montserrat</v>
      </c>
      <c r="O39" s="310" t="e">
        <f>SUMIFS(#REF!,$A$26:$A$1007,$T38,$C$26:$C$1007,$V$26)</f>
        <v>#REF!</v>
      </c>
      <c r="P39" s="310">
        <f t="shared" si="3"/>
        <v>0</v>
      </c>
      <c r="Q39" s="310">
        <f t="shared" si="4"/>
        <v>0</v>
      </c>
      <c r="R39" s="310">
        <f t="shared" si="5"/>
        <v>0</v>
      </c>
      <c r="S39" s="11"/>
      <c r="T39" s="154" t="s">
        <v>282</v>
      </c>
      <c r="U39" s="154"/>
      <c r="V39" s="11"/>
      <c r="W39" s="11"/>
      <c r="X39" s="193" t="s">
        <v>87</v>
      </c>
      <c r="Y39" s="198" t="s">
        <v>88</v>
      </c>
      <c r="Z39" s="11"/>
    </row>
    <row r="40" spans="1:26" ht="13.5" thickBot="1" x14ac:dyDescent="0.25">
      <c r="A40" s="394"/>
      <c r="B40" s="19"/>
      <c r="C40" s="20"/>
      <c r="D40" s="20"/>
      <c r="E40" s="316"/>
      <c r="F40" s="21"/>
      <c r="G40" s="368"/>
      <c r="H40" s="382">
        <f t="shared" si="0"/>
        <v>0</v>
      </c>
      <c r="I40" s="38"/>
      <c r="J40" s="809" t="str">
        <f>IFERROR(VLOOKUP(I40,'FX rates'!$C$9:$D$25,2,FALSE),"")</f>
        <v/>
      </c>
      <c r="K40" s="382">
        <f t="shared" si="1"/>
        <v>0</v>
      </c>
      <c r="L40" s="382">
        <f t="shared" si="2"/>
        <v>0</v>
      </c>
      <c r="M40" s="57"/>
      <c r="N40" s="239" t="str">
        <f t="shared" si="6"/>
        <v>2. Ordinary Shares Caricom - Netherland Antilles</v>
      </c>
      <c r="O40" s="310" t="e">
        <f>SUMIFS(#REF!,$A$26:$A$1007,$T39,$C$26:$C$1007,$V$26)</f>
        <v>#REF!</v>
      </c>
      <c r="P40" s="310">
        <f t="shared" si="3"/>
        <v>0</v>
      </c>
      <c r="Q40" s="310">
        <f t="shared" si="4"/>
        <v>0</v>
      </c>
      <c r="R40" s="310">
        <f t="shared" si="5"/>
        <v>0</v>
      </c>
      <c r="S40" s="11"/>
      <c r="T40" s="154" t="s">
        <v>276</v>
      </c>
      <c r="U40" s="154"/>
      <c r="V40" s="11"/>
      <c r="W40" s="11"/>
      <c r="X40" s="193" t="s">
        <v>89</v>
      </c>
      <c r="Y40" s="198" t="s">
        <v>90</v>
      </c>
      <c r="Z40" s="11"/>
    </row>
    <row r="41" spans="1:26" ht="13.5" thickBot="1" x14ac:dyDescent="0.25">
      <c r="A41" s="394"/>
      <c r="B41" s="19"/>
      <c r="C41" s="20"/>
      <c r="D41" s="20"/>
      <c r="E41" s="316"/>
      <c r="F41" s="21"/>
      <c r="G41" s="368"/>
      <c r="H41" s="382">
        <f t="shared" si="0"/>
        <v>0</v>
      </c>
      <c r="I41" s="38"/>
      <c r="J41" s="809" t="str">
        <f>IFERROR(VLOOKUP(I41,'FX rates'!$C$9:$D$25,2,FALSE),"")</f>
        <v/>
      </c>
      <c r="K41" s="382">
        <f t="shared" si="1"/>
        <v>0</v>
      </c>
      <c r="L41" s="382">
        <f t="shared" si="2"/>
        <v>0</v>
      </c>
      <c r="M41" s="57"/>
      <c r="N41" s="239" t="str">
        <f t="shared" si="6"/>
        <v>2. Ordinary Shares Caricom - St. Lucia</v>
      </c>
      <c r="O41" s="310" t="e">
        <f>SUMIFS(#REF!,$A$26:$A$1007,$T40,$C$26:$C$1007,$V$26)</f>
        <v>#REF!</v>
      </c>
      <c r="P41" s="310">
        <f t="shared" si="3"/>
        <v>0</v>
      </c>
      <c r="Q41" s="310">
        <f t="shared" si="4"/>
        <v>0</v>
      </c>
      <c r="R41" s="310">
        <f t="shared" si="5"/>
        <v>0</v>
      </c>
      <c r="S41" s="11"/>
      <c r="T41" s="154" t="s">
        <v>275</v>
      </c>
      <c r="U41" s="154"/>
      <c r="V41" s="11"/>
      <c r="W41" s="11"/>
      <c r="X41" s="193" t="s">
        <v>79</v>
      </c>
      <c r="Y41" s="198" t="s">
        <v>80</v>
      </c>
      <c r="Z41" s="11"/>
    </row>
    <row r="42" spans="1:26" ht="13.5" thickBot="1" x14ac:dyDescent="0.25">
      <c r="A42" s="394"/>
      <c r="B42" s="19"/>
      <c r="C42" s="20"/>
      <c r="D42" s="20"/>
      <c r="E42" s="316"/>
      <c r="F42" s="21"/>
      <c r="G42" s="368"/>
      <c r="H42" s="382">
        <f t="shared" si="0"/>
        <v>0</v>
      </c>
      <c r="I42" s="38"/>
      <c r="J42" s="809" t="str">
        <f>IFERROR(VLOOKUP(I42,'FX rates'!$C$9:$D$25,2,FALSE),"")</f>
        <v/>
      </c>
      <c r="K42" s="382">
        <f t="shared" si="1"/>
        <v>0</v>
      </c>
      <c r="L42" s="382">
        <f t="shared" si="2"/>
        <v>0</v>
      </c>
      <c r="M42" s="57"/>
      <c r="N42" s="239" t="str">
        <f t="shared" si="6"/>
        <v>2. Ordinary Shares Caricom - St. Kitts and Nevis</v>
      </c>
      <c r="O42" s="310" t="e">
        <f>SUMIFS(#REF!,$A$26:$A$1007,$T41,$C$26:$C$1007,$V$26)</f>
        <v>#REF!</v>
      </c>
      <c r="P42" s="310">
        <f t="shared" si="3"/>
        <v>0</v>
      </c>
      <c r="Q42" s="310">
        <f t="shared" si="4"/>
        <v>0</v>
      </c>
      <c r="R42" s="310">
        <f t="shared" si="5"/>
        <v>0</v>
      </c>
      <c r="S42" s="11"/>
      <c r="T42" s="154" t="s">
        <v>277</v>
      </c>
      <c r="U42" s="154"/>
      <c r="V42" s="11"/>
      <c r="W42" s="11"/>
      <c r="X42" s="193" t="s">
        <v>100</v>
      </c>
      <c r="Y42" s="198" t="s">
        <v>101</v>
      </c>
      <c r="Z42" s="11"/>
    </row>
    <row r="43" spans="1:26" x14ac:dyDescent="0.2">
      <c r="A43" s="394"/>
      <c r="B43" s="19"/>
      <c r="C43" s="20"/>
      <c r="D43" s="20"/>
      <c r="E43" s="316"/>
      <c r="F43" s="21"/>
      <c r="G43" s="368"/>
      <c r="H43" s="382">
        <f t="shared" si="0"/>
        <v>0</v>
      </c>
      <c r="I43" s="38"/>
      <c r="J43" s="809" t="str">
        <f>IFERROR(VLOOKUP(I43,'FX rates'!$C$9:$D$25,2,FALSE),"")</f>
        <v/>
      </c>
      <c r="K43" s="382">
        <f t="shared" si="1"/>
        <v>0</v>
      </c>
      <c r="L43" s="382">
        <f t="shared" si="2"/>
        <v>0</v>
      </c>
      <c r="M43" s="57"/>
      <c r="N43" s="239" t="str">
        <f t="shared" si="6"/>
        <v>2. Ordinary Shares Caricom - St. Vincent and the Grenadines</v>
      </c>
      <c r="O43" s="310" t="e">
        <f>SUMIFS(#REF!,$A$26:$A$1007,$T42,$C$26:$C$1007,$V$26)</f>
        <v>#REF!</v>
      </c>
      <c r="P43" s="310">
        <f t="shared" si="3"/>
        <v>0</v>
      </c>
      <c r="Q43" s="310">
        <f t="shared" si="4"/>
        <v>0</v>
      </c>
      <c r="R43" s="310">
        <f t="shared" si="5"/>
        <v>0</v>
      </c>
      <c r="S43" s="11"/>
      <c r="T43" s="154" t="s">
        <v>278</v>
      </c>
      <c r="U43" s="154"/>
      <c r="V43" s="11"/>
      <c r="W43" s="11"/>
      <c r="X43" s="11"/>
      <c r="Y43" s="11"/>
      <c r="Z43" s="11"/>
    </row>
    <row r="44" spans="1:26" x14ac:dyDescent="0.2">
      <c r="A44" s="394"/>
      <c r="B44" s="19"/>
      <c r="C44" s="20"/>
      <c r="D44" s="20"/>
      <c r="E44" s="316"/>
      <c r="F44" s="21"/>
      <c r="G44" s="368"/>
      <c r="H44" s="382">
        <f t="shared" si="0"/>
        <v>0</v>
      </c>
      <c r="I44" s="38"/>
      <c r="J44" s="809" t="str">
        <f>IFERROR(VLOOKUP(I44,'FX rates'!$C$9:$D$25,2,FALSE),"")</f>
        <v/>
      </c>
      <c r="K44" s="382">
        <f t="shared" si="1"/>
        <v>0</v>
      </c>
      <c r="L44" s="382">
        <f t="shared" si="2"/>
        <v>0</v>
      </c>
      <c r="M44" s="57"/>
      <c r="N44" s="239" t="str">
        <f t="shared" si="6"/>
        <v>2. Ordinary Shares Caricom - Suriname</v>
      </c>
      <c r="O44" s="310" t="e">
        <f>SUMIFS(#REF!,$A$26:$A$1007,$T43,$C$26:$C$1007,$V$26)</f>
        <v>#REF!</v>
      </c>
      <c r="P44" s="310">
        <f t="shared" si="3"/>
        <v>0</v>
      </c>
      <c r="Q44" s="310">
        <f t="shared" si="4"/>
        <v>0</v>
      </c>
      <c r="R44" s="310">
        <f t="shared" si="5"/>
        <v>0</v>
      </c>
      <c r="S44" s="11"/>
      <c r="T44" s="154" t="s">
        <v>283</v>
      </c>
      <c r="U44" s="154"/>
      <c r="V44" s="11"/>
      <c r="W44" s="11"/>
      <c r="X44" s="11"/>
      <c r="Y44" s="11"/>
      <c r="Z44" s="11"/>
    </row>
    <row r="45" spans="1:26" x14ac:dyDescent="0.2">
      <c r="A45" s="394"/>
      <c r="B45" s="19"/>
      <c r="C45" s="20"/>
      <c r="D45" s="20"/>
      <c r="E45" s="316"/>
      <c r="F45" s="21"/>
      <c r="G45" s="368"/>
      <c r="H45" s="382">
        <f t="shared" si="0"/>
        <v>0</v>
      </c>
      <c r="I45" s="38"/>
      <c r="J45" s="809" t="str">
        <f>IFERROR(VLOOKUP(I45,'FX rates'!$C$9:$D$25,2,FALSE),"")</f>
        <v/>
      </c>
      <c r="K45" s="382">
        <f t="shared" si="1"/>
        <v>0</v>
      </c>
      <c r="L45" s="382">
        <f t="shared" si="2"/>
        <v>0</v>
      </c>
      <c r="M45" s="57"/>
      <c r="N45" s="239" t="str">
        <f t="shared" si="6"/>
        <v>2. Ordinary Shares Caricom - Turks and Caicos</v>
      </c>
      <c r="O45" s="310" t="e">
        <f>SUMIFS(#REF!,$A$26:$A$1007,$T44,$C$26:$C$1007,$V$26)</f>
        <v>#REF!</v>
      </c>
      <c r="P45" s="310">
        <f t="shared" si="3"/>
        <v>0</v>
      </c>
      <c r="Q45" s="310">
        <f t="shared" si="4"/>
        <v>0</v>
      </c>
      <c r="R45" s="310">
        <f t="shared" si="5"/>
        <v>0</v>
      </c>
      <c r="S45" s="11"/>
      <c r="T45" s="154" t="s">
        <v>284</v>
      </c>
      <c r="U45" s="154"/>
      <c r="V45" s="11"/>
      <c r="W45" s="11"/>
      <c r="X45" s="11"/>
      <c r="Y45" s="11"/>
      <c r="Z45" s="11"/>
    </row>
    <row r="46" spans="1:26" x14ac:dyDescent="0.2">
      <c r="A46" s="394"/>
      <c r="B46" s="19"/>
      <c r="C46" s="20"/>
      <c r="D46" s="20"/>
      <c r="E46" s="316"/>
      <c r="F46" s="21"/>
      <c r="G46" s="368"/>
      <c r="H46" s="382">
        <f t="shared" si="0"/>
        <v>0</v>
      </c>
      <c r="I46" s="38"/>
      <c r="J46" s="809" t="str">
        <f>IFERROR(VLOOKUP(I46,'FX rates'!$C$9:$D$25,2,FALSE),"")</f>
        <v/>
      </c>
      <c r="K46" s="382">
        <f t="shared" si="1"/>
        <v>0</v>
      </c>
      <c r="L46" s="382">
        <f t="shared" si="2"/>
        <v>0</v>
      </c>
      <c r="M46" s="57"/>
      <c r="N46" s="239" t="str">
        <f t="shared" si="6"/>
        <v>2. Ordinary Shares Caricom - US Virgin Islands</v>
      </c>
      <c r="O46" s="310" t="e">
        <f>SUMIFS(#REF!,$A$26:$A$1007,$T45,$C$26:$C$1007,$V$26)</f>
        <v>#REF!</v>
      </c>
      <c r="P46" s="310">
        <f t="shared" si="3"/>
        <v>0</v>
      </c>
      <c r="Q46" s="310">
        <f t="shared" si="4"/>
        <v>0</v>
      </c>
      <c r="R46" s="310">
        <f t="shared" si="5"/>
        <v>0</v>
      </c>
      <c r="S46" s="11"/>
      <c r="T46" s="154" t="s">
        <v>34</v>
      </c>
      <c r="U46" s="154"/>
      <c r="V46" s="11"/>
      <c r="W46" s="11"/>
      <c r="X46" s="11"/>
      <c r="Y46" s="11"/>
      <c r="Z46" s="11"/>
    </row>
    <row r="47" spans="1:26" x14ac:dyDescent="0.2">
      <c r="A47" s="394"/>
      <c r="B47" s="19"/>
      <c r="C47" s="20"/>
      <c r="D47" s="20"/>
      <c r="E47" s="316"/>
      <c r="F47" s="21"/>
      <c r="G47" s="368"/>
      <c r="H47" s="382">
        <f t="shared" si="0"/>
        <v>0</v>
      </c>
      <c r="I47" s="38"/>
      <c r="J47" s="809" t="str">
        <f>IFERROR(VLOOKUP(I47,'FX rates'!$C$9:$D$25,2,FALSE),"")</f>
        <v/>
      </c>
      <c r="K47" s="382">
        <f t="shared" si="1"/>
        <v>0</v>
      </c>
      <c r="L47" s="382">
        <f t="shared" si="2"/>
        <v>0</v>
      </c>
      <c r="M47" s="57"/>
      <c r="N47" s="239" t="str">
        <f>"3. Ordinary Shares "&amp;T46</f>
        <v>3. Ordinary Shares Other</v>
      </c>
      <c r="O47" s="310" t="e">
        <f>SUMIFS(#REF!,$A$26:$A$1007,$T46,$C$26:$C$1007,$V$26)</f>
        <v>#REF!</v>
      </c>
      <c r="P47" s="310">
        <f t="shared" si="3"/>
        <v>0</v>
      </c>
      <c r="Q47" s="310">
        <f t="shared" si="4"/>
        <v>0</v>
      </c>
      <c r="R47" s="310">
        <f t="shared" si="5"/>
        <v>0</v>
      </c>
      <c r="S47" s="11"/>
      <c r="T47" s="62"/>
      <c r="U47" s="62"/>
      <c r="V47" s="11"/>
      <c r="W47" s="11"/>
      <c r="X47" s="11"/>
      <c r="Y47" s="11"/>
      <c r="Z47" s="11"/>
    </row>
    <row r="48" spans="1:26" x14ac:dyDescent="0.2">
      <c r="A48" s="394"/>
      <c r="B48" s="19"/>
      <c r="C48" s="20"/>
      <c r="D48" s="20"/>
      <c r="E48" s="316"/>
      <c r="F48" s="21"/>
      <c r="G48" s="368"/>
      <c r="H48" s="382">
        <f t="shared" si="0"/>
        <v>0</v>
      </c>
      <c r="I48" s="38"/>
      <c r="J48" s="809" t="str">
        <f>IFERROR(VLOOKUP(I48,'FX rates'!$C$9:$D$25,2,FALSE),"")</f>
        <v/>
      </c>
      <c r="K48" s="382">
        <f t="shared" si="1"/>
        <v>0</v>
      </c>
      <c r="L48" s="382">
        <f t="shared" si="2"/>
        <v>0</v>
      </c>
      <c r="M48" s="57"/>
      <c r="N48" s="239" t="str">
        <f>"4. Preference Shares "&amp;T26</f>
        <v>4. Preference Shares Trinidad and Tobago</v>
      </c>
      <c r="O48" s="310" t="e">
        <f>SUMIFS(#REF!,$A$26:$A$1007,$T26,$C$26:$C$1007,$V$27)</f>
        <v>#REF!</v>
      </c>
      <c r="P48" s="310">
        <f t="shared" ref="P48:P68" si="7">SUMIFS($H$26:$H$1007,$A$26:$A$1007,$T26,$C$26:$C$1007,$V$27)</f>
        <v>0</v>
      </c>
      <c r="Q48" s="310">
        <f t="shared" ref="Q48:Q68" si="8">SUMIFS($K$26:$K$1007,$A$26:$A$1007,$T26,$C$26:$C$1007,$V$27)</f>
        <v>0</v>
      </c>
      <c r="R48" s="310">
        <f t="shared" ref="R48:R68" si="9">SUMIFS($L$26:$L$1007,$A$26:$A$1007,$T26,$C$26:$C$1007,$V$27)</f>
        <v>0</v>
      </c>
      <c r="S48" s="11"/>
      <c r="T48" s="62"/>
      <c r="U48" s="62"/>
      <c r="V48" s="11"/>
      <c r="W48" s="11"/>
      <c r="X48" s="11"/>
      <c r="Y48" s="11"/>
      <c r="Z48" s="11"/>
    </row>
    <row r="49" spans="1:26" x14ac:dyDescent="0.2">
      <c r="A49" s="394"/>
      <c r="B49" s="19"/>
      <c r="C49" s="20"/>
      <c r="D49" s="20"/>
      <c r="E49" s="316"/>
      <c r="F49" s="21"/>
      <c r="G49" s="368"/>
      <c r="H49" s="382">
        <f t="shared" si="0"/>
        <v>0</v>
      </c>
      <c r="I49" s="38"/>
      <c r="J49" s="809" t="str">
        <f>IFERROR(VLOOKUP(I49,'FX rates'!$C$9:$D$25,2,FALSE),"")</f>
        <v/>
      </c>
      <c r="K49" s="382">
        <f t="shared" si="1"/>
        <v>0</v>
      </c>
      <c r="L49" s="382">
        <f t="shared" si="2"/>
        <v>0</v>
      </c>
      <c r="M49" s="57"/>
      <c r="N49" s="239" t="str">
        <f>"5. Preference Shares "&amp;T27</f>
        <v>5. Preference Shares Caricom - Antigua and Barbuda</v>
      </c>
      <c r="O49" s="310" t="e">
        <f>SUMIFS(#REF!,$A$26:$A$1007,$T27,$C$26:$C$1007,$V$27)</f>
        <v>#REF!</v>
      </c>
      <c r="P49" s="310">
        <f t="shared" si="7"/>
        <v>0</v>
      </c>
      <c r="Q49" s="310">
        <f t="shared" si="8"/>
        <v>0</v>
      </c>
      <c r="R49" s="310">
        <f t="shared" si="9"/>
        <v>0</v>
      </c>
      <c r="S49" s="11"/>
      <c r="T49" s="62"/>
      <c r="U49" s="62"/>
      <c r="V49" s="11"/>
      <c r="W49" s="11"/>
      <c r="X49" s="11"/>
      <c r="Y49" s="11"/>
      <c r="Z49" s="11"/>
    </row>
    <row r="50" spans="1:26" x14ac:dyDescent="0.2">
      <c r="A50" s="394"/>
      <c r="B50" s="19"/>
      <c r="C50" s="20"/>
      <c r="D50" s="20"/>
      <c r="E50" s="316"/>
      <c r="F50" s="21"/>
      <c r="G50" s="368"/>
      <c r="H50" s="382">
        <f t="shared" si="0"/>
        <v>0</v>
      </c>
      <c r="I50" s="38"/>
      <c r="J50" s="809" t="str">
        <f>IFERROR(VLOOKUP(I50,'FX rates'!$C$9:$D$25,2,FALSE),"")</f>
        <v/>
      </c>
      <c r="K50" s="382">
        <f t="shared" si="1"/>
        <v>0</v>
      </c>
      <c r="L50" s="382">
        <f t="shared" si="2"/>
        <v>0</v>
      </c>
      <c r="M50" s="57"/>
      <c r="N50" s="239" t="str">
        <f t="shared" ref="N50:N67" si="10">"5. Preference Shares "&amp;T28</f>
        <v>5. Preference Shares Caricom - Anguilla</v>
      </c>
      <c r="O50" s="310" t="e">
        <f>SUMIFS(#REF!,$A$26:$A$1007,$T28,$C$26:$C$1007,$V$27)</f>
        <v>#REF!</v>
      </c>
      <c r="P50" s="310">
        <f t="shared" si="7"/>
        <v>0</v>
      </c>
      <c r="Q50" s="310">
        <f t="shared" si="8"/>
        <v>0</v>
      </c>
      <c r="R50" s="310">
        <f t="shared" si="9"/>
        <v>0</v>
      </c>
      <c r="S50" s="11"/>
      <c r="T50" s="62"/>
      <c r="U50" s="62"/>
      <c r="V50" s="11"/>
      <c r="W50" s="11"/>
      <c r="X50" s="11"/>
      <c r="Y50" s="11"/>
      <c r="Z50" s="11"/>
    </row>
    <row r="51" spans="1:26" x14ac:dyDescent="0.2">
      <c r="A51" s="394"/>
      <c r="B51" s="19"/>
      <c r="C51" s="20"/>
      <c r="D51" s="20"/>
      <c r="E51" s="316"/>
      <c r="F51" s="21"/>
      <c r="G51" s="368"/>
      <c r="H51" s="382">
        <f t="shared" si="0"/>
        <v>0</v>
      </c>
      <c r="I51" s="38"/>
      <c r="J51" s="809" t="str">
        <f>IFERROR(VLOOKUP(I51,'FX rates'!$C$9:$D$25,2,FALSE),"")</f>
        <v/>
      </c>
      <c r="K51" s="382">
        <f t="shared" si="1"/>
        <v>0</v>
      </c>
      <c r="L51" s="382">
        <f t="shared" si="2"/>
        <v>0</v>
      </c>
      <c r="M51" s="57"/>
      <c r="N51" s="239" t="str">
        <f t="shared" si="10"/>
        <v>5. Preference Shares Caricom - Bahamas</v>
      </c>
      <c r="O51" s="310" t="e">
        <f>SUMIFS(#REF!,$A$26:$A$1007,$T29,$C$26:$C$1007,$V$27)</f>
        <v>#REF!</v>
      </c>
      <c r="P51" s="310">
        <f t="shared" si="7"/>
        <v>0</v>
      </c>
      <c r="Q51" s="310">
        <f t="shared" si="8"/>
        <v>0</v>
      </c>
      <c r="R51" s="310">
        <f t="shared" si="9"/>
        <v>0</v>
      </c>
      <c r="S51" s="11"/>
      <c r="T51" s="62"/>
      <c r="U51" s="62"/>
      <c r="V51" s="11"/>
      <c r="W51" s="11"/>
      <c r="X51" s="11"/>
      <c r="Y51" s="11"/>
      <c r="Z51" s="11"/>
    </row>
    <row r="52" spans="1:26" x14ac:dyDescent="0.2">
      <c r="A52" s="394"/>
      <c r="B52" s="19"/>
      <c r="C52" s="20"/>
      <c r="D52" s="20"/>
      <c r="E52" s="316"/>
      <c r="F52" s="21"/>
      <c r="G52" s="368"/>
      <c r="H52" s="382">
        <f t="shared" si="0"/>
        <v>0</v>
      </c>
      <c r="I52" s="38"/>
      <c r="J52" s="809" t="str">
        <f>IFERROR(VLOOKUP(I52,'FX rates'!$C$9:$D$25,2,FALSE),"")</f>
        <v/>
      </c>
      <c r="K52" s="382">
        <f t="shared" si="1"/>
        <v>0</v>
      </c>
      <c r="L52" s="382">
        <f t="shared" si="2"/>
        <v>0</v>
      </c>
      <c r="M52" s="57"/>
      <c r="N52" s="239" t="str">
        <f t="shared" si="10"/>
        <v>5. Preference Shares Caricom - Barbados</v>
      </c>
      <c r="O52" s="310" t="e">
        <f>SUMIFS(#REF!,$A$26:$A$1007,$T30,$C$26:$C$1007,$V$27)</f>
        <v>#REF!</v>
      </c>
      <c r="P52" s="310">
        <f t="shared" si="7"/>
        <v>0</v>
      </c>
      <c r="Q52" s="310">
        <f t="shared" si="8"/>
        <v>0</v>
      </c>
      <c r="R52" s="310">
        <f t="shared" si="9"/>
        <v>0</v>
      </c>
      <c r="S52" s="11"/>
      <c r="T52" s="62"/>
      <c r="U52" s="62"/>
      <c r="V52" s="11"/>
      <c r="W52" s="11"/>
      <c r="X52" s="11"/>
      <c r="Y52" s="11"/>
      <c r="Z52" s="11"/>
    </row>
    <row r="53" spans="1:26" x14ac:dyDescent="0.2">
      <c r="A53" s="394"/>
      <c r="B53" s="19"/>
      <c r="C53" s="20"/>
      <c r="D53" s="20"/>
      <c r="E53" s="316"/>
      <c r="F53" s="21"/>
      <c r="G53" s="368"/>
      <c r="H53" s="382">
        <f t="shared" si="0"/>
        <v>0</v>
      </c>
      <c r="I53" s="38"/>
      <c r="J53" s="809" t="str">
        <f>IFERROR(VLOOKUP(I53,'FX rates'!$C$9:$D$25,2,FALSE),"")</f>
        <v/>
      </c>
      <c r="K53" s="382">
        <f t="shared" si="1"/>
        <v>0</v>
      </c>
      <c r="L53" s="382">
        <f t="shared" si="2"/>
        <v>0</v>
      </c>
      <c r="M53" s="57"/>
      <c r="N53" s="239" t="str">
        <f t="shared" si="10"/>
        <v>5. Preference Shares Caricom - Belize</v>
      </c>
      <c r="O53" s="310" t="e">
        <f>SUMIFS(#REF!,$A$26:$A$1007,$T31,$C$26:$C$1007,$V$27)</f>
        <v>#REF!</v>
      </c>
      <c r="P53" s="310">
        <f t="shared" si="7"/>
        <v>0</v>
      </c>
      <c r="Q53" s="310">
        <f t="shared" si="8"/>
        <v>0</v>
      </c>
      <c r="R53" s="310">
        <f t="shared" si="9"/>
        <v>0</v>
      </c>
      <c r="S53" s="11"/>
      <c r="T53" s="62"/>
      <c r="U53" s="62"/>
      <c r="V53" s="11"/>
      <c r="W53" s="11"/>
      <c r="X53" s="11"/>
      <c r="Y53" s="11"/>
      <c r="Z53" s="11"/>
    </row>
    <row r="54" spans="1:26" x14ac:dyDescent="0.2">
      <c r="A54" s="394"/>
      <c r="B54" s="19"/>
      <c r="C54" s="20"/>
      <c r="D54" s="20"/>
      <c r="E54" s="316"/>
      <c r="F54" s="21"/>
      <c r="G54" s="368"/>
      <c r="H54" s="382">
        <f t="shared" si="0"/>
        <v>0</v>
      </c>
      <c r="I54" s="38"/>
      <c r="J54" s="809" t="str">
        <f>IFERROR(VLOOKUP(I54,'FX rates'!$C$9:$D$25,2,FALSE),"")</f>
        <v/>
      </c>
      <c r="K54" s="382">
        <f t="shared" si="1"/>
        <v>0</v>
      </c>
      <c r="L54" s="382">
        <f t="shared" si="2"/>
        <v>0</v>
      </c>
      <c r="M54" s="57"/>
      <c r="N54" s="239" t="str">
        <f t="shared" si="10"/>
        <v>5. Preference Shares Caricom - British Virgin Islands</v>
      </c>
      <c r="O54" s="310" t="e">
        <f>SUMIFS(#REF!,$A$26:$A$1007,$T32,$C$26:$C$1007,$V$27)</f>
        <v>#REF!</v>
      </c>
      <c r="P54" s="310">
        <f t="shared" si="7"/>
        <v>0</v>
      </c>
      <c r="Q54" s="310">
        <f t="shared" si="8"/>
        <v>0</v>
      </c>
      <c r="R54" s="310">
        <f t="shared" si="9"/>
        <v>0</v>
      </c>
      <c r="S54" s="11"/>
      <c r="T54" s="62"/>
      <c r="U54" s="62"/>
      <c r="V54" s="11"/>
      <c r="W54" s="11"/>
      <c r="X54" s="11"/>
      <c r="Y54" s="11"/>
      <c r="Z54" s="11"/>
    </row>
    <row r="55" spans="1:26" x14ac:dyDescent="0.2">
      <c r="A55" s="394"/>
      <c r="B55" s="19"/>
      <c r="C55" s="20"/>
      <c r="D55" s="20"/>
      <c r="E55" s="316"/>
      <c r="F55" s="21"/>
      <c r="G55" s="368"/>
      <c r="H55" s="382">
        <f t="shared" si="0"/>
        <v>0</v>
      </c>
      <c r="I55" s="38"/>
      <c r="J55" s="809" t="str">
        <f>IFERROR(VLOOKUP(I55,'FX rates'!$C$9:$D$25,2,FALSE),"")</f>
        <v/>
      </c>
      <c r="K55" s="382">
        <f t="shared" si="1"/>
        <v>0</v>
      </c>
      <c r="L55" s="382">
        <f t="shared" si="2"/>
        <v>0</v>
      </c>
      <c r="M55" s="57"/>
      <c r="N55" s="239" t="str">
        <f t="shared" si="10"/>
        <v>5. Preference Shares Caricom - Dominica</v>
      </c>
      <c r="O55" s="310" t="e">
        <f>SUMIFS(#REF!,$A$26:$A$1007,$T33,$C$26:$C$1007,$V$27)</f>
        <v>#REF!</v>
      </c>
      <c r="P55" s="310">
        <f t="shared" si="7"/>
        <v>0</v>
      </c>
      <c r="Q55" s="310">
        <f t="shared" si="8"/>
        <v>0</v>
      </c>
      <c r="R55" s="310">
        <f t="shared" si="9"/>
        <v>0</v>
      </c>
      <c r="S55" s="11"/>
      <c r="T55" s="62"/>
      <c r="U55" s="62"/>
      <c r="V55" s="11"/>
      <c r="W55" s="11"/>
      <c r="X55" s="11"/>
      <c r="Y55" s="11"/>
      <c r="Z55" s="11"/>
    </row>
    <row r="56" spans="1:26" x14ac:dyDescent="0.2">
      <c r="A56" s="394"/>
      <c r="B56" s="19"/>
      <c r="C56" s="20"/>
      <c r="D56" s="20"/>
      <c r="E56" s="316"/>
      <c r="F56" s="21"/>
      <c r="G56" s="368"/>
      <c r="H56" s="382">
        <f t="shared" si="0"/>
        <v>0</v>
      </c>
      <c r="I56" s="38"/>
      <c r="J56" s="809" t="str">
        <f>IFERROR(VLOOKUP(I56,'FX rates'!$C$9:$D$25,2,FALSE),"")</f>
        <v/>
      </c>
      <c r="K56" s="382">
        <f t="shared" si="1"/>
        <v>0</v>
      </c>
      <c r="L56" s="382">
        <f t="shared" si="2"/>
        <v>0</v>
      </c>
      <c r="M56" s="57"/>
      <c r="N56" s="239" t="str">
        <f t="shared" si="10"/>
        <v>5. Preference Shares Caricom - Grenada</v>
      </c>
      <c r="O56" s="310" t="e">
        <f>SUMIFS(#REF!,$A$26:$A$1007,$T34,$C$26:$C$1007,$V$27)</f>
        <v>#REF!</v>
      </c>
      <c r="P56" s="310">
        <f t="shared" si="7"/>
        <v>0</v>
      </c>
      <c r="Q56" s="310">
        <f t="shared" si="8"/>
        <v>0</v>
      </c>
      <c r="R56" s="310">
        <f t="shared" si="9"/>
        <v>0</v>
      </c>
      <c r="S56" s="11"/>
      <c r="T56" s="62"/>
      <c r="U56" s="62"/>
      <c r="V56" s="11"/>
      <c r="W56" s="11"/>
      <c r="X56" s="11"/>
      <c r="Y56" s="11"/>
      <c r="Z56" s="11"/>
    </row>
    <row r="57" spans="1:26" x14ac:dyDescent="0.2">
      <c r="A57" s="394"/>
      <c r="B57" s="19"/>
      <c r="C57" s="20"/>
      <c r="D57" s="20"/>
      <c r="E57" s="316"/>
      <c r="F57" s="21"/>
      <c r="G57" s="368"/>
      <c r="H57" s="382">
        <f t="shared" si="0"/>
        <v>0</v>
      </c>
      <c r="I57" s="38"/>
      <c r="J57" s="809" t="str">
        <f>IFERROR(VLOOKUP(I57,'FX rates'!$C$9:$D$25,2,FALSE),"")</f>
        <v/>
      </c>
      <c r="K57" s="382">
        <f t="shared" si="1"/>
        <v>0</v>
      </c>
      <c r="L57" s="382">
        <f t="shared" si="2"/>
        <v>0</v>
      </c>
      <c r="M57" s="57"/>
      <c r="N57" s="239" t="str">
        <f t="shared" si="10"/>
        <v>5. Preference Shares Caricom - Guyana</v>
      </c>
      <c r="O57" s="310" t="e">
        <f>SUMIFS(#REF!,$A$26:$A$1007,$T35,$C$26:$C$1007,$V$27)</f>
        <v>#REF!</v>
      </c>
      <c r="P57" s="310">
        <f t="shared" si="7"/>
        <v>0</v>
      </c>
      <c r="Q57" s="310">
        <f t="shared" si="8"/>
        <v>0</v>
      </c>
      <c r="R57" s="310">
        <f t="shared" si="9"/>
        <v>0</v>
      </c>
      <c r="S57" s="11"/>
      <c r="T57" s="62"/>
      <c r="U57" s="62"/>
      <c r="V57" s="11"/>
      <c r="W57" s="11"/>
      <c r="X57" s="11"/>
      <c r="Y57" s="11"/>
      <c r="Z57" s="11"/>
    </row>
    <row r="58" spans="1:26" x14ac:dyDescent="0.2">
      <c r="A58" s="394"/>
      <c r="B58" s="19"/>
      <c r="C58" s="20"/>
      <c r="D58" s="20"/>
      <c r="E58" s="316"/>
      <c r="F58" s="21"/>
      <c r="G58" s="368"/>
      <c r="H58" s="382">
        <f t="shared" si="0"/>
        <v>0</v>
      </c>
      <c r="I58" s="38"/>
      <c r="J58" s="809" t="str">
        <f>IFERROR(VLOOKUP(I58,'FX rates'!$C$9:$D$25,2,FALSE),"")</f>
        <v/>
      </c>
      <c r="K58" s="382">
        <f t="shared" si="1"/>
        <v>0</v>
      </c>
      <c r="L58" s="382">
        <f t="shared" si="2"/>
        <v>0</v>
      </c>
      <c r="M58" s="57"/>
      <c r="N58" s="239" t="str">
        <f t="shared" si="10"/>
        <v>5. Preference Shares Caricom - Haiti</v>
      </c>
      <c r="O58" s="310" t="e">
        <f>SUMIFS(#REF!,$A$26:$A$1007,$T36,$C$26:$C$1007,$V$27)</f>
        <v>#REF!</v>
      </c>
      <c r="P58" s="310">
        <f t="shared" si="7"/>
        <v>0</v>
      </c>
      <c r="Q58" s="310">
        <f t="shared" si="8"/>
        <v>0</v>
      </c>
      <c r="R58" s="310">
        <f t="shared" si="9"/>
        <v>0</v>
      </c>
      <c r="S58" s="11"/>
      <c r="T58" s="62"/>
      <c r="U58" s="62"/>
      <c r="V58" s="11"/>
      <c r="W58" s="11"/>
      <c r="X58" s="11"/>
      <c r="Y58" s="11"/>
      <c r="Z58" s="11"/>
    </row>
    <row r="59" spans="1:26" x14ac:dyDescent="0.2">
      <c r="A59" s="394"/>
      <c r="B59" s="19"/>
      <c r="C59" s="20"/>
      <c r="D59" s="20"/>
      <c r="E59" s="316"/>
      <c r="F59" s="21"/>
      <c r="G59" s="368"/>
      <c r="H59" s="382">
        <f t="shared" si="0"/>
        <v>0</v>
      </c>
      <c r="I59" s="38"/>
      <c r="J59" s="809" t="str">
        <f>IFERROR(VLOOKUP(I59,'FX rates'!$C$9:$D$25,2,FALSE),"")</f>
        <v/>
      </c>
      <c r="K59" s="382">
        <f t="shared" si="1"/>
        <v>0</v>
      </c>
      <c r="L59" s="382">
        <f t="shared" si="2"/>
        <v>0</v>
      </c>
      <c r="M59" s="57"/>
      <c r="N59" s="239" t="str">
        <f t="shared" si="10"/>
        <v>5. Preference Shares Caricom - Jamaica</v>
      </c>
      <c r="O59" s="310" t="e">
        <f>SUMIFS(#REF!,$A$26:$A$1007,$T37,$C$26:$C$1007,$V$27)</f>
        <v>#REF!</v>
      </c>
      <c r="P59" s="310">
        <f t="shared" si="7"/>
        <v>0</v>
      </c>
      <c r="Q59" s="310">
        <f t="shared" si="8"/>
        <v>0</v>
      </c>
      <c r="R59" s="310">
        <f t="shared" si="9"/>
        <v>0</v>
      </c>
      <c r="S59" s="11"/>
      <c r="T59" s="62"/>
      <c r="U59" s="62"/>
      <c r="V59" s="11"/>
      <c r="W59" s="11"/>
      <c r="X59" s="11"/>
      <c r="Y59" s="11"/>
      <c r="Z59" s="11"/>
    </row>
    <row r="60" spans="1:26" x14ac:dyDescent="0.2">
      <c r="A60" s="394"/>
      <c r="B60" s="19"/>
      <c r="C60" s="20"/>
      <c r="D60" s="20"/>
      <c r="E60" s="316"/>
      <c r="F60" s="21"/>
      <c r="G60" s="368"/>
      <c r="H60" s="382">
        <f t="shared" si="0"/>
        <v>0</v>
      </c>
      <c r="I60" s="38"/>
      <c r="J60" s="809" t="str">
        <f>IFERROR(VLOOKUP(I60,'FX rates'!$C$9:$D$25,2,FALSE),"")</f>
        <v/>
      </c>
      <c r="K60" s="382">
        <f t="shared" si="1"/>
        <v>0</v>
      </c>
      <c r="L60" s="382">
        <f t="shared" si="2"/>
        <v>0</v>
      </c>
      <c r="M60" s="57"/>
      <c r="N60" s="239" t="str">
        <f t="shared" si="10"/>
        <v>5. Preference Shares Caricom - Montserrat</v>
      </c>
      <c r="O60" s="310" t="e">
        <f>SUMIFS(#REF!,$A$26:$A$1007,$T38,$C$26:$C$1007,$V$27)</f>
        <v>#REF!</v>
      </c>
      <c r="P60" s="310">
        <f t="shared" si="7"/>
        <v>0</v>
      </c>
      <c r="Q60" s="310">
        <f t="shared" si="8"/>
        <v>0</v>
      </c>
      <c r="R60" s="310">
        <f t="shared" si="9"/>
        <v>0</v>
      </c>
      <c r="S60" s="11"/>
      <c r="T60" s="62"/>
      <c r="U60" s="62"/>
      <c r="V60" s="11"/>
      <c r="W60" s="11"/>
      <c r="X60" s="11"/>
      <c r="Y60" s="11"/>
      <c r="Z60" s="11"/>
    </row>
    <row r="61" spans="1:26" x14ac:dyDescent="0.2">
      <c r="A61" s="394"/>
      <c r="B61" s="19"/>
      <c r="C61" s="20"/>
      <c r="D61" s="20"/>
      <c r="E61" s="316"/>
      <c r="F61" s="21"/>
      <c r="G61" s="368"/>
      <c r="H61" s="382">
        <f t="shared" si="0"/>
        <v>0</v>
      </c>
      <c r="I61" s="38"/>
      <c r="J61" s="809" t="str">
        <f>IFERROR(VLOOKUP(I61,'FX rates'!$C$9:$D$25,2,FALSE),"")</f>
        <v/>
      </c>
      <c r="K61" s="382">
        <f t="shared" si="1"/>
        <v>0</v>
      </c>
      <c r="L61" s="382">
        <f t="shared" si="2"/>
        <v>0</v>
      </c>
      <c r="M61" s="57"/>
      <c r="N61" s="239" t="str">
        <f t="shared" si="10"/>
        <v>5. Preference Shares Caricom - Netherland Antilles</v>
      </c>
      <c r="O61" s="310" t="e">
        <f>SUMIFS(#REF!,$A$26:$A$1007,$T39,$C$26:$C$1007,$V$27)</f>
        <v>#REF!</v>
      </c>
      <c r="P61" s="310">
        <f t="shared" si="7"/>
        <v>0</v>
      </c>
      <c r="Q61" s="310">
        <f t="shared" si="8"/>
        <v>0</v>
      </c>
      <c r="R61" s="310">
        <f t="shared" si="9"/>
        <v>0</v>
      </c>
      <c r="S61" s="11"/>
      <c r="T61" s="62"/>
      <c r="U61" s="62"/>
      <c r="V61" s="11"/>
      <c r="W61" s="11"/>
      <c r="X61" s="11"/>
      <c r="Y61" s="11"/>
      <c r="Z61" s="11"/>
    </row>
    <row r="62" spans="1:26" x14ac:dyDescent="0.2">
      <c r="A62" s="394"/>
      <c r="B62" s="19"/>
      <c r="C62" s="20"/>
      <c r="D62" s="20"/>
      <c r="E62" s="316"/>
      <c r="F62" s="21"/>
      <c r="G62" s="368"/>
      <c r="H62" s="382">
        <f t="shared" si="0"/>
        <v>0</v>
      </c>
      <c r="I62" s="38"/>
      <c r="J62" s="809" t="str">
        <f>IFERROR(VLOOKUP(I62,'FX rates'!$C$9:$D$25,2,FALSE),"")</f>
        <v/>
      </c>
      <c r="K62" s="382">
        <f t="shared" si="1"/>
        <v>0</v>
      </c>
      <c r="L62" s="382">
        <f t="shared" si="2"/>
        <v>0</v>
      </c>
      <c r="M62" s="57"/>
      <c r="N62" s="239" t="str">
        <f t="shared" si="10"/>
        <v>5. Preference Shares Caricom - St. Lucia</v>
      </c>
      <c r="O62" s="310" t="e">
        <f>SUMIFS(#REF!,$A$26:$A$1007,$T40,$C$26:$C$1007,$V$27)</f>
        <v>#REF!</v>
      </c>
      <c r="P62" s="310">
        <f t="shared" si="7"/>
        <v>0</v>
      </c>
      <c r="Q62" s="310">
        <f t="shared" si="8"/>
        <v>0</v>
      </c>
      <c r="R62" s="310">
        <f t="shared" si="9"/>
        <v>0</v>
      </c>
      <c r="S62" s="62"/>
      <c r="T62" s="62"/>
      <c r="U62" s="62"/>
      <c r="V62" s="11"/>
      <c r="W62" s="11"/>
      <c r="X62" s="11"/>
      <c r="Y62" s="11"/>
      <c r="Z62" s="11"/>
    </row>
    <row r="63" spans="1:26" x14ac:dyDescent="0.2">
      <c r="A63" s="394"/>
      <c r="B63" s="19"/>
      <c r="C63" s="20"/>
      <c r="D63" s="20"/>
      <c r="E63" s="316"/>
      <c r="F63" s="21"/>
      <c r="G63" s="368"/>
      <c r="H63" s="382">
        <f t="shared" si="0"/>
        <v>0</v>
      </c>
      <c r="I63" s="38"/>
      <c r="J63" s="809" t="str">
        <f>IFERROR(VLOOKUP(I63,'FX rates'!$C$9:$D$25,2,FALSE),"")</f>
        <v/>
      </c>
      <c r="K63" s="382">
        <f t="shared" si="1"/>
        <v>0</v>
      </c>
      <c r="L63" s="382">
        <f t="shared" si="2"/>
        <v>0</v>
      </c>
      <c r="M63" s="57"/>
      <c r="N63" s="239" t="str">
        <f t="shared" si="10"/>
        <v>5. Preference Shares Caricom - St. Kitts and Nevis</v>
      </c>
      <c r="O63" s="310" t="e">
        <f>SUMIFS(#REF!,$A$26:$A$1007,$T41,$C$26:$C$1007,$V$27)</f>
        <v>#REF!</v>
      </c>
      <c r="P63" s="310">
        <f t="shared" si="7"/>
        <v>0</v>
      </c>
      <c r="Q63" s="310">
        <f t="shared" si="8"/>
        <v>0</v>
      </c>
      <c r="R63" s="310">
        <f t="shared" si="9"/>
        <v>0</v>
      </c>
      <c r="S63" s="62"/>
      <c r="T63" s="62"/>
      <c r="U63" s="62"/>
      <c r="V63" s="11"/>
      <c r="W63" s="11"/>
      <c r="X63" s="11"/>
      <c r="Y63" s="11"/>
      <c r="Z63" s="11"/>
    </row>
    <row r="64" spans="1:26" x14ac:dyDescent="0.2">
      <c r="A64" s="394"/>
      <c r="B64" s="19"/>
      <c r="C64" s="20"/>
      <c r="D64" s="20"/>
      <c r="E64" s="316"/>
      <c r="F64" s="21"/>
      <c r="G64" s="368"/>
      <c r="H64" s="382">
        <f t="shared" si="0"/>
        <v>0</v>
      </c>
      <c r="I64" s="38"/>
      <c r="J64" s="809" t="str">
        <f>IFERROR(VLOOKUP(I64,'FX rates'!$C$9:$D$25,2,FALSE),"")</f>
        <v/>
      </c>
      <c r="K64" s="382">
        <f t="shared" si="1"/>
        <v>0</v>
      </c>
      <c r="L64" s="382">
        <f t="shared" si="2"/>
        <v>0</v>
      </c>
      <c r="M64" s="57"/>
      <c r="N64" s="239" t="str">
        <f t="shared" si="10"/>
        <v>5. Preference Shares Caricom - St. Vincent and the Grenadines</v>
      </c>
      <c r="O64" s="310" t="e">
        <f>SUMIFS(#REF!,$A$26:$A$1007,$T42,$C$26:$C$1007,$V$27)</f>
        <v>#REF!</v>
      </c>
      <c r="P64" s="310">
        <f t="shared" si="7"/>
        <v>0</v>
      </c>
      <c r="Q64" s="310">
        <f t="shared" si="8"/>
        <v>0</v>
      </c>
      <c r="R64" s="310">
        <f t="shared" si="9"/>
        <v>0</v>
      </c>
      <c r="S64" s="62"/>
      <c r="T64" s="11"/>
      <c r="U64" s="11"/>
      <c r="V64" s="11"/>
      <c r="W64" s="11"/>
      <c r="X64" s="11"/>
      <c r="Y64" s="11"/>
      <c r="Z64" s="11"/>
    </row>
    <row r="65" spans="1:26" x14ac:dyDescent="0.2">
      <c r="A65" s="394"/>
      <c r="B65" s="37"/>
      <c r="C65" s="20"/>
      <c r="D65" s="20"/>
      <c r="E65" s="317"/>
      <c r="F65" s="21"/>
      <c r="G65" s="21"/>
      <c r="H65" s="382">
        <f t="shared" si="0"/>
        <v>0</v>
      </c>
      <c r="I65" s="38"/>
      <c r="J65" s="809" t="str">
        <f>IFERROR(VLOOKUP(I65,'FX rates'!$C$9:$D$25,2,FALSE),"")</f>
        <v/>
      </c>
      <c r="K65" s="382">
        <f t="shared" si="1"/>
        <v>0</v>
      </c>
      <c r="L65" s="382">
        <f t="shared" si="2"/>
        <v>0</v>
      </c>
      <c r="M65" s="57"/>
      <c r="N65" s="239" t="str">
        <f t="shared" si="10"/>
        <v>5. Preference Shares Caricom - Suriname</v>
      </c>
      <c r="O65" s="310" t="e">
        <f>SUMIFS(#REF!,$A$26:$A$1007,$T43,$C$26:$C$1007,$V$27)</f>
        <v>#REF!</v>
      </c>
      <c r="P65" s="310">
        <f t="shared" si="7"/>
        <v>0</v>
      </c>
      <c r="Q65" s="310">
        <f t="shared" si="8"/>
        <v>0</v>
      </c>
      <c r="R65" s="310">
        <f t="shared" si="9"/>
        <v>0</v>
      </c>
      <c r="S65" s="62"/>
      <c r="T65" s="11"/>
      <c r="U65" s="11"/>
      <c r="V65" s="11"/>
      <c r="W65" s="11"/>
      <c r="X65" s="11"/>
      <c r="Y65" s="11"/>
      <c r="Z65" s="11"/>
    </row>
    <row r="66" spans="1:26" x14ac:dyDescent="0.2">
      <c r="A66" s="394"/>
      <c r="B66" s="37"/>
      <c r="C66" s="20"/>
      <c r="D66" s="20"/>
      <c r="E66" s="317"/>
      <c r="F66" s="21"/>
      <c r="G66" s="21"/>
      <c r="H66" s="382">
        <f t="shared" si="0"/>
        <v>0</v>
      </c>
      <c r="I66" s="38"/>
      <c r="J66" s="809" t="str">
        <f>IFERROR(VLOOKUP(I66,'FX rates'!$C$9:$D$25,2,FALSE),"")</f>
        <v/>
      </c>
      <c r="K66" s="382">
        <f t="shared" si="1"/>
        <v>0</v>
      </c>
      <c r="L66" s="382">
        <f t="shared" si="2"/>
        <v>0</v>
      </c>
      <c r="M66" s="57"/>
      <c r="N66" s="239" t="str">
        <f t="shared" si="10"/>
        <v>5. Preference Shares Caricom - Turks and Caicos</v>
      </c>
      <c r="O66" s="310" t="e">
        <f>SUMIFS(#REF!,$A$26:$A$1007,$T44,$C$26:$C$1007,$V$27)</f>
        <v>#REF!</v>
      </c>
      <c r="P66" s="310">
        <f t="shared" si="7"/>
        <v>0</v>
      </c>
      <c r="Q66" s="310">
        <f t="shared" si="8"/>
        <v>0</v>
      </c>
      <c r="R66" s="310">
        <f t="shared" si="9"/>
        <v>0</v>
      </c>
      <c r="S66" s="62"/>
      <c r="T66" s="11"/>
      <c r="U66" s="11"/>
      <c r="V66" s="11"/>
      <c r="W66" s="11"/>
      <c r="X66" s="11"/>
      <c r="Y66" s="11"/>
      <c r="Z66" s="11"/>
    </row>
    <row r="67" spans="1:26" x14ac:dyDescent="0.2">
      <c r="A67" s="394"/>
      <c r="B67" s="37"/>
      <c r="C67" s="20"/>
      <c r="D67" s="20"/>
      <c r="E67" s="317"/>
      <c r="F67" s="21"/>
      <c r="G67" s="21"/>
      <c r="H67" s="382">
        <f t="shared" si="0"/>
        <v>0</v>
      </c>
      <c r="I67" s="38"/>
      <c r="J67" s="809" t="str">
        <f>IFERROR(VLOOKUP(I67,'FX rates'!$C$9:$D$25,2,FALSE),"")</f>
        <v/>
      </c>
      <c r="K67" s="382">
        <f t="shared" si="1"/>
        <v>0</v>
      </c>
      <c r="L67" s="382">
        <f t="shared" si="2"/>
        <v>0</v>
      </c>
      <c r="M67" s="57"/>
      <c r="N67" s="239" t="str">
        <f t="shared" si="10"/>
        <v>5. Preference Shares Caricom - US Virgin Islands</v>
      </c>
      <c r="O67" s="310" t="e">
        <f>SUMIFS(#REF!,$A$26:$A$1007,$T45,$C$26:$C$1007,$V$27)</f>
        <v>#REF!</v>
      </c>
      <c r="P67" s="310">
        <f t="shared" si="7"/>
        <v>0</v>
      </c>
      <c r="Q67" s="310">
        <f t="shared" si="8"/>
        <v>0</v>
      </c>
      <c r="R67" s="310">
        <f t="shared" si="9"/>
        <v>0</v>
      </c>
      <c r="S67" s="62"/>
      <c r="T67" s="11"/>
      <c r="U67" s="11"/>
      <c r="V67" s="11"/>
      <c r="W67" s="11"/>
      <c r="X67" s="11"/>
      <c r="Y67" s="11"/>
      <c r="Z67" s="11"/>
    </row>
    <row r="68" spans="1:26" x14ac:dyDescent="0.2">
      <c r="A68" s="394"/>
      <c r="B68" s="37"/>
      <c r="C68" s="20"/>
      <c r="D68" s="20"/>
      <c r="E68" s="317"/>
      <c r="F68" s="21"/>
      <c r="G68" s="21"/>
      <c r="H68" s="382">
        <f t="shared" si="0"/>
        <v>0</v>
      </c>
      <c r="I68" s="38"/>
      <c r="J68" s="809" t="str">
        <f>IFERROR(VLOOKUP(I68,'FX rates'!$C$9:$D$25,2,FALSE),"")</f>
        <v/>
      </c>
      <c r="K68" s="382">
        <f t="shared" si="1"/>
        <v>0</v>
      </c>
      <c r="L68" s="382">
        <f t="shared" si="2"/>
        <v>0</v>
      </c>
      <c r="M68" s="57"/>
      <c r="N68" s="239" t="str">
        <f>"6. Preference Shares "&amp;T46</f>
        <v>6. Preference Shares Other</v>
      </c>
      <c r="O68" s="310" t="e">
        <f>SUMIFS(#REF!,$A$26:$A$1007,$T46,$C$26:$C$1007,$V$27)</f>
        <v>#REF!</v>
      </c>
      <c r="P68" s="310">
        <f t="shared" si="7"/>
        <v>0</v>
      </c>
      <c r="Q68" s="310">
        <f t="shared" si="8"/>
        <v>0</v>
      </c>
      <c r="R68" s="310">
        <f t="shared" si="9"/>
        <v>0</v>
      </c>
      <c r="S68" s="62"/>
      <c r="T68" s="11"/>
      <c r="U68" s="11"/>
      <c r="V68" s="11"/>
      <c r="W68" s="11"/>
      <c r="X68" s="11"/>
      <c r="Y68" s="11"/>
      <c r="Z68" s="11"/>
    </row>
    <row r="69" spans="1:26" x14ac:dyDescent="0.2">
      <c r="A69" s="394"/>
      <c r="B69" s="37"/>
      <c r="C69" s="20"/>
      <c r="D69" s="20"/>
      <c r="E69" s="317"/>
      <c r="F69" s="21"/>
      <c r="G69" s="21"/>
      <c r="H69" s="382">
        <f t="shared" si="0"/>
        <v>0</v>
      </c>
      <c r="I69" s="38"/>
      <c r="J69" s="809" t="str">
        <f>IFERROR(VLOOKUP(I69,'FX rates'!$C$9:$D$25,2,FALSE),"")</f>
        <v/>
      </c>
      <c r="K69" s="382">
        <f t="shared" si="1"/>
        <v>0</v>
      </c>
      <c r="L69" s="382">
        <f t="shared" si="2"/>
        <v>0</v>
      </c>
      <c r="M69" s="57"/>
      <c r="N69" s="377" t="s">
        <v>56</v>
      </c>
      <c r="O69" s="343" t="e">
        <f>SUM(O27:O68)</f>
        <v>#REF!</v>
      </c>
      <c r="P69" s="343">
        <f>SUM(P27:P68)</f>
        <v>0</v>
      </c>
      <c r="Q69" s="343">
        <f>SUM(Q27:Q68)</f>
        <v>0</v>
      </c>
      <c r="R69" s="343">
        <f>SUM(R27:R68)</f>
        <v>0</v>
      </c>
      <c r="S69" s="62"/>
      <c r="T69" s="11"/>
      <c r="U69" s="11"/>
      <c r="V69" s="11"/>
      <c r="W69" s="11"/>
      <c r="X69" s="11"/>
      <c r="Y69" s="11"/>
      <c r="Z69" s="11"/>
    </row>
    <row r="70" spans="1:26" x14ac:dyDescent="0.2">
      <c r="A70" s="394"/>
      <c r="B70" s="37"/>
      <c r="C70" s="20"/>
      <c r="D70" s="20"/>
      <c r="E70" s="317"/>
      <c r="F70" s="21"/>
      <c r="G70" s="21"/>
      <c r="H70" s="382">
        <f t="shared" si="0"/>
        <v>0</v>
      </c>
      <c r="I70" s="38"/>
      <c r="J70" s="809" t="str">
        <f>IFERROR(VLOOKUP(I70,'FX rates'!$C$9:$D$25,2,FALSE),"")</f>
        <v/>
      </c>
      <c r="K70" s="382">
        <f t="shared" si="1"/>
        <v>0</v>
      </c>
      <c r="L70" s="382">
        <f t="shared" si="2"/>
        <v>0</v>
      </c>
      <c r="M70" s="57"/>
      <c r="N70" s="62"/>
      <c r="O70" s="62"/>
      <c r="P70" s="62"/>
      <c r="Q70" s="61"/>
      <c r="R70" s="62"/>
      <c r="S70" s="62"/>
      <c r="T70" s="11"/>
      <c r="U70" s="11"/>
      <c r="V70" s="11"/>
      <c r="W70" s="11"/>
      <c r="X70" s="11"/>
      <c r="Y70" s="11"/>
      <c r="Z70" s="11"/>
    </row>
    <row r="71" spans="1:26" x14ac:dyDescent="0.2">
      <c r="A71" s="394"/>
      <c r="B71" s="37"/>
      <c r="C71" s="20"/>
      <c r="D71" s="20"/>
      <c r="E71" s="317"/>
      <c r="F71" s="21"/>
      <c r="G71" s="21"/>
      <c r="H71" s="382">
        <f t="shared" si="0"/>
        <v>0</v>
      </c>
      <c r="I71" s="38"/>
      <c r="J71" s="809" t="str">
        <f>IFERROR(VLOOKUP(I71,'FX rates'!$C$9:$D$25,2,FALSE),"")</f>
        <v/>
      </c>
      <c r="K71" s="382">
        <f t="shared" si="1"/>
        <v>0</v>
      </c>
      <c r="L71" s="382">
        <f t="shared" si="2"/>
        <v>0</v>
      </c>
      <c r="M71" s="57"/>
      <c r="N71" s="62"/>
      <c r="O71" s="62"/>
      <c r="P71" s="369"/>
      <c r="Q71" s="61"/>
      <c r="R71" s="62"/>
      <c r="S71" s="62"/>
      <c r="T71" s="11"/>
      <c r="U71" s="11"/>
      <c r="V71" s="11"/>
      <c r="W71" s="11"/>
      <c r="X71" s="11"/>
      <c r="Y71" s="11"/>
      <c r="Z71" s="11"/>
    </row>
    <row r="72" spans="1:26" x14ac:dyDescent="0.2">
      <c r="A72" s="394"/>
      <c r="B72" s="37"/>
      <c r="C72" s="20"/>
      <c r="D72" s="20"/>
      <c r="E72" s="317"/>
      <c r="F72" s="21"/>
      <c r="G72" s="21"/>
      <c r="H72" s="382">
        <f t="shared" si="0"/>
        <v>0</v>
      </c>
      <c r="I72" s="38"/>
      <c r="J72" s="809" t="str">
        <f>IFERROR(VLOOKUP(I72,'FX rates'!$C$9:$D$25,2,FALSE),"")</f>
        <v/>
      </c>
      <c r="K72" s="382">
        <f t="shared" si="1"/>
        <v>0</v>
      </c>
      <c r="L72" s="382">
        <f t="shared" si="2"/>
        <v>0</v>
      </c>
      <c r="M72" s="57"/>
      <c r="N72" s="62"/>
      <c r="O72" s="62"/>
      <c r="P72" s="57"/>
      <c r="Q72" s="5"/>
      <c r="R72" s="339"/>
      <c r="S72" s="62"/>
      <c r="T72" s="11"/>
      <c r="U72" s="11"/>
      <c r="V72" s="11"/>
      <c r="W72" s="11"/>
      <c r="X72" s="11"/>
      <c r="Y72" s="11"/>
      <c r="Z72" s="11"/>
    </row>
    <row r="73" spans="1:26" x14ac:dyDescent="0.2">
      <c r="A73" s="394"/>
      <c r="B73" s="37"/>
      <c r="C73" s="20"/>
      <c r="D73" s="20"/>
      <c r="E73" s="317"/>
      <c r="F73" s="21"/>
      <c r="G73" s="21"/>
      <c r="H73" s="382">
        <f t="shared" si="0"/>
        <v>0</v>
      </c>
      <c r="I73" s="38"/>
      <c r="J73" s="809" t="str">
        <f>IFERROR(VLOOKUP(I73,'FX rates'!$C$9:$D$25,2,FALSE),"")</f>
        <v/>
      </c>
      <c r="K73" s="382">
        <f t="shared" si="1"/>
        <v>0</v>
      </c>
      <c r="L73" s="382">
        <f t="shared" si="2"/>
        <v>0</v>
      </c>
      <c r="M73" s="57"/>
      <c r="N73" s="62"/>
      <c r="O73" s="62"/>
      <c r="P73" s="57"/>
      <c r="Q73" s="5"/>
      <c r="R73" s="11"/>
      <c r="S73" s="62"/>
      <c r="T73" s="11"/>
      <c r="U73" s="11"/>
      <c r="V73" s="11"/>
      <c r="W73" s="11"/>
      <c r="X73" s="11"/>
      <c r="Y73" s="11"/>
      <c r="Z73" s="11"/>
    </row>
    <row r="74" spans="1:26" x14ac:dyDescent="0.2">
      <c r="A74" s="394"/>
      <c r="B74" s="37"/>
      <c r="C74" s="20"/>
      <c r="D74" s="20"/>
      <c r="E74" s="317"/>
      <c r="F74" s="21"/>
      <c r="G74" s="21"/>
      <c r="H74" s="382">
        <f t="shared" si="0"/>
        <v>0</v>
      </c>
      <c r="I74" s="38"/>
      <c r="J74" s="809" t="str">
        <f>IFERROR(VLOOKUP(I74,'FX rates'!$C$9:$D$25,2,FALSE),"")</f>
        <v/>
      </c>
      <c r="K74" s="382">
        <f t="shared" si="1"/>
        <v>0</v>
      </c>
      <c r="L74" s="382">
        <f t="shared" si="2"/>
        <v>0</v>
      </c>
      <c r="M74" s="57"/>
      <c r="N74" s="223" t="s">
        <v>225</v>
      </c>
      <c r="O74" s="57"/>
      <c r="P74" s="57"/>
      <c r="Q74" s="5"/>
      <c r="R74" s="11"/>
      <c r="S74" s="11"/>
      <c r="T74" s="11"/>
      <c r="U74" s="11"/>
      <c r="V74" s="11"/>
      <c r="W74" s="11"/>
      <c r="X74" s="11"/>
      <c r="Y74" s="11"/>
      <c r="Z74" s="11"/>
    </row>
    <row r="75" spans="1:26" x14ac:dyDescent="0.2">
      <c r="A75" s="394"/>
      <c r="B75" s="37"/>
      <c r="C75" s="20"/>
      <c r="D75" s="20"/>
      <c r="E75" s="317"/>
      <c r="F75" s="21"/>
      <c r="G75" s="21"/>
      <c r="H75" s="382">
        <f t="shared" si="0"/>
        <v>0</v>
      </c>
      <c r="I75" s="38"/>
      <c r="J75" s="809" t="str">
        <f>IFERROR(VLOOKUP(I75,'FX rates'!$C$9:$D$25,2,FALSE),"")</f>
        <v/>
      </c>
      <c r="K75" s="382">
        <f t="shared" si="1"/>
        <v>0</v>
      </c>
      <c r="L75" s="382">
        <f t="shared" si="2"/>
        <v>0</v>
      </c>
      <c r="M75" s="57"/>
      <c r="N75" s="57"/>
      <c r="O75" s="217" t="str">
        <f>"Valuation Amount Balance Sheet "&amp;YEAR($B$6)</f>
        <v>Valuation Amount Balance Sheet 1900</v>
      </c>
      <c r="P75" s="217" t="s">
        <v>224</v>
      </c>
      <c r="Q75" s="217" t="str">
        <f>"Other Assets at Year End "&amp;YEAR($B$6)</f>
        <v>Other Assets at Year End 1900</v>
      </c>
      <c r="R75" s="11"/>
      <c r="S75" s="11"/>
      <c r="T75" s="11"/>
      <c r="U75" s="11"/>
      <c r="V75" s="11"/>
      <c r="W75" s="11"/>
      <c r="X75" s="11"/>
      <c r="Y75" s="11"/>
      <c r="Z75" s="11"/>
    </row>
    <row r="76" spans="1:26" x14ac:dyDescent="0.2">
      <c r="A76" s="394"/>
      <c r="B76" s="37"/>
      <c r="C76" s="20"/>
      <c r="D76" s="20"/>
      <c r="E76" s="317"/>
      <c r="F76" s="21"/>
      <c r="G76" s="21"/>
      <c r="H76" s="382">
        <f t="shared" si="0"/>
        <v>0</v>
      </c>
      <c r="I76" s="38"/>
      <c r="J76" s="809" t="str">
        <f>IFERROR(VLOOKUP(I76,'FX rates'!$C$9:$D$25,2,FALSE),"")</f>
        <v/>
      </c>
      <c r="K76" s="382">
        <f t="shared" si="1"/>
        <v>0</v>
      </c>
      <c r="L76" s="382">
        <f t="shared" si="2"/>
        <v>0</v>
      </c>
      <c r="M76" s="57"/>
      <c r="N76" s="225" t="s">
        <v>226</v>
      </c>
      <c r="O76" s="321">
        <f>SUMIFS($H$26:$H$1007,$C$26:$C$1007,$V$26,$D$26:$D$1007,$W$26)</f>
        <v>0</v>
      </c>
      <c r="P76" s="321">
        <f>SUMIFS($K$26:$K$1007,$C$26:$C$1007,$V$26,$D$26:$D$1007,$W$26)</f>
        <v>0</v>
      </c>
      <c r="Q76" s="321">
        <f>SUMIFS($L$26:$L$1007,$C$26:$C$1007,$V$26,$D$26:$D$1007,$W$26)</f>
        <v>0</v>
      </c>
      <c r="R76" s="11"/>
      <c r="S76" s="11"/>
      <c r="T76" s="11"/>
      <c r="U76" s="11"/>
      <c r="V76" s="11"/>
      <c r="W76" s="11"/>
      <c r="X76" s="11"/>
      <c r="Y76" s="11"/>
      <c r="Z76" s="11"/>
    </row>
    <row r="77" spans="1:26" x14ac:dyDescent="0.2">
      <c r="A77" s="394"/>
      <c r="B77" s="37"/>
      <c r="C77" s="20"/>
      <c r="D77" s="20"/>
      <c r="E77" s="317"/>
      <c r="F77" s="21"/>
      <c r="G77" s="21"/>
      <c r="H77" s="382">
        <f t="shared" si="0"/>
        <v>0</v>
      </c>
      <c r="I77" s="38"/>
      <c r="J77" s="809" t="str">
        <f>IFERROR(VLOOKUP(I77,'FX rates'!$C$9:$D$25,2,FALSE),"")</f>
        <v/>
      </c>
      <c r="K77" s="382">
        <f t="shared" si="1"/>
        <v>0</v>
      </c>
      <c r="L77" s="382">
        <f t="shared" si="2"/>
        <v>0</v>
      </c>
      <c r="M77" s="57"/>
      <c r="N77" s="225" t="s">
        <v>227</v>
      </c>
      <c r="O77" s="321">
        <f>SUMIFS($H$26:$H$1007,$C$26:$C$1007,$V$26,$D$26:$D$1007,$W$27)</f>
        <v>0</v>
      </c>
      <c r="P77" s="321">
        <f>SUMIFS($K$26:$K$1007,$C$26:$C$1007,$V$26,$D$26:$D$1007,$W$27)</f>
        <v>0</v>
      </c>
      <c r="Q77" s="321">
        <f>SUMIFS($L$26:$L$1007,$C$26:$C$1007,$V$26,$D$26:$D$1007,$W$27)</f>
        <v>0</v>
      </c>
      <c r="R77" s="11"/>
      <c r="S77" s="11"/>
      <c r="T77" s="11"/>
      <c r="U77" s="11"/>
      <c r="V77" s="11"/>
      <c r="W77" s="11"/>
      <c r="X77" s="11"/>
      <c r="Y77" s="11"/>
      <c r="Z77" s="11"/>
    </row>
    <row r="78" spans="1:26" x14ac:dyDescent="0.2">
      <c r="A78" s="394"/>
      <c r="B78" s="37"/>
      <c r="C78" s="20"/>
      <c r="D78" s="20"/>
      <c r="E78" s="317"/>
      <c r="F78" s="21"/>
      <c r="G78" s="21"/>
      <c r="H78" s="382">
        <f t="shared" si="0"/>
        <v>0</v>
      </c>
      <c r="I78" s="38"/>
      <c r="J78" s="809" t="str">
        <f>IFERROR(VLOOKUP(I78,'FX rates'!$C$9:$D$25,2,FALSE),"")</f>
        <v/>
      </c>
      <c r="K78" s="382">
        <f t="shared" si="1"/>
        <v>0</v>
      </c>
      <c r="L78" s="382">
        <f t="shared" si="2"/>
        <v>0</v>
      </c>
      <c r="M78" s="57"/>
      <c r="N78" s="225" t="s">
        <v>228</v>
      </c>
      <c r="O78" s="321">
        <f>SUMIFS($H$26:$H$1007,$C$26:$C$1007,$V$27,$D$26:$D$1007,$W$26)</f>
        <v>0</v>
      </c>
      <c r="P78" s="321">
        <f>SUMIFS($K$26:$K$1007,$C$26:$C$1007,$V$27,$D$26:$D$1007,$W$26)</f>
        <v>0</v>
      </c>
      <c r="Q78" s="321">
        <f>SUMIFS($L$26:$L$1007,$C$26:$C$1007,$V$27,$D$26:$D$1007,$W$26)</f>
        <v>0</v>
      </c>
      <c r="R78" s="11"/>
      <c r="S78" s="11"/>
      <c r="T78" s="11"/>
      <c r="U78" s="11"/>
      <c r="V78" s="11"/>
      <c r="W78" s="11"/>
      <c r="X78" s="11"/>
      <c r="Y78" s="11"/>
      <c r="Z78" s="11"/>
    </row>
    <row r="79" spans="1:26" x14ac:dyDescent="0.2">
      <c r="A79" s="394"/>
      <c r="B79" s="37"/>
      <c r="C79" s="20"/>
      <c r="D79" s="20"/>
      <c r="E79" s="317"/>
      <c r="F79" s="21"/>
      <c r="G79" s="21"/>
      <c r="H79" s="382">
        <f t="shared" si="0"/>
        <v>0</v>
      </c>
      <c r="I79" s="38"/>
      <c r="J79" s="809" t="str">
        <f>IFERROR(VLOOKUP(I79,'FX rates'!$C$9:$D$25,2,FALSE),"")</f>
        <v/>
      </c>
      <c r="K79" s="382">
        <f t="shared" si="1"/>
        <v>0</v>
      </c>
      <c r="L79" s="382">
        <f t="shared" si="2"/>
        <v>0</v>
      </c>
      <c r="M79" s="57"/>
      <c r="N79" s="224" t="s">
        <v>229</v>
      </c>
      <c r="O79" s="321">
        <f>SUMIFS($H$26:$H$1007,$C$26:$C$1007,$V$27,$D$26:$D$1007,$W$27)</f>
        <v>0</v>
      </c>
      <c r="P79" s="321">
        <f>SUMIFS($K$26:$K$1007,$C$26:$C$1007,$V$27,$D$26:$D$1007,$W$27)</f>
        <v>0</v>
      </c>
      <c r="Q79" s="321">
        <f>SUMIFS($L$26:$L$1007,$C$26:$C$1007,$V$27,$D$26:$D$1007,$W$27)</f>
        <v>0</v>
      </c>
      <c r="R79" s="11"/>
      <c r="S79" s="11"/>
      <c r="T79" s="11"/>
      <c r="U79" s="11"/>
      <c r="V79" s="11"/>
      <c r="W79" s="11"/>
      <c r="X79" s="11"/>
      <c r="Y79" s="11"/>
      <c r="Z79" s="11"/>
    </row>
    <row r="80" spans="1:26" x14ac:dyDescent="0.2">
      <c r="A80" s="394"/>
      <c r="B80" s="37"/>
      <c r="C80" s="20"/>
      <c r="D80" s="20"/>
      <c r="E80" s="317"/>
      <c r="F80" s="21"/>
      <c r="G80" s="21"/>
      <c r="H80" s="382">
        <f t="shared" si="0"/>
        <v>0</v>
      </c>
      <c r="I80" s="38"/>
      <c r="J80" s="809" t="str">
        <f>IFERROR(VLOOKUP(I80,'FX rates'!$C$9:$D$25,2,FALSE),"")</f>
        <v/>
      </c>
      <c r="K80" s="382">
        <f t="shared" si="1"/>
        <v>0</v>
      </c>
      <c r="L80" s="382">
        <f t="shared" si="2"/>
        <v>0</v>
      </c>
      <c r="M80" s="57"/>
      <c r="N80" s="224" t="s">
        <v>16</v>
      </c>
      <c r="O80" s="321">
        <f>SUM(O76:O79)</f>
        <v>0</v>
      </c>
      <c r="P80" s="321">
        <f>SUM(P76:P79)</f>
        <v>0</v>
      </c>
      <c r="Q80" s="321">
        <f>SUM(Q76:Q79)</f>
        <v>0</v>
      </c>
      <c r="R80" s="11"/>
      <c r="S80" s="11"/>
      <c r="T80" s="11"/>
      <c r="U80" s="11"/>
      <c r="V80" s="11"/>
      <c r="W80" s="11"/>
      <c r="X80" s="11"/>
      <c r="Y80" s="11"/>
      <c r="Z80" s="11"/>
    </row>
    <row r="81" spans="1:26" x14ac:dyDescent="0.2">
      <c r="A81" s="394"/>
      <c r="B81" s="37"/>
      <c r="C81" s="20"/>
      <c r="D81" s="20"/>
      <c r="E81" s="317"/>
      <c r="F81" s="21"/>
      <c r="G81" s="21"/>
      <c r="H81" s="382">
        <f t="shared" si="0"/>
        <v>0</v>
      </c>
      <c r="I81" s="38"/>
      <c r="J81" s="809" t="str">
        <f>IFERROR(VLOOKUP(I81,'FX rates'!$C$9:$D$25,2,FALSE),"")</f>
        <v/>
      </c>
      <c r="K81" s="382">
        <f t="shared" si="1"/>
        <v>0</v>
      </c>
      <c r="L81" s="382">
        <f t="shared" si="2"/>
        <v>0</v>
      </c>
      <c r="M81" s="57"/>
      <c r="N81" s="57"/>
      <c r="O81" s="57"/>
      <c r="P81" s="57"/>
      <c r="Q81" s="5"/>
      <c r="R81" s="11"/>
      <c r="S81" s="11"/>
      <c r="T81" s="11"/>
      <c r="U81" s="11"/>
      <c r="V81" s="11"/>
      <c r="W81" s="11"/>
      <c r="X81" s="11"/>
      <c r="Y81" s="11"/>
      <c r="Z81" s="11"/>
    </row>
    <row r="82" spans="1:26" x14ac:dyDescent="0.2">
      <c r="A82" s="394"/>
      <c r="B82" s="37"/>
      <c r="C82" s="20"/>
      <c r="D82" s="20"/>
      <c r="E82" s="317"/>
      <c r="F82" s="21"/>
      <c r="G82" s="21"/>
      <c r="H82" s="382">
        <f t="shared" si="0"/>
        <v>0</v>
      </c>
      <c r="I82" s="38"/>
      <c r="J82" s="809" t="str">
        <f>IFERROR(VLOOKUP(I82,'FX rates'!$C$9:$D$25,2,FALSE),"")</f>
        <v/>
      </c>
      <c r="K82" s="382">
        <f t="shared" si="1"/>
        <v>0</v>
      </c>
      <c r="L82" s="382">
        <f t="shared" si="2"/>
        <v>0</v>
      </c>
      <c r="M82" s="57"/>
      <c r="N82" s="57"/>
      <c r="O82" s="57"/>
      <c r="P82" s="57"/>
      <c r="Q82" s="5"/>
      <c r="R82" s="11"/>
      <c r="S82" s="11"/>
      <c r="T82" s="11"/>
      <c r="U82" s="11"/>
      <c r="V82" s="11"/>
      <c r="W82" s="11"/>
      <c r="X82" s="11"/>
      <c r="Y82" s="11"/>
      <c r="Z82" s="11"/>
    </row>
    <row r="83" spans="1:26" x14ac:dyDescent="0.2">
      <c r="A83" s="394"/>
      <c r="B83" s="37"/>
      <c r="C83" s="20"/>
      <c r="D83" s="20"/>
      <c r="E83" s="317"/>
      <c r="F83" s="21"/>
      <c r="G83" s="21"/>
      <c r="H83" s="382">
        <f t="shared" si="0"/>
        <v>0</v>
      </c>
      <c r="I83" s="38"/>
      <c r="J83" s="809" t="str">
        <f>IFERROR(VLOOKUP(I83,'FX rates'!$C$9:$D$25,2,FALSE),"")</f>
        <v/>
      </c>
      <c r="K83" s="382">
        <f t="shared" si="1"/>
        <v>0</v>
      </c>
      <c r="L83" s="382">
        <f t="shared" si="2"/>
        <v>0</v>
      </c>
      <c r="M83" s="57"/>
      <c r="N83" s="57"/>
      <c r="O83" s="57"/>
      <c r="P83" s="57"/>
      <c r="Q83" s="5"/>
      <c r="R83" s="11"/>
      <c r="S83" s="11"/>
      <c r="T83" s="11"/>
      <c r="U83" s="11"/>
      <c r="V83" s="11"/>
      <c r="W83" s="11"/>
      <c r="X83" s="11"/>
      <c r="Y83" s="11"/>
      <c r="Z83" s="11"/>
    </row>
    <row r="84" spans="1:26" x14ac:dyDescent="0.2">
      <c r="A84" s="394"/>
      <c r="B84" s="37"/>
      <c r="C84" s="20"/>
      <c r="D84" s="20"/>
      <c r="E84" s="317"/>
      <c r="F84" s="21"/>
      <c r="G84" s="21"/>
      <c r="H84" s="382">
        <f t="shared" si="0"/>
        <v>0</v>
      </c>
      <c r="I84" s="38"/>
      <c r="J84" s="809" t="str">
        <f>IFERROR(VLOOKUP(I84,'FX rates'!$C$9:$D$25,2,FALSE),"")</f>
        <v/>
      </c>
      <c r="K84" s="382">
        <f t="shared" si="1"/>
        <v>0</v>
      </c>
      <c r="L84" s="382">
        <f t="shared" si="2"/>
        <v>0</v>
      </c>
      <c r="M84" s="57"/>
      <c r="N84" s="57"/>
      <c r="O84" s="57"/>
      <c r="P84" s="57"/>
      <c r="Q84" s="5"/>
      <c r="R84" s="11"/>
      <c r="S84" s="11"/>
      <c r="T84" s="11"/>
      <c r="U84" s="11"/>
      <c r="V84" s="11"/>
      <c r="W84" s="11"/>
      <c r="X84" s="11"/>
      <c r="Y84" s="11"/>
      <c r="Z84" s="11"/>
    </row>
    <row r="85" spans="1:26" x14ac:dyDescent="0.2">
      <c r="A85" s="394"/>
      <c r="B85" s="37"/>
      <c r="C85" s="20"/>
      <c r="D85" s="20"/>
      <c r="E85" s="317"/>
      <c r="F85" s="21"/>
      <c r="G85" s="21"/>
      <c r="H85" s="382">
        <f t="shared" si="0"/>
        <v>0</v>
      </c>
      <c r="I85" s="38"/>
      <c r="J85" s="809" t="str">
        <f>IFERROR(VLOOKUP(I85,'FX rates'!$C$9:$D$25,2,FALSE),"")</f>
        <v/>
      </c>
      <c r="K85" s="382">
        <f t="shared" si="1"/>
        <v>0</v>
      </c>
      <c r="L85" s="382">
        <f t="shared" si="2"/>
        <v>0</v>
      </c>
      <c r="M85" s="57"/>
      <c r="N85" s="57"/>
      <c r="O85" s="57"/>
      <c r="P85" s="57"/>
      <c r="Q85" s="5"/>
      <c r="R85" s="11"/>
      <c r="S85" s="11"/>
      <c r="T85" s="11"/>
      <c r="U85" s="11"/>
      <c r="V85" s="11"/>
      <c r="W85" s="11"/>
      <c r="X85" s="11"/>
      <c r="Y85" s="11"/>
      <c r="Z85" s="11"/>
    </row>
    <row r="86" spans="1:26" x14ac:dyDescent="0.2">
      <c r="A86" s="394"/>
      <c r="B86" s="37"/>
      <c r="C86" s="20"/>
      <c r="D86" s="20"/>
      <c r="E86" s="317"/>
      <c r="F86" s="21"/>
      <c r="G86" s="21"/>
      <c r="H86" s="382">
        <f t="shared" si="0"/>
        <v>0</v>
      </c>
      <c r="I86" s="38"/>
      <c r="J86" s="809" t="str">
        <f>IFERROR(VLOOKUP(I86,'FX rates'!$C$9:$D$25,2,FALSE),"")</f>
        <v/>
      </c>
      <c r="K86" s="382">
        <f t="shared" si="1"/>
        <v>0</v>
      </c>
      <c r="L86" s="382">
        <f t="shared" si="2"/>
        <v>0</v>
      </c>
      <c r="M86" s="57"/>
      <c r="N86" s="57"/>
      <c r="O86" s="57"/>
      <c r="P86" s="57"/>
      <c r="Q86" s="5"/>
      <c r="R86" s="11"/>
      <c r="S86" s="11"/>
      <c r="T86" s="11"/>
      <c r="U86" s="11"/>
      <c r="V86" s="11"/>
      <c r="W86" s="11"/>
      <c r="X86" s="11"/>
      <c r="Y86" s="11"/>
      <c r="Z86" s="11"/>
    </row>
    <row r="87" spans="1:26" x14ac:dyDescent="0.2">
      <c r="A87" s="394"/>
      <c r="B87" s="37"/>
      <c r="C87" s="20"/>
      <c r="D87" s="20"/>
      <c r="E87" s="317"/>
      <c r="F87" s="21"/>
      <c r="G87" s="21"/>
      <c r="H87" s="382">
        <f t="shared" si="0"/>
        <v>0</v>
      </c>
      <c r="I87" s="38"/>
      <c r="J87" s="809" t="str">
        <f>IFERROR(VLOOKUP(I87,'FX rates'!$C$9:$D$25,2,FALSE),"")</f>
        <v/>
      </c>
      <c r="K87" s="382">
        <f t="shared" si="1"/>
        <v>0</v>
      </c>
      <c r="L87" s="382">
        <f t="shared" si="2"/>
        <v>0</v>
      </c>
      <c r="M87" s="57"/>
      <c r="N87" s="57"/>
      <c r="O87" s="57"/>
      <c r="P87" s="57"/>
      <c r="Q87" s="5"/>
      <c r="R87" s="11"/>
      <c r="S87" s="11"/>
      <c r="T87" s="11"/>
      <c r="U87" s="11"/>
      <c r="V87" s="11"/>
      <c r="W87" s="11"/>
      <c r="X87" s="11"/>
      <c r="Y87" s="11"/>
      <c r="Z87" s="11"/>
    </row>
    <row r="88" spans="1:26" x14ac:dyDescent="0.2">
      <c r="A88" s="394"/>
      <c r="B88" s="37"/>
      <c r="C88" s="20"/>
      <c r="D88" s="20"/>
      <c r="E88" s="317"/>
      <c r="F88" s="21"/>
      <c r="G88" s="21"/>
      <c r="H88" s="382">
        <f t="shared" si="0"/>
        <v>0</v>
      </c>
      <c r="I88" s="38"/>
      <c r="J88" s="809" t="str">
        <f>IFERROR(VLOOKUP(I88,'FX rates'!$C$9:$D$25,2,FALSE),"")</f>
        <v/>
      </c>
      <c r="K88" s="382">
        <f t="shared" si="1"/>
        <v>0</v>
      </c>
      <c r="L88" s="382">
        <f t="shared" si="2"/>
        <v>0</v>
      </c>
      <c r="M88" s="57"/>
      <c r="N88" s="57"/>
      <c r="O88" s="57"/>
      <c r="P88" s="57"/>
      <c r="Q88" s="5"/>
      <c r="R88" s="11"/>
      <c r="S88" s="11"/>
      <c r="T88" s="11"/>
      <c r="U88" s="11"/>
      <c r="V88" s="11"/>
      <c r="W88" s="11"/>
      <c r="X88" s="11"/>
      <c r="Y88" s="11"/>
      <c r="Z88" s="11"/>
    </row>
    <row r="89" spans="1:26" x14ac:dyDescent="0.2">
      <c r="A89" s="394"/>
      <c r="B89" s="37"/>
      <c r="C89" s="20"/>
      <c r="D89" s="20"/>
      <c r="E89" s="317"/>
      <c r="F89" s="21"/>
      <c r="G89" s="21"/>
      <c r="H89" s="382">
        <f t="shared" si="0"/>
        <v>0</v>
      </c>
      <c r="I89" s="38"/>
      <c r="J89" s="809" t="str">
        <f>IFERROR(VLOOKUP(I89,'FX rates'!$C$9:$D$25,2,FALSE),"")</f>
        <v/>
      </c>
      <c r="K89" s="382">
        <f t="shared" si="1"/>
        <v>0</v>
      </c>
      <c r="L89" s="382">
        <f t="shared" si="2"/>
        <v>0</v>
      </c>
      <c r="M89" s="57"/>
      <c r="N89" s="57"/>
      <c r="O89" s="57"/>
      <c r="P89" s="57"/>
      <c r="Q89" s="5"/>
      <c r="R89" s="11"/>
      <c r="S89" s="11"/>
      <c r="T89" s="11"/>
      <c r="U89" s="11"/>
      <c r="V89" s="11"/>
      <c r="W89" s="11"/>
      <c r="X89" s="11"/>
      <c r="Y89" s="11"/>
      <c r="Z89" s="11"/>
    </row>
    <row r="90" spans="1:26" x14ac:dyDescent="0.2">
      <c r="A90" s="394"/>
      <c r="B90" s="37"/>
      <c r="C90" s="20"/>
      <c r="D90" s="20"/>
      <c r="E90" s="317"/>
      <c r="F90" s="21"/>
      <c r="G90" s="21"/>
      <c r="H90" s="382">
        <f t="shared" ref="H90:H153" si="11">IF(F90&gt;0,F90*G90,0)</f>
        <v>0</v>
      </c>
      <c r="I90" s="38"/>
      <c r="J90" s="809" t="str">
        <f>IFERROR(VLOOKUP(I90,'FX rates'!$C$9:$D$25,2,FALSE),"")</f>
        <v/>
      </c>
      <c r="K90" s="382">
        <f t="shared" ref="K90:K153" si="12">IF(E90=$Z$26,H90,0)</f>
        <v>0</v>
      </c>
      <c r="L90" s="382">
        <f t="shared" ref="L90:L153" si="13">IF(OR(E90=$Z$27,ISBLANK(E90)),H90,0)</f>
        <v>0</v>
      </c>
      <c r="M90" s="57"/>
      <c r="N90" s="57"/>
      <c r="O90" s="57"/>
      <c r="P90" s="57"/>
      <c r="Q90" s="5"/>
      <c r="R90" s="11"/>
      <c r="S90" s="11"/>
      <c r="T90" s="11"/>
      <c r="U90" s="11"/>
      <c r="V90" s="11"/>
      <c r="W90" s="11"/>
      <c r="X90" s="11"/>
      <c r="Y90" s="11"/>
      <c r="Z90" s="11"/>
    </row>
    <row r="91" spans="1:26" x14ac:dyDescent="0.2">
      <c r="A91" s="394"/>
      <c r="B91" s="37"/>
      <c r="C91" s="20"/>
      <c r="D91" s="20"/>
      <c r="E91" s="317"/>
      <c r="F91" s="21"/>
      <c r="G91" s="21"/>
      <c r="H91" s="382">
        <f t="shared" si="11"/>
        <v>0</v>
      </c>
      <c r="I91" s="38"/>
      <c r="J91" s="809" t="str">
        <f>IFERROR(VLOOKUP(I91,'FX rates'!$C$9:$D$25,2,FALSE),"")</f>
        <v/>
      </c>
      <c r="K91" s="382">
        <f t="shared" si="12"/>
        <v>0</v>
      </c>
      <c r="L91" s="382">
        <f t="shared" si="13"/>
        <v>0</v>
      </c>
      <c r="M91" s="57"/>
      <c r="N91" s="57"/>
      <c r="O91" s="57"/>
      <c r="P91" s="57"/>
      <c r="Q91" s="5"/>
      <c r="R91" s="11"/>
      <c r="S91" s="11"/>
      <c r="T91" s="11"/>
      <c r="U91" s="11"/>
      <c r="V91" s="11"/>
      <c r="W91" s="11"/>
      <c r="X91" s="11"/>
      <c r="Y91" s="11"/>
      <c r="Z91" s="11"/>
    </row>
    <row r="92" spans="1:26" x14ac:dyDescent="0.2">
      <c r="A92" s="394"/>
      <c r="B92" s="37"/>
      <c r="C92" s="20"/>
      <c r="D92" s="20"/>
      <c r="E92" s="317"/>
      <c r="F92" s="21"/>
      <c r="G92" s="21"/>
      <c r="H92" s="382">
        <f t="shared" si="11"/>
        <v>0</v>
      </c>
      <c r="I92" s="38"/>
      <c r="J92" s="809" t="str">
        <f>IFERROR(VLOOKUP(I92,'FX rates'!$C$9:$D$25,2,FALSE),"")</f>
        <v/>
      </c>
      <c r="K92" s="382">
        <f t="shared" si="12"/>
        <v>0</v>
      </c>
      <c r="L92" s="382">
        <f t="shared" si="13"/>
        <v>0</v>
      </c>
      <c r="M92" s="57"/>
      <c r="N92" s="57"/>
      <c r="O92" s="57"/>
      <c r="P92" s="57"/>
      <c r="Q92" s="5"/>
      <c r="R92" s="11"/>
      <c r="S92" s="11"/>
      <c r="T92" s="11"/>
      <c r="U92" s="11"/>
      <c r="V92" s="11"/>
      <c r="W92" s="11"/>
      <c r="X92" s="11"/>
      <c r="Y92" s="11"/>
      <c r="Z92" s="11"/>
    </row>
    <row r="93" spans="1:26" x14ac:dyDescent="0.2">
      <c r="A93" s="394"/>
      <c r="B93" s="37"/>
      <c r="C93" s="20"/>
      <c r="D93" s="20"/>
      <c r="E93" s="317"/>
      <c r="F93" s="21"/>
      <c r="G93" s="21"/>
      <c r="H93" s="382">
        <f t="shared" si="11"/>
        <v>0</v>
      </c>
      <c r="I93" s="38"/>
      <c r="J93" s="809" t="str">
        <f>IFERROR(VLOOKUP(I93,'FX rates'!$C$9:$D$25,2,FALSE),"")</f>
        <v/>
      </c>
      <c r="K93" s="382">
        <f t="shared" si="12"/>
        <v>0</v>
      </c>
      <c r="L93" s="382">
        <f t="shared" si="13"/>
        <v>0</v>
      </c>
      <c r="M93" s="57"/>
      <c r="N93" s="57"/>
      <c r="O93" s="57"/>
      <c r="P93" s="57"/>
      <c r="Q93" s="5"/>
      <c r="R93" s="11"/>
      <c r="S93" s="11"/>
      <c r="T93" s="11"/>
      <c r="U93" s="11"/>
      <c r="V93" s="11"/>
      <c r="W93" s="11"/>
      <c r="X93" s="11"/>
      <c r="Y93" s="11"/>
      <c r="Z93" s="11"/>
    </row>
    <row r="94" spans="1:26" x14ac:dyDescent="0.2">
      <c r="A94" s="394"/>
      <c r="B94" s="37"/>
      <c r="C94" s="20"/>
      <c r="D94" s="20"/>
      <c r="E94" s="317"/>
      <c r="F94" s="21"/>
      <c r="G94" s="21"/>
      <c r="H94" s="382">
        <f t="shared" si="11"/>
        <v>0</v>
      </c>
      <c r="I94" s="38"/>
      <c r="J94" s="809" t="str">
        <f>IFERROR(VLOOKUP(I94,'FX rates'!$C$9:$D$25,2,FALSE),"")</f>
        <v/>
      </c>
      <c r="K94" s="382">
        <f t="shared" si="12"/>
        <v>0</v>
      </c>
      <c r="L94" s="382">
        <f t="shared" si="13"/>
        <v>0</v>
      </c>
      <c r="M94" s="57"/>
      <c r="N94" s="57"/>
      <c r="O94" s="57"/>
      <c r="P94" s="57"/>
      <c r="Q94" s="5"/>
      <c r="R94" s="11"/>
      <c r="S94" s="11"/>
      <c r="T94" s="11"/>
      <c r="U94" s="11"/>
      <c r="V94" s="11"/>
      <c r="W94" s="11"/>
      <c r="X94" s="11"/>
      <c r="Y94" s="11"/>
      <c r="Z94" s="11"/>
    </row>
    <row r="95" spans="1:26" x14ac:dyDescent="0.2">
      <c r="A95" s="394"/>
      <c r="B95" s="37"/>
      <c r="C95" s="20"/>
      <c r="D95" s="20"/>
      <c r="E95" s="317"/>
      <c r="F95" s="21"/>
      <c r="G95" s="21"/>
      <c r="H95" s="382">
        <f t="shared" si="11"/>
        <v>0</v>
      </c>
      <c r="I95" s="38"/>
      <c r="J95" s="809" t="str">
        <f>IFERROR(VLOOKUP(I95,'FX rates'!$C$9:$D$25,2,FALSE),"")</f>
        <v/>
      </c>
      <c r="K95" s="382">
        <f t="shared" si="12"/>
        <v>0</v>
      </c>
      <c r="L95" s="382">
        <f t="shared" si="13"/>
        <v>0</v>
      </c>
      <c r="M95" s="57"/>
      <c r="N95" s="57"/>
      <c r="O95" s="57"/>
      <c r="P95" s="57"/>
      <c r="Q95" s="5"/>
      <c r="R95" s="11"/>
      <c r="S95" s="11"/>
      <c r="T95" s="11"/>
      <c r="U95" s="11"/>
      <c r="V95" s="11"/>
      <c r="W95" s="11"/>
      <c r="X95" s="11"/>
      <c r="Y95" s="11"/>
      <c r="Z95" s="11"/>
    </row>
    <row r="96" spans="1:26" x14ac:dyDescent="0.2">
      <c r="A96" s="394"/>
      <c r="B96" s="37"/>
      <c r="C96" s="20"/>
      <c r="D96" s="20"/>
      <c r="E96" s="317"/>
      <c r="F96" s="21"/>
      <c r="G96" s="21"/>
      <c r="H96" s="382">
        <f t="shared" si="11"/>
        <v>0</v>
      </c>
      <c r="I96" s="38"/>
      <c r="J96" s="809" t="str">
        <f>IFERROR(VLOOKUP(I96,'FX rates'!$C$9:$D$25,2,FALSE),"")</f>
        <v/>
      </c>
      <c r="K96" s="382">
        <f t="shared" si="12"/>
        <v>0</v>
      </c>
      <c r="L96" s="382">
        <f t="shared" si="13"/>
        <v>0</v>
      </c>
      <c r="M96" s="57"/>
      <c r="N96" s="57"/>
      <c r="O96" s="57"/>
      <c r="P96" s="57"/>
      <c r="Q96" s="5"/>
      <c r="R96" s="11"/>
      <c r="S96" s="11"/>
      <c r="T96" s="11"/>
      <c r="U96" s="11"/>
      <c r="V96" s="11"/>
      <c r="W96" s="11"/>
      <c r="X96" s="11"/>
      <c r="Y96" s="11"/>
      <c r="Z96" s="11"/>
    </row>
    <row r="97" spans="1:26" x14ac:dyDescent="0.2">
      <c r="A97" s="394"/>
      <c r="B97" s="37"/>
      <c r="C97" s="20"/>
      <c r="D97" s="20"/>
      <c r="E97" s="317"/>
      <c r="F97" s="21"/>
      <c r="G97" s="21"/>
      <c r="H97" s="382">
        <f t="shared" si="11"/>
        <v>0</v>
      </c>
      <c r="I97" s="38"/>
      <c r="J97" s="809" t="str">
        <f>IFERROR(VLOOKUP(I97,'FX rates'!$C$9:$D$25,2,FALSE),"")</f>
        <v/>
      </c>
      <c r="K97" s="382">
        <f t="shared" si="12"/>
        <v>0</v>
      </c>
      <c r="L97" s="382">
        <f t="shared" si="13"/>
        <v>0</v>
      </c>
      <c r="M97" s="57"/>
      <c r="N97" s="57"/>
      <c r="O97" s="57"/>
      <c r="P97" s="57"/>
      <c r="Q97" s="5"/>
      <c r="R97" s="11"/>
      <c r="S97" s="11"/>
      <c r="T97" s="11"/>
      <c r="U97" s="11"/>
      <c r="V97" s="11"/>
      <c r="W97" s="11"/>
      <c r="X97" s="11"/>
      <c r="Y97" s="11"/>
      <c r="Z97" s="11"/>
    </row>
    <row r="98" spans="1:26" x14ac:dyDescent="0.2">
      <c r="A98" s="394"/>
      <c r="B98" s="37"/>
      <c r="C98" s="20"/>
      <c r="D98" s="20"/>
      <c r="E98" s="317"/>
      <c r="F98" s="21"/>
      <c r="G98" s="21"/>
      <c r="H98" s="382">
        <f t="shared" si="11"/>
        <v>0</v>
      </c>
      <c r="I98" s="38"/>
      <c r="J98" s="809" t="str">
        <f>IFERROR(VLOOKUP(I98,'FX rates'!$C$9:$D$25,2,FALSE),"")</f>
        <v/>
      </c>
      <c r="K98" s="382">
        <f t="shared" si="12"/>
        <v>0</v>
      </c>
      <c r="L98" s="382">
        <f t="shared" si="13"/>
        <v>0</v>
      </c>
      <c r="M98" s="57"/>
      <c r="N98" s="57"/>
      <c r="O98" s="57"/>
      <c r="P98" s="57"/>
      <c r="Q98" s="5"/>
      <c r="R98" s="11"/>
      <c r="S98" s="11"/>
      <c r="T98" s="11"/>
      <c r="U98" s="11"/>
      <c r="V98" s="11"/>
      <c r="W98" s="11"/>
      <c r="X98" s="11"/>
      <c r="Y98" s="11"/>
      <c r="Z98" s="11"/>
    </row>
    <row r="99" spans="1:26" x14ac:dyDescent="0.2">
      <c r="A99" s="394"/>
      <c r="B99" s="37"/>
      <c r="C99" s="20"/>
      <c r="D99" s="20"/>
      <c r="E99" s="317"/>
      <c r="F99" s="21"/>
      <c r="G99" s="21"/>
      <c r="H99" s="382">
        <f t="shared" si="11"/>
        <v>0</v>
      </c>
      <c r="I99" s="38"/>
      <c r="J99" s="809" t="str">
        <f>IFERROR(VLOOKUP(I99,'FX rates'!$C$9:$D$25,2,FALSE),"")</f>
        <v/>
      </c>
      <c r="K99" s="382">
        <f t="shared" si="12"/>
        <v>0</v>
      </c>
      <c r="L99" s="382">
        <f t="shared" si="13"/>
        <v>0</v>
      </c>
      <c r="M99" s="57"/>
      <c r="N99" s="57"/>
      <c r="O99" s="57"/>
      <c r="P99" s="57"/>
      <c r="Q99" s="5"/>
      <c r="R99" s="11"/>
      <c r="S99" s="11"/>
      <c r="T99" s="11"/>
      <c r="U99" s="11"/>
      <c r="V99" s="11"/>
      <c r="W99" s="11"/>
      <c r="X99" s="11"/>
      <c r="Y99" s="11"/>
      <c r="Z99" s="11"/>
    </row>
    <row r="100" spans="1:26" x14ac:dyDescent="0.2">
      <c r="A100" s="394"/>
      <c r="B100" s="37"/>
      <c r="C100" s="20"/>
      <c r="D100" s="20"/>
      <c r="E100" s="317"/>
      <c r="F100" s="21"/>
      <c r="G100" s="21"/>
      <c r="H100" s="382">
        <f t="shared" si="11"/>
        <v>0</v>
      </c>
      <c r="I100" s="38"/>
      <c r="J100" s="809" t="str">
        <f>IFERROR(VLOOKUP(I100,'FX rates'!$C$9:$D$25,2,FALSE),"")</f>
        <v/>
      </c>
      <c r="K100" s="382">
        <f t="shared" si="12"/>
        <v>0</v>
      </c>
      <c r="L100" s="382">
        <f t="shared" si="13"/>
        <v>0</v>
      </c>
      <c r="M100" s="57"/>
      <c r="N100" s="57"/>
      <c r="O100" s="57"/>
      <c r="P100" s="57"/>
      <c r="Q100" s="5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x14ac:dyDescent="0.2">
      <c r="A101" s="394"/>
      <c r="B101" s="37"/>
      <c r="C101" s="20"/>
      <c r="D101" s="20"/>
      <c r="E101" s="317"/>
      <c r="F101" s="21"/>
      <c r="G101" s="21"/>
      <c r="H101" s="382">
        <f t="shared" si="11"/>
        <v>0</v>
      </c>
      <c r="I101" s="38"/>
      <c r="J101" s="809" t="str">
        <f>IFERROR(VLOOKUP(I101,'FX rates'!$C$9:$D$25,2,FALSE),"")</f>
        <v/>
      </c>
      <c r="K101" s="382">
        <f t="shared" si="12"/>
        <v>0</v>
      </c>
      <c r="L101" s="382">
        <f t="shared" si="13"/>
        <v>0</v>
      </c>
      <c r="M101" s="57"/>
      <c r="N101" s="57"/>
      <c r="O101" s="57"/>
      <c r="P101" s="57"/>
      <c r="Q101" s="5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x14ac:dyDescent="0.2">
      <c r="A102" s="394"/>
      <c r="B102" s="37"/>
      <c r="C102" s="20"/>
      <c r="D102" s="20"/>
      <c r="E102" s="317"/>
      <c r="F102" s="21"/>
      <c r="G102" s="21"/>
      <c r="H102" s="382">
        <f t="shared" si="11"/>
        <v>0</v>
      </c>
      <c r="I102" s="38"/>
      <c r="J102" s="809" t="str">
        <f>IFERROR(VLOOKUP(I102,'FX rates'!$C$9:$D$25,2,FALSE),"")</f>
        <v/>
      </c>
      <c r="K102" s="382">
        <f t="shared" si="12"/>
        <v>0</v>
      </c>
      <c r="L102" s="382">
        <f t="shared" si="13"/>
        <v>0</v>
      </c>
      <c r="M102" s="57"/>
      <c r="N102" s="57"/>
      <c r="O102" s="57"/>
      <c r="P102" s="57"/>
      <c r="Q102" s="5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x14ac:dyDescent="0.2">
      <c r="A103" s="394"/>
      <c r="B103" s="37"/>
      <c r="C103" s="20"/>
      <c r="D103" s="20"/>
      <c r="E103" s="317"/>
      <c r="F103" s="21"/>
      <c r="G103" s="21"/>
      <c r="H103" s="382">
        <f t="shared" si="11"/>
        <v>0</v>
      </c>
      <c r="I103" s="38"/>
      <c r="J103" s="809" t="str">
        <f>IFERROR(VLOOKUP(I103,'FX rates'!$C$9:$D$25,2,FALSE),"")</f>
        <v/>
      </c>
      <c r="K103" s="382">
        <f t="shared" si="12"/>
        <v>0</v>
      </c>
      <c r="L103" s="382">
        <f t="shared" si="13"/>
        <v>0</v>
      </c>
      <c r="M103" s="57"/>
      <c r="N103" s="57"/>
      <c r="O103" s="57"/>
      <c r="P103" s="57"/>
      <c r="Q103" s="5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x14ac:dyDescent="0.2">
      <c r="A104" s="394"/>
      <c r="B104" s="37"/>
      <c r="C104" s="20"/>
      <c r="D104" s="20"/>
      <c r="E104" s="317"/>
      <c r="F104" s="21"/>
      <c r="G104" s="21"/>
      <c r="H104" s="382">
        <f t="shared" si="11"/>
        <v>0</v>
      </c>
      <c r="I104" s="38"/>
      <c r="J104" s="809" t="str">
        <f>IFERROR(VLOOKUP(I104,'FX rates'!$C$9:$D$25,2,FALSE),"")</f>
        <v/>
      </c>
      <c r="K104" s="382">
        <f t="shared" si="12"/>
        <v>0</v>
      </c>
      <c r="L104" s="382">
        <f t="shared" si="13"/>
        <v>0</v>
      </c>
      <c r="M104" s="57"/>
      <c r="N104" s="57"/>
      <c r="O104" s="57"/>
      <c r="P104" s="57"/>
      <c r="Q104" s="5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x14ac:dyDescent="0.2">
      <c r="A105" s="394"/>
      <c r="B105" s="37"/>
      <c r="C105" s="20"/>
      <c r="D105" s="20"/>
      <c r="E105" s="317"/>
      <c r="F105" s="21"/>
      <c r="G105" s="21"/>
      <c r="H105" s="382">
        <f t="shared" si="11"/>
        <v>0</v>
      </c>
      <c r="I105" s="38"/>
      <c r="J105" s="809" t="str">
        <f>IFERROR(VLOOKUP(I105,'FX rates'!$C$9:$D$25,2,FALSE),"")</f>
        <v/>
      </c>
      <c r="K105" s="382">
        <f t="shared" si="12"/>
        <v>0</v>
      </c>
      <c r="L105" s="382">
        <f t="shared" si="13"/>
        <v>0</v>
      </c>
      <c r="M105" s="57"/>
      <c r="N105" s="57"/>
      <c r="O105" s="57"/>
      <c r="P105" s="57"/>
      <c r="Q105" s="5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x14ac:dyDescent="0.2">
      <c r="A106" s="394"/>
      <c r="B106" s="37"/>
      <c r="C106" s="20"/>
      <c r="D106" s="20"/>
      <c r="E106" s="317"/>
      <c r="F106" s="21"/>
      <c r="G106" s="21"/>
      <c r="H106" s="382">
        <f t="shared" si="11"/>
        <v>0</v>
      </c>
      <c r="I106" s="38"/>
      <c r="J106" s="809" t="str">
        <f>IFERROR(VLOOKUP(I106,'FX rates'!$C$9:$D$25,2,FALSE),"")</f>
        <v/>
      </c>
      <c r="K106" s="382">
        <f t="shared" si="12"/>
        <v>0</v>
      </c>
      <c r="L106" s="382">
        <f t="shared" si="13"/>
        <v>0</v>
      </c>
      <c r="M106" s="57"/>
      <c r="N106" s="57"/>
      <c r="O106" s="57"/>
      <c r="P106" s="57"/>
      <c r="Q106" s="5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x14ac:dyDescent="0.2">
      <c r="A107" s="394"/>
      <c r="B107" s="37"/>
      <c r="C107" s="20"/>
      <c r="D107" s="20"/>
      <c r="E107" s="317"/>
      <c r="F107" s="21"/>
      <c r="G107" s="21"/>
      <c r="H107" s="382">
        <f t="shared" si="11"/>
        <v>0</v>
      </c>
      <c r="I107" s="38"/>
      <c r="J107" s="809" t="str">
        <f>IFERROR(VLOOKUP(I107,'FX rates'!$C$9:$D$25,2,FALSE),"")</f>
        <v/>
      </c>
      <c r="K107" s="382">
        <f t="shared" si="12"/>
        <v>0</v>
      </c>
      <c r="L107" s="382">
        <f t="shared" si="13"/>
        <v>0</v>
      </c>
      <c r="M107" s="57"/>
      <c r="N107" s="57"/>
      <c r="O107" s="57"/>
      <c r="P107" s="57"/>
      <c r="Q107" s="5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x14ac:dyDescent="0.2">
      <c r="A108" s="394"/>
      <c r="B108" s="37"/>
      <c r="C108" s="20"/>
      <c r="D108" s="20"/>
      <c r="E108" s="317"/>
      <c r="F108" s="21"/>
      <c r="G108" s="21"/>
      <c r="H108" s="382">
        <f t="shared" si="11"/>
        <v>0</v>
      </c>
      <c r="I108" s="38"/>
      <c r="J108" s="809" t="str">
        <f>IFERROR(VLOOKUP(I108,'FX rates'!$C$9:$D$25,2,FALSE),"")</f>
        <v/>
      </c>
      <c r="K108" s="382">
        <f t="shared" si="12"/>
        <v>0</v>
      </c>
      <c r="L108" s="382">
        <f t="shared" si="13"/>
        <v>0</v>
      </c>
      <c r="M108" s="57"/>
      <c r="N108" s="57"/>
      <c r="O108" s="57"/>
      <c r="P108" s="57"/>
      <c r="Q108" s="5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x14ac:dyDescent="0.2">
      <c r="A109" s="394"/>
      <c r="B109" s="37"/>
      <c r="C109" s="20"/>
      <c r="D109" s="20"/>
      <c r="E109" s="317"/>
      <c r="F109" s="21"/>
      <c r="G109" s="21"/>
      <c r="H109" s="382">
        <f t="shared" si="11"/>
        <v>0</v>
      </c>
      <c r="I109" s="38"/>
      <c r="J109" s="809" t="str">
        <f>IFERROR(VLOOKUP(I109,'FX rates'!$C$9:$D$25,2,FALSE),"")</f>
        <v/>
      </c>
      <c r="K109" s="382">
        <f t="shared" si="12"/>
        <v>0</v>
      </c>
      <c r="L109" s="382">
        <f t="shared" si="13"/>
        <v>0</v>
      </c>
      <c r="M109" s="57"/>
      <c r="N109" s="57"/>
      <c r="O109" s="57"/>
      <c r="P109" s="57"/>
      <c r="Q109" s="5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x14ac:dyDescent="0.2">
      <c r="A110" s="394"/>
      <c r="B110" s="37"/>
      <c r="C110" s="20"/>
      <c r="D110" s="20"/>
      <c r="E110" s="317"/>
      <c r="F110" s="21"/>
      <c r="G110" s="21"/>
      <c r="H110" s="382">
        <f t="shared" si="11"/>
        <v>0</v>
      </c>
      <c r="I110" s="38"/>
      <c r="J110" s="809" t="str">
        <f>IFERROR(VLOOKUP(I110,'FX rates'!$C$9:$D$25,2,FALSE),"")</f>
        <v/>
      </c>
      <c r="K110" s="382">
        <f t="shared" si="12"/>
        <v>0</v>
      </c>
      <c r="L110" s="382">
        <f t="shared" si="13"/>
        <v>0</v>
      </c>
      <c r="M110" s="57"/>
      <c r="N110" s="57"/>
      <c r="O110" s="57"/>
      <c r="P110" s="57"/>
      <c r="Q110" s="5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x14ac:dyDescent="0.2">
      <c r="A111" s="394"/>
      <c r="B111" s="37"/>
      <c r="C111" s="20"/>
      <c r="D111" s="20"/>
      <c r="E111" s="317"/>
      <c r="F111" s="21"/>
      <c r="G111" s="21"/>
      <c r="H111" s="382">
        <f t="shared" si="11"/>
        <v>0</v>
      </c>
      <c r="I111" s="38"/>
      <c r="J111" s="809" t="str">
        <f>IFERROR(VLOOKUP(I111,'FX rates'!$C$9:$D$25,2,FALSE),"")</f>
        <v/>
      </c>
      <c r="K111" s="382">
        <f t="shared" si="12"/>
        <v>0</v>
      </c>
      <c r="L111" s="382">
        <f t="shared" si="13"/>
        <v>0</v>
      </c>
      <c r="M111" s="57"/>
      <c r="N111" s="57"/>
      <c r="O111" s="57"/>
      <c r="P111" s="57"/>
      <c r="Q111" s="5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x14ac:dyDescent="0.2">
      <c r="A112" s="394"/>
      <c r="B112" s="37"/>
      <c r="C112" s="20"/>
      <c r="D112" s="20"/>
      <c r="E112" s="317"/>
      <c r="F112" s="21"/>
      <c r="G112" s="21"/>
      <c r="H112" s="382">
        <f t="shared" si="11"/>
        <v>0</v>
      </c>
      <c r="I112" s="38"/>
      <c r="J112" s="809" t="str">
        <f>IFERROR(VLOOKUP(I112,'FX rates'!$C$9:$D$25,2,FALSE),"")</f>
        <v/>
      </c>
      <c r="K112" s="382">
        <f t="shared" si="12"/>
        <v>0</v>
      </c>
      <c r="L112" s="382">
        <f t="shared" si="13"/>
        <v>0</v>
      </c>
      <c r="M112" s="57"/>
      <c r="N112" s="57"/>
      <c r="O112" s="57"/>
      <c r="P112" s="57"/>
      <c r="Q112" s="5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x14ac:dyDescent="0.2">
      <c r="A113" s="394"/>
      <c r="B113" s="37"/>
      <c r="C113" s="20"/>
      <c r="D113" s="20"/>
      <c r="E113" s="317"/>
      <c r="F113" s="21"/>
      <c r="G113" s="21"/>
      <c r="H113" s="382">
        <f t="shared" si="11"/>
        <v>0</v>
      </c>
      <c r="I113" s="38"/>
      <c r="J113" s="809" t="str">
        <f>IFERROR(VLOOKUP(I113,'FX rates'!$C$9:$D$25,2,FALSE),"")</f>
        <v/>
      </c>
      <c r="K113" s="382">
        <f t="shared" si="12"/>
        <v>0</v>
      </c>
      <c r="L113" s="382">
        <f t="shared" si="13"/>
        <v>0</v>
      </c>
      <c r="M113" s="57"/>
      <c r="N113" s="57"/>
      <c r="O113" s="57"/>
      <c r="P113" s="57"/>
      <c r="Q113" s="5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x14ac:dyDescent="0.2">
      <c r="A114" s="394"/>
      <c r="B114" s="37"/>
      <c r="C114" s="20"/>
      <c r="D114" s="20"/>
      <c r="E114" s="317"/>
      <c r="F114" s="21"/>
      <c r="G114" s="21"/>
      <c r="H114" s="382">
        <f t="shared" si="11"/>
        <v>0</v>
      </c>
      <c r="I114" s="38"/>
      <c r="J114" s="809" t="str">
        <f>IFERROR(VLOOKUP(I114,'FX rates'!$C$9:$D$25,2,FALSE),"")</f>
        <v/>
      </c>
      <c r="K114" s="382">
        <f t="shared" si="12"/>
        <v>0</v>
      </c>
      <c r="L114" s="382">
        <f t="shared" si="13"/>
        <v>0</v>
      </c>
      <c r="M114" s="57"/>
      <c r="N114" s="57"/>
      <c r="O114" s="57"/>
      <c r="P114" s="57"/>
      <c r="Q114" s="5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x14ac:dyDescent="0.2">
      <c r="A115" s="394"/>
      <c r="B115" s="37"/>
      <c r="C115" s="20"/>
      <c r="D115" s="20"/>
      <c r="E115" s="317"/>
      <c r="F115" s="21"/>
      <c r="G115" s="21"/>
      <c r="H115" s="382">
        <f t="shared" si="11"/>
        <v>0</v>
      </c>
      <c r="I115" s="38"/>
      <c r="J115" s="809" t="str">
        <f>IFERROR(VLOOKUP(I115,'FX rates'!$C$9:$D$25,2,FALSE),"")</f>
        <v/>
      </c>
      <c r="K115" s="382">
        <f t="shared" si="12"/>
        <v>0</v>
      </c>
      <c r="L115" s="382">
        <f t="shared" si="13"/>
        <v>0</v>
      </c>
      <c r="M115" s="57"/>
      <c r="N115" s="57"/>
      <c r="O115" s="57"/>
      <c r="P115" s="57"/>
      <c r="Q115" s="5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x14ac:dyDescent="0.2">
      <c r="A116" s="394"/>
      <c r="B116" s="37"/>
      <c r="C116" s="20"/>
      <c r="D116" s="20"/>
      <c r="E116" s="317"/>
      <c r="F116" s="21"/>
      <c r="G116" s="21"/>
      <c r="H116" s="382">
        <f t="shared" si="11"/>
        <v>0</v>
      </c>
      <c r="I116" s="38"/>
      <c r="J116" s="809" t="str">
        <f>IFERROR(VLOOKUP(I116,'FX rates'!$C$9:$D$25,2,FALSE),"")</f>
        <v/>
      </c>
      <c r="K116" s="382">
        <f t="shared" si="12"/>
        <v>0</v>
      </c>
      <c r="L116" s="382">
        <f t="shared" si="13"/>
        <v>0</v>
      </c>
      <c r="M116" s="57"/>
      <c r="N116" s="57"/>
      <c r="O116" s="57"/>
      <c r="P116" s="57"/>
      <c r="Q116" s="5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x14ac:dyDescent="0.2">
      <c r="A117" s="394"/>
      <c r="B117" s="37"/>
      <c r="C117" s="20"/>
      <c r="D117" s="20"/>
      <c r="E117" s="317"/>
      <c r="F117" s="21"/>
      <c r="G117" s="21"/>
      <c r="H117" s="382">
        <f t="shared" si="11"/>
        <v>0</v>
      </c>
      <c r="I117" s="38"/>
      <c r="J117" s="809" t="str">
        <f>IFERROR(VLOOKUP(I117,'FX rates'!$C$9:$D$25,2,FALSE),"")</f>
        <v/>
      </c>
      <c r="K117" s="382">
        <f t="shared" si="12"/>
        <v>0</v>
      </c>
      <c r="L117" s="382">
        <f t="shared" si="13"/>
        <v>0</v>
      </c>
      <c r="M117" s="57"/>
      <c r="N117" s="57"/>
      <c r="O117" s="57"/>
      <c r="P117" s="57"/>
      <c r="Q117" s="5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x14ac:dyDescent="0.2">
      <c r="A118" s="394"/>
      <c r="B118" s="37"/>
      <c r="C118" s="20"/>
      <c r="D118" s="20"/>
      <c r="E118" s="317"/>
      <c r="F118" s="21"/>
      <c r="G118" s="21"/>
      <c r="H118" s="382">
        <f t="shared" si="11"/>
        <v>0</v>
      </c>
      <c r="I118" s="38"/>
      <c r="J118" s="809" t="str">
        <f>IFERROR(VLOOKUP(I118,'FX rates'!$C$9:$D$25,2,FALSE),"")</f>
        <v/>
      </c>
      <c r="K118" s="382">
        <f t="shared" si="12"/>
        <v>0</v>
      </c>
      <c r="L118" s="382">
        <f t="shared" si="13"/>
        <v>0</v>
      </c>
      <c r="M118" s="57"/>
      <c r="N118" s="57"/>
      <c r="O118" s="57"/>
      <c r="P118" s="57"/>
      <c r="Q118" s="5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x14ac:dyDescent="0.2">
      <c r="A119" s="394"/>
      <c r="B119" s="37"/>
      <c r="C119" s="20"/>
      <c r="D119" s="20"/>
      <c r="E119" s="317"/>
      <c r="F119" s="21"/>
      <c r="G119" s="21"/>
      <c r="H119" s="382">
        <f t="shared" si="11"/>
        <v>0</v>
      </c>
      <c r="I119" s="38"/>
      <c r="J119" s="809" t="str">
        <f>IFERROR(VLOOKUP(I119,'FX rates'!$C$9:$D$25,2,FALSE),"")</f>
        <v/>
      </c>
      <c r="K119" s="382">
        <f t="shared" si="12"/>
        <v>0</v>
      </c>
      <c r="L119" s="382">
        <f t="shared" si="13"/>
        <v>0</v>
      </c>
      <c r="M119" s="57"/>
      <c r="N119" s="57"/>
      <c r="O119" s="57"/>
      <c r="P119" s="57"/>
      <c r="Q119" s="5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x14ac:dyDescent="0.2">
      <c r="A120" s="394"/>
      <c r="B120" s="37"/>
      <c r="C120" s="20"/>
      <c r="D120" s="20"/>
      <c r="E120" s="317"/>
      <c r="F120" s="21"/>
      <c r="G120" s="21"/>
      <c r="H120" s="382">
        <f t="shared" si="11"/>
        <v>0</v>
      </c>
      <c r="I120" s="38"/>
      <c r="J120" s="809" t="str">
        <f>IFERROR(VLOOKUP(I120,'FX rates'!$C$9:$D$25,2,FALSE),"")</f>
        <v/>
      </c>
      <c r="K120" s="382">
        <f t="shared" si="12"/>
        <v>0</v>
      </c>
      <c r="L120" s="382">
        <f t="shared" si="13"/>
        <v>0</v>
      </c>
      <c r="M120" s="57"/>
      <c r="N120" s="57"/>
      <c r="O120" s="57"/>
      <c r="P120" s="57"/>
      <c r="Q120" s="5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x14ac:dyDescent="0.2">
      <c r="A121" s="394"/>
      <c r="B121" s="37"/>
      <c r="C121" s="20"/>
      <c r="D121" s="20"/>
      <c r="E121" s="317"/>
      <c r="F121" s="21"/>
      <c r="G121" s="21"/>
      <c r="H121" s="382">
        <f t="shared" si="11"/>
        <v>0</v>
      </c>
      <c r="I121" s="38"/>
      <c r="J121" s="809" t="str">
        <f>IFERROR(VLOOKUP(I121,'FX rates'!$C$9:$D$25,2,FALSE),"")</f>
        <v/>
      </c>
      <c r="K121" s="382">
        <f t="shared" si="12"/>
        <v>0</v>
      </c>
      <c r="L121" s="382">
        <f t="shared" si="13"/>
        <v>0</v>
      </c>
      <c r="M121" s="57"/>
      <c r="N121" s="57"/>
      <c r="O121" s="57"/>
      <c r="P121" s="57"/>
      <c r="Q121" s="5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x14ac:dyDescent="0.2">
      <c r="A122" s="394"/>
      <c r="B122" s="37"/>
      <c r="C122" s="20"/>
      <c r="D122" s="20"/>
      <c r="E122" s="317"/>
      <c r="F122" s="21"/>
      <c r="G122" s="21"/>
      <c r="H122" s="382">
        <f t="shared" si="11"/>
        <v>0</v>
      </c>
      <c r="I122" s="38"/>
      <c r="J122" s="809" t="str">
        <f>IFERROR(VLOOKUP(I122,'FX rates'!$C$9:$D$25,2,FALSE),"")</f>
        <v/>
      </c>
      <c r="K122" s="382">
        <f t="shared" si="12"/>
        <v>0</v>
      </c>
      <c r="L122" s="382">
        <f t="shared" si="13"/>
        <v>0</v>
      </c>
      <c r="M122" s="57"/>
      <c r="N122" s="57"/>
      <c r="O122" s="57"/>
      <c r="P122" s="57"/>
      <c r="Q122" s="5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x14ac:dyDescent="0.2">
      <c r="A123" s="394"/>
      <c r="B123" s="37"/>
      <c r="C123" s="20"/>
      <c r="D123" s="20"/>
      <c r="E123" s="317"/>
      <c r="F123" s="21"/>
      <c r="G123" s="21"/>
      <c r="H123" s="382">
        <f t="shared" si="11"/>
        <v>0</v>
      </c>
      <c r="I123" s="38"/>
      <c r="J123" s="809" t="str">
        <f>IFERROR(VLOOKUP(I123,'FX rates'!$C$9:$D$25,2,FALSE),"")</f>
        <v/>
      </c>
      <c r="K123" s="382">
        <f t="shared" si="12"/>
        <v>0</v>
      </c>
      <c r="L123" s="382">
        <f t="shared" si="13"/>
        <v>0</v>
      </c>
      <c r="M123" s="57"/>
      <c r="N123" s="57"/>
      <c r="O123" s="57"/>
      <c r="P123" s="57"/>
      <c r="Q123" s="5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x14ac:dyDescent="0.2">
      <c r="A124" s="394"/>
      <c r="B124" s="37"/>
      <c r="C124" s="20"/>
      <c r="D124" s="20"/>
      <c r="E124" s="317"/>
      <c r="F124" s="21"/>
      <c r="G124" s="21"/>
      <c r="H124" s="382">
        <f t="shared" si="11"/>
        <v>0</v>
      </c>
      <c r="I124" s="38"/>
      <c r="J124" s="809" t="str">
        <f>IFERROR(VLOOKUP(I124,'FX rates'!$C$9:$D$25,2,FALSE),"")</f>
        <v/>
      </c>
      <c r="K124" s="382">
        <f t="shared" si="12"/>
        <v>0</v>
      </c>
      <c r="L124" s="382">
        <f t="shared" si="13"/>
        <v>0</v>
      </c>
      <c r="M124" s="57"/>
      <c r="N124" s="57"/>
      <c r="O124" s="57"/>
      <c r="P124" s="57"/>
      <c r="Q124" s="5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x14ac:dyDescent="0.2">
      <c r="A125" s="394"/>
      <c r="B125" s="37"/>
      <c r="C125" s="20"/>
      <c r="D125" s="20"/>
      <c r="E125" s="317"/>
      <c r="F125" s="21"/>
      <c r="G125" s="21"/>
      <c r="H125" s="382">
        <f t="shared" si="11"/>
        <v>0</v>
      </c>
      <c r="I125" s="38"/>
      <c r="J125" s="809" t="str">
        <f>IFERROR(VLOOKUP(I125,'FX rates'!$C$9:$D$25,2,FALSE),"")</f>
        <v/>
      </c>
      <c r="K125" s="382">
        <f t="shared" si="12"/>
        <v>0</v>
      </c>
      <c r="L125" s="382">
        <f t="shared" si="13"/>
        <v>0</v>
      </c>
      <c r="M125" s="57"/>
      <c r="N125" s="57"/>
      <c r="O125" s="57"/>
      <c r="P125" s="57"/>
      <c r="Q125" s="5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x14ac:dyDescent="0.2">
      <c r="A126" s="394"/>
      <c r="B126" s="37"/>
      <c r="C126" s="20"/>
      <c r="D126" s="20"/>
      <c r="E126" s="317"/>
      <c r="F126" s="21"/>
      <c r="G126" s="21"/>
      <c r="H126" s="382">
        <f t="shared" si="11"/>
        <v>0</v>
      </c>
      <c r="I126" s="38"/>
      <c r="J126" s="809" t="str">
        <f>IFERROR(VLOOKUP(I126,'FX rates'!$C$9:$D$25,2,FALSE),"")</f>
        <v/>
      </c>
      <c r="K126" s="382">
        <f t="shared" si="12"/>
        <v>0</v>
      </c>
      <c r="L126" s="382">
        <f t="shared" si="13"/>
        <v>0</v>
      </c>
      <c r="M126" s="57"/>
      <c r="N126" s="57"/>
      <c r="O126" s="57"/>
      <c r="P126" s="57"/>
      <c r="Q126" s="5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x14ac:dyDescent="0.2">
      <c r="A127" s="394"/>
      <c r="B127" s="37"/>
      <c r="C127" s="20"/>
      <c r="D127" s="20"/>
      <c r="E127" s="317"/>
      <c r="F127" s="21"/>
      <c r="G127" s="21"/>
      <c r="H127" s="382">
        <f t="shared" si="11"/>
        <v>0</v>
      </c>
      <c r="I127" s="38"/>
      <c r="J127" s="809" t="str">
        <f>IFERROR(VLOOKUP(I127,'FX rates'!$C$9:$D$25,2,FALSE),"")</f>
        <v/>
      </c>
      <c r="K127" s="382">
        <f t="shared" si="12"/>
        <v>0</v>
      </c>
      <c r="L127" s="382">
        <f t="shared" si="13"/>
        <v>0</v>
      </c>
      <c r="M127" s="57"/>
      <c r="N127" s="57"/>
      <c r="O127" s="57"/>
      <c r="P127" s="57"/>
      <c r="Q127" s="5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x14ac:dyDescent="0.2">
      <c r="A128" s="394"/>
      <c r="B128" s="37"/>
      <c r="C128" s="20"/>
      <c r="D128" s="20"/>
      <c r="E128" s="317"/>
      <c r="F128" s="21"/>
      <c r="G128" s="21"/>
      <c r="H128" s="382">
        <f t="shared" si="11"/>
        <v>0</v>
      </c>
      <c r="I128" s="38"/>
      <c r="J128" s="809" t="str">
        <f>IFERROR(VLOOKUP(I128,'FX rates'!$C$9:$D$25,2,FALSE),"")</f>
        <v/>
      </c>
      <c r="K128" s="382">
        <f t="shared" si="12"/>
        <v>0</v>
      </c>
      <c r="L128" s="382">
        <f t="shared" si="13"/>
        <v>0</v>
      </c>
      <c r="M128" s="57"/>
      <c r="N128" s="57"/>
      <c r="O128" s="57"/>
      <c r="P128" s="57"/>
      <c r="Q128" s="5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x14ac:dyDescent="0.2">
      <c r="A129" s="394"/>
      <c r="B129" s="37"/>
      <c r="C129" s="20"/>
      <c r="D129" s="20"/>
      <c r="E129" s="317"/>
      <c r="F129" s="21"/>
      <c r="G129" s="21"/>
      <c r="H129" s="382">
        <f t="shared" si="11"/>
        <v>0</v>
      </c>
      <c r="I129" s="38"/>
      <c r="J129" s="809" t="str">
        <f>IFERROR(VLOOKUP(I129,'FX rates'!$C$9:$D$25,2,FALSE),"")</f>
        <v/>
      </c>
      <c r="K129" s="382">
        <f t="shared" si="12"/>
        <v>0</v>
      </c>
      <c r="L129" s="382">
        <f t="shared" si="13"/>
        <v>0</v>
      </c>
      <c r="M129" s="57"/>
      <c r="N129" s="57"/>
      <c r="O129" s="57"/>
      <c r="P129" s="57"/>
      <c r="Q129" s="5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x14ac:dyDescent="0.2">
      <c r="A130" s="394"/>
      <c r="B130" s="37"/>
      <c r="C130" s="20"/>
      <c r="D130" s="20"/>
      <c r="E130" s="317"/>
      <c r="F130" s="21"/>
      <c r="G130" s="21"/>
      <c r="H130" s="382">
        <f t="shared" si="11"/>
        <v>0</v>
      </c>
      <c r="I130" s="38"/>
      <c r="J130" s="809" t="str">
        <f>IFERROR(VLOOKUP(I130,'FX rates'!$C$9:$D$25,2,FALSE),"")</f>
        <v/>
      </c>
      <c r="K130" s="382">
        <f t="shared" si="12"/>
        <v>0</v>
      </c>
      <c r="L130" s="382">
        <f t="shared" si="13"/>
        <v>0</v>
      </c>
      <c r="M130" s="57"/>
      <c r="N130" s="57"/>
      <c r="O130" s="57"/>
      <c r="P130" s="57"/>
      <c r="Q130" s="5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x14ac:dyDescent="0.2">
      <c r="A131" s="394"/>
      <c r="B131" s="37"/>
      <c r="C131" s="20"/>
      <c r="D131" s="20"/>
      <c r="E131" s="317"/>
      <c r="F131" s="21"/>
      <c r="G131" s="21"/>
      <c r="H131" s="382">
        <f t="shared" si="11"/>
        <v>0</v>
      </c>
      <c r="I131" s="38"/>
      <c r="J131" s="809" t="str">
        <f>IFERROR(VLOOKUP(I131,'FX rates'!$C$9:$D$25,2,FALSE),"")</f>
        <v/>
      </c>
      <c r="K131" s="382">
        <f t="shared" si="12"/>
        <v>0</v>
      </c>
      <c r="L131" s="382">
        <f t="shared" si="13"/>
        <v>0</v>
      </c>
      <c r="M131" s="57"/>
      <c r="N131" s="57"/>
      <c r="O131" s="57"/>
      <c r="P131" s="57"/>
      <c r="Q131" s="5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x14ac:dyDescent="0.2">
      <c r="A132" s="394"/>
      <c r="B132" s="37"/>
      <c r="C132" s="20"/>
      <c r="D132" s="20"/>
      <c r="E132" s="317"/>
      <c r="F132" s="21"/>
      <c r="G132" s="21"/>
      <c r="H132" s="382">
        <f t="shared" si="11"/>
        <v>0</v>
      </c>
      <c r="I132" s="38"/>
      <c r="J132" s="809" t="str">
        <f>IFERROR(VLOOKUP(I132,'FX rates'!$C$9:$D$25,2,FALSE),"")</f>
        <v/>
      </c>
      <c r="K132" s="382">
        <f t="shared" si="12"/>
        <v>0</v>
      </c>
      <c r="L132" s="382">
        <f t="shared" si="13"/>
        <v>0</v>
      </c>
      <c r="M132" s="57"/>
      <c r="N132" s="57"/>
      <c r="O132" s="57"/>
      <c r="P132" s="57"/>
      <c r="Q132" s="5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x14ac:dyDescent="0.2">
      <c r="A133" s="394"/>
      <c r="B133" s="37"/>
      <c r="C133" s="20"/>
      <c r="D133" s="20"/>
      <c r="E133" s="317"/>
      <c r="F133" s="21"/>
      <c r="G133" s="21"/>
      <c r="H133" s="382">
        <f t="shared" si="11"/>
        <v>0</v>
      </c>
      <c r="I133" s="38"/>
      <c r="J133" s="809" t="str">
        <f>IFERROR(VLOOKUP(I133,'FX rates'!$C$9:$D$25,2,FALSE),"")</f>
        <v/>
      </c>
      <c r="K133" s="382">
        <f t="shared" si="12"/>
        <v>0</v>
      </c>
      <c r="L133" s="382">
        <f t="shared" si="13"/>
        <v>0</v>
      </c>
      <c r="M133" s="57"/>
      <c r="N133" s="57"/>
      <c r="O133" s="57"/>
      <c r="P133" s="57"/>
      <c r="Q133" s="5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x14ac:dyDescent="0.2">
      <c r="A134" s="394"/>
      <c r="B134" s="37"/>
      <c r="C134" s="20"/>
      <c r="D134" s="20"/>
      <c r="E134" s="317"/>
      <c r="F134" s="21"/>
      <c r="G134" s="21"/>
      <c r="H134" s="382">
        <f t="shared" si="11"/>
        <v>0</v>
      </c>
      <c r="I134" s="38"/>
      <c r="J134" s="809" t="str">
        <f>IFERROR(VLOOKUP(I134,'FX rates'!$C$9:$D$25,2,FALSE),"")</f>
        <v/>
      </c>
      <c r="K134" s="382">
        <f t="shared" si="12"/>
        <v>0</v>
      </c>
      <c r="L134" s="382">
        <f t="shared" si="13"/>
        <v>0</v>
      </c>
      <c r="M134" s="57"/>
      <c r="N134" s="57"/>
      <c r="O134" s="57"/>
      <c r="P134" s="57"/>
      <c r="Q134" s="5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x14ac:dyDescent="0.2">
      <c r="A135" s="394"/>
      <c r="B135" s="37"/>
      <c r="C135" s="20"/>
      <c r="D135" s="20"/>
      <c r="E135" s="317"/>
      <c r="F135" s="21"/>
      <c r="G135" s="21"/>
      <c r="H135" s="382">
        <f t="shared" si="11"/>
        <v>0</v>
      </c>
      <c r="I135" s="38"/>
      <c r="J135" s="809" t="str">
        <f>IFERROR(VLOOKUP(I135,'FX rates'!$C$9:$D$25,2,FALSE),"")</f>
        <v/>
      </c>
      <c r="K135" s="382">
        <f t="shared" si="12"/>
        <v>0</v>
      </c>
      <c r="L135" s="382">
        <f t="shared" si="13"/>
        <v>0</v>
      </c>
      <c r="M135" s="57"/>
      <c r="N135" s="57"/>
      <c r="O135" s="57"/>
      <c r="P135" s="57"/>
      <c r="Q135" s="5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x14ac:dyDescent="0.2">
      <c r="A136" s="394"/>
      <c r="B136" s="37"/>
      <c r="C136" s="20"/>
      <c r="D136" s="20"/>
      <c r="E136" s="317"/>
      <c r="F136" s="21"/>
      <c r="G136" s="21"/>
      <c r="H136" s="382">
        <f t="shared" si="11"/>
        <v>0</v>
      </c>
      <c r="I136" s="38"/>
      <c r="J136" s="809" t="str">
        <f>IFERROR(VLOOKUP(I136,'FX rates'!$C$9:$D$25,2,FALSE),"")</f>
        <v/>
      </c>
      <c r="K136" s="382">
        <f t="shared" si="12"/>
        <v>0</v>
      </c>
      <c r="L136" s="382">
        <f t="shared" si="13"/>
        <v>0</v>
      </c>
      <c r="M136" s="57"/>
      <c r="N136" s="57"/>
      <c r="O136" s="57"/>
      <c r="P136" s="57"/>
      <c r="Q136" s="5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x14ac:dyDescent="0.2">
      <c r="A137" s="394"/>
      <c r="B137" s="37"/>
      <c r="C137" s="20"/>
      <c r="D137" s="20"/>
      <c r="E137" s="317"/>
      <c r="F137" s="21"/>
      <c r="G137" s="21"/>
      <c r="H137" s="382">
        <f t="shared" si="11"/>
        <v>0</v>
      </c>
      <c r="I137" s="38"/>
      <c r="J137" s="809" t="str">
        <f>IFERROR(VLOOKUP(I137,'FX rates'!$C$9:$D$25,2,FALSE),"")</f>
        <v/>
      </c>
      <c r="K137" s="382">
        <f t="shared" si="12"/>
        <v>0</v>
      </c>
      <c r="L137" s="382">
        <f t="shared" si="13"/>
        <v>0</v>
      </c>
      <c r="M137" s="57"/>
      <c r="N137" s="57"/>
      <c r="O137" s="57"/>
      <c r="P137" s="57"/>
      <c r="Q137" s="5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x14ac:dyDescent="0.2">
      <c r="A138" s="394"/>
      <c r="B138" s="37"/>
      <c r="C138" s="20"/>
      <c r="D138" s="20"/>
      <c r="E138" s="317"/>
      <c r="F138" s="21"/>
      <c r="G138" s="21"/>
      <c r="H138" s="382">
        <f t="shared" si="11"/>
        <v>0</v>
      </c>
      <c r="I138" s="38"/>
      <c r="J138" s="809" t="str">
        <f>IFERROR(VLOOKUP(I138,'FX rates'!$C$9:$D$25,2,FALSE),"")</f>
        <v/>
      </c>
      <c r="K138" s="382">
        <f t="shared" si="12"/>
        <v>0</v>
      </c>
      <c r="L138" s="382">
        <f t="shared" si="13"/>
        <v>0</v>
      </c>
      <c r="M138" s="57"/>
      <c r="N138" s="57"/>
      <c r="O138" s="57"/>
      <c r="P138" s="57"/>
      <c r="Q138" s="5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x14ac:dyDescent="0.2">
      <c r="A139" s="394"/>
      <c r="B139" s="37"/>
      <c r="C139" s="20"/>
      <c r="D139" s="20"/>
      <c r="E139" s="317"/>
      <c r="F139" s="21"/>
      <c r="G139" s="21"/>
      <c r="H139" s="382">
        <f t="shared" si="11"/>
        <v>0</v>
      </c>
      <c r="I139" s="38"/>
      <c r="J139" s="809" t="str">
        <f>IFERROR(VLOOKUP(I139,'FX rates'!$C$9:$D$25,2,FALSE),"")</f>
        <v/>
      </c>
      <c r="K139" s="382">
        <f t="shared" si="12"/>
        <v>0</v>
      </c>
      <c r="L139" s="382">
        <f t="shared" si="13"/>
        <v>0</v>
      </c>
      <c r="M139" s="57"/>
      <c r="N139" s="57"/>
      <c r="O139" s="57"/>
      <c r="P139" s="57"/>
      <c r="Q139" s="5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x14ac:dyDescent="0.2">
      <c r="A140" s="394"/>
      <c r="B140" s="37"/>
      <c r="C140" s="20"/>
      <c r="D140" s="20"/>
      <c r="E140" s="317"/>
      <c r="F140" s="21"/>
      <c r="G140" s="21"/>
      <c r="H140" s="382">
        <f t="shared" si="11"/>
        <v>0</v>
      </c>
      <c r="I140" s="38"/>
      <c r="J140" s="809" t="str">
        <f>IFERROR(VLOOKUP(I140,'FX rates'!$C$9:$D$25,2,FALSE),"")</f>
        <v/>
      </c>
      <c r="K140" s="382">
        <f t="shared" si="12"/>
        <v>0</v>
      </c>
      <c r="L140" s="382">
        <f t="shared" si="13"/>
        <v>0</v>
      </c>
      <c r="M140" s="57"/>
      <c r="N140" s="57"/>
      <c r="O140" s="57"/>
      <c r="P140" s="57"/>
      <c r="Q140" s="5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x14ac:dyDescent="0.2">
      <c r="A141" s="394"/>
      <c r="B141" s="37"/>
      <c r="C141" s="20"/>
      <c r="D141" s="20"/>
      <c r="E141" s="317"/>
      <c r="F141" s="21"/>
      <c r="G141" s="21"/>
      <c r="H141" s="382">
        <f t="shared" si="11"/>
        <v>0</v>
      </c>
      <c r="I141" s="38"/>
      <c r="J141" s="809" t="str">
        <f>IFERROR(VLOOKUP(I141,'FX rates'!$C$9:$D$25,2,FALSE),"")</f>
        <v/>
      </c>
      <c r="K141" s="382">
        <f t="shared" si="12"/>
        <v>0</v>
      </c>
      <c r="L141" s="382">
        <f t="shared" si="13"/>
        <v>0</v>
      </c>
      <c r="M141" s="57"/>
      <c r="N141" s="57"/>
      <c r="O141" s="57"/>
      <c r="P141" s="57"/>
      <c r="Q141" s="5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x14ac:dyDescent="0.2">
      <c r="A142" s="394"/>
      <c r="B142" s="37"/>
      <c r="C142" s="20"/>
      <c r="D142" s="20"/>
      <c r="E142" s="317"/>
      <c r="F142" s="21"/>
      <c r="G142" s="21"/>
      <c r="H142" s="382">
        <f t="shared" si="11"/>
        <v>0</v>
      </c>
      <c r="I142" s="38"/>
      <c r="J142" s="809" t="str">
        <f>IFERROR(VLOOKUP(I142,'FX rates'!$C$9:$D$25,2,FALSE),"")</f>
        <v/>
      </c>
      <c r="K142" s="382">
        <f t="shared" si="12"/>
        <v>0</v>
      </c>
      <c r="L142" s="382">
        <f t="shared" si="13"/>
        <v>0</v>
      </c>
      <c r="M142" s="57"/>
      <c r="N142" s="57"/>
      <c r="O142" s="57"/>
      <c r="P142" s="57"/>
      <c r="Q142" s="5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x14ac:dyDescent="0.2">
      <c r="A143" s="394"/>
      <c r="B143" s="37"/>
      <c r="C143" s="20"/>
      <c r="D143" s="20"/>
      <c r="E143" s="317"/>
      <c r="F143" s="21"/>
      <c r="G143" s="21"/>
      <c r="H143" s="382">
        <f t="shared" si="11"/>
        <v>0</v>
      </c>
      <c r="I143" s="38"/>
      <c r="J143" s="809" t="str">
        <f>IFERROR(VLOOKUP(I143,'FX rates'!$C$9:$D$25,2,FALSE),"")</f>
        <v/>
      </c>
      <c r="K143" s="382">
        <f t="shared" si="12"/>
        <v>0</v>
      </c>
      <c r="L143" s="382">
        <f t="shared" si="13"/>
        <v>0</v>
      </c>
      <c r="M143" s="57"/>
      <c r="N143" s="57"/>
      <c r="O143" s="57"/>
      <c r="P143" s="57"/>
      <c r="Q143" s="5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x14ac:dyDescent="0.2">
      <c r="A144" s="394"/>
      <c r="B144" s="37"/>
      <c r="C144" s="20"/>
      <c r="D144" s="20"/>
      <c r="E144" s="317"/>
      <c r="F144" s="21"/>
      <c r="G144" s="21"/>
      <c r="H144" s="382">
        <f t="shared" si="11"/>
        <v>0</v>
      </c>
      <c r="I144" s="38"/>
      <c r="J144" s="809" t="str">
        <f>IFERROR(VLOOKUP(I144,'FX rates'!$C$9:$D$25,2,FALSE),"")</f>
        <v/>
      </c>
      <c r="K144" s="382">
        <f t="shared" si="12"/>
        <v>0</v>
      </c>
      <c r="L144" s="382">
        <f t="shared" si="13"/>
        <v>0</v>
      </c>
      <c r="M144" s="57"/>
      <c r="N144" s="57"/>
      <c r="O144" s="57"/>
      <c r="P144" s="57"/>
      <c r="Q144" s="5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x14ac:dyDescent="0.2">
      <c r="A145" s="394"/>
      <c r="B145" s="37"/>
      <c r="C145" s="20"/>
      <c r="D145" s="20"/>
      <c r="E145" s="317"/>
      <c r="F145" s="21"/>
      <c r="G145" s="21"/>
      <c r="H145" s="382">
        <f t="shared" si="11"/>
        <v>0</v>
      </c>
      <c r="I145" s="38"/>
      <c r="J145" s="809" t="str">
        <f>IFERROR(VLOOKUP(I145,'FX rates'!$C$9:$D$25,2,FALSE),"")</f>
        <v/>
      </c>
      <c r="K145" s="382">
        <f t="shared" si="12"/>
        <v>0</v>
      </c>
      <c r="L145" s="382">
        <f t="shared" si="13"/>
        <v>0</v>
      </c>
      <c r="M145" s="57"/>
      <c r="N145" s="57"/>
      <c r="O145" s="57"/>
      <c r="P145" s="57"/>
      <c r="Q145" s="5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x14ac:dyDescent="0.2">
      <c r="A146" s="394"/>
      <c r="B146" s="37"/>
      <c r="C146" s="20"/>
      <c r="D146" s="20"/>
      <c r="E146" s="317"/>
      <c r="F146" s="21"/>
      <c r="G146" s="21"/>
      <c r="H146" s="382">
        <f t="shared" si="11"/>
        <v>0</v>
      </c>
      <c r="I146" s="38"/>
      <c r="J146" s="809" t="str">
        <f>IFERROR(VLOOKUP(I146,'FX rates'!$C$9:$D$25,2,FALSE),"")</f>
        <v/>
      </c>
      <c r="K146" s="382">
        <f t="shared" si="12"/>
        <v>0</v>
      </c>
      <c r="L146" s="382">
        <f t="shared" si="13"/>
        <v>0</v>
      </c>
      <c r="M146" s="57"/>
      <c r="N146" s="57"/>
      <c r="O146" s="57"/>
      <c r="P146" s="57"/>
      <c r="Q146" s="5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x14ac:dyDescent="0.2">
      <c r="A147" s="394"/>
      <c r="B147" s="37"/>
      <c r="C147" s="20"/>
      <c r="D147" s="20"/>
      <c r="E147" s="317"/>
      <c r="F147" s="21"/>
      <c r="G147" s="21"/>
      <c r="H147" s="382">
        <f t="shared" si="11"/>
        <v>0</v>
      </c>
      <c r="I147" s="38"/>
      <c r="J147" s="809" t="str">
        <f>IFERROR(VLOOKUP(I147,'FX rates'!$C$9:$D$25,2,FALSE),"")</f>
        <v/>
      </c>
      <c r="K147" s="382">
        <f t="shared" si="12"/>
        <v>0</v>
      </c>
      <c r="L147" s="382">
        <f t="shared" si="13"/>
        <v>0</v>
      </c>
      <c r="M147" s="57"/>
      <c r="N147" s="57"/>
      <c r="O147" s="57"/>
      <c r="P147" s="57"/>
      <c r="Q147" s="5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x14ac:dyDescent="0.2">
      <c r="A148" s="394"/>
      <c r="B148" s="37"/>
      <c r="C148" s="20"/>
      <c r="D148" s="20"/>
      <c r="E148" s="317"/>
      <c r="F148" s="21"/>
      <c r="G148" s="21"/>
      <c r="H148" s="382">
        <f t="shared" si="11"/>
        <v>0</v>
      </c>
      <c r="I148" s="38"/>
      <c r="J148" s="809" t="str">
        <f>IFERROR(VLOOKUP(I148,'FX rates'!$C$9:$D$25,2,FALSE),"")</f>
        <v/>
      </c>
      <c r="K148" s="382">
        <f t="shared" si="12"/>
        <v>0</v>
      </c>
      <c r="L148" s="382">
        <f t="shared" si="13"/>
        <v>0</v>
      </c>
      <c r="M148" s="57"/>
      <c r="N148" s="57"/>
      <c r="O148" s="57"/>
      <c r="P148" s="57"/>
      <c r="Q148" s="5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x14ac:dyDescent="0.2">
      <c r="A149" s="394"/>
      <c r="B149" s="37"/>
      <c r="C149" s="20"/>
      <c r="D149" s="20"/>
      <c r="E149" s="317"/>
      <c r="F149" s="21"/>
      <c r="G149" s="21"/>
      <c r="H149" s="382">
        <f t="shared" si="11"/>
        <v>0</v>
      </c>
      <c r="I149" s="38"/>
      <c r="J149" s="809" t="str">
        <f>IFERROR(VLOOKUP(I149,'FX rates'!$C$9:$D$25,2,FALSE),"")</f>
        <v/>
      </c>
      <c r="K149" s="382">
        <f t="shared" si="12"/>
        <v>0</v>
      </c>
      <c r="L149" s="382">
        <f t="shared" si="13"/>
        <v>0</v>
      </c>
      <c r="M149" s="57"/>
      <c r="N149" s="57"/>
      <c r="O149" s="57"/>
      <c r="P149" s="57"/>
      <c r="Q149" s="5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x14ac:dyDescent="0.2">
      <c r="A150" s="394"/>
      <c r="B150" s="37"/>
      <c r="C150" s="20"/>
      <c r="D150" s="20"/>
      <c r="E150" s="317"/>
      <c r="F150" s="21"/>
      <c r="G150" s="21"/>
      <c r="H150" s="382">
        <f t="shared" si="11"/>
        <v>0</v>
      </c>
      <c r="I150" s="38"/>
      <c r="J150" s="809" t="str">
        <f>IFERROR(VLOOKUP(I150,'FX rates'!$C$9:$D$25,2,FALSE),"")</f>
        <v/>
      </c>
      <c r="K150" s="382">
        <f t="shared" si="12"/>
        <v>0</v>
      </c>
      <c r="L150" s="382">
        <f t="shared" si="13"/>
        <v>0</v>
      </c>
      <c r="M150" s="57"/>
      <c r="N150" s="57"/>
      <c r="O150" s="57"/>
      <c r="P150" s="57"/>
      <c r="Q150" s="5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x14ac:dyDescent="0.2">
      <c r="A151" s="394"/>
      <c r="B151" s="37"/>
      <c r="C151" s="20"/>
      <c r="D151" s="20"/>
      <c r="E151" s="317"/>
      <c r="F151" s="21"/>
      <c r="G151" s="21"/>
      <c r="H151" s="382">
        <f t="shared" si="11"/>
        <v>0</v>
      </c>
      <c r="I151" s="38"/>
      <c r="J151" s="809" t="str">
        <f>IFERROR(VLOOKUP(I151,'FX rates'!$C$9:$D$25,2,FALSE),"")</f>
        <v/>
      </c>
      <c r="K151" s="382">
        <f t="shared" si="12"/>
        <v>0</v>
      </c>
      <c r="L151" s="382">
        <f t="shared" si="13"/>
        <v>0</v>
      </c>
      <c r="M151" s="57"/>
      <c r="N151" s="57"/>
      <c r="O151" s="57"/>
      <c r="P151" s="57"/>
      <c r="Q151" s="5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x14ac:dyDescent="0.2">
      <c r="A152" s="394"/>
      <c r="B152" s="37"/>
      <c r="C152" s="20"/>
      <c r="D152" s="20"/>
      <c r="E152" s="316"/>
      <c r="F152" s="21"/>
      <c r="G152" s="368"/>
      <c r="H152" s="382">
        <f t="shared" si="11"/>
        <v>0</v>
      </c>
      <c r="I152" s="38"/>
      <c r="J152" s="809" t="str">
        <f>IFERROR(VLOOKUP(I152,'FX rates'!$C$9:$D$25,2,FALSE),"")</f>
        <v/>
      </c>
      <c r="K152" s="382">
        <f t="shared" si="12"/>
        <v>0</v>
      </c>
      <c r="L152" s="382">
        <f t="shared" si="13"/>
        <v>0</v>
      </c>
      <c r="M152" s="57"/>
      <c r="N152" s="57"/>
      <c r="O152" s="57"/>
      <c r="P152" s="57"/>
      <c r="Q152" s="5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x14ac:dyDescent="0.2">
      <c r="A153" s="394"/>
      <c r="B153" s="37"/>
      <c r="C153" s="20"/>
      <c r="D153" s="20"/>
      <c r="E153" s="316"/>
      <c r="F153" s="21"/>
      <c r="G153" s="368"/>
      <c r="H153" s="382">
        <f t="shared" si="11"/>
        <v>0</v>
      </c>
      <c r="I153" s="38"/>
      <c r="J153" s="809" t="str">
        <f>IFERROR(VLOOKUP(I153,'FX rates'!$C$9:$D$25,2,FALSE),"")</f>
        <v/>
      </c>
      <c r="K153" s="382">
        <f t="shared" si="12"/>
        <v>0</v>
      </c>
      <c r="L153" s="382">
        <f t="shared" si="13"/>
        <v>0</v>
      </c>
      <c r="M153" s="57"/>
      <c r="N153" s="57"/>
      <c r="O153" s="57"/>
      <c r="P153" s="57"/>
      <c r="Q153" s="5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x14ac:dyDescent="0.2">
      <c r="A154" s="394"/>
      <c r="B154" s="37"/>
      <c r="C154" s="20"/>
      <c r="D154" s="20"/>
      <c r="E154" s="316"/>
      <c r="F154" s="21"/>
      <c r="G154" s="368"/>
      <c r="H154" s="382">
        <f t="shared" ref="H154:H217" si="14">IF(F154&gt;0,F154*G154,0)</f>
        <v>0</v>
      </c>
      <c r="I154" s="38"/>
      <c r="J154" s="809" t="str">
        <f>IFERROR(VLOOKUP(I154,'FX rates'!$C$9:$D$25,2,FALSE),"")</f>
        <v/>
      </c>
      <c r="K154" s="382">
        <f t="shared" ref="K154:K217" si="15">IF(E154=$Z$26,H154,0)</f>
        <v>0</v>
      </c>
      <c r="L154" s="382">
        <f t="shared" ref="L154:L217" si="16">IF(OR(E154=$Z$27,ISBLANK(E154)),H154,0)</f>
        <v>0</v>
      </c>
      <c r="M154" s="57"/>
      <c r="N154" s="57"/>
      <c r="O154" s="57"/>
      <c r="P154" s="57"/>
      <c r="Q154" s="5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x14ac:dyDescent="0.2">
      <c r="A155" s="394"/>
      <c r="B155" s="37"/>
      <c r="C155" s="20"/>
      <c r="D155" s="20"/>
      <c r="E155" s="316"/>
      <c r="F155" s="21"/>
      <c r="G155" s="368"/>
      <c r="H155" s="382">
        <f t="shared" si="14"/>
        <v>0</v>
      </c>
      <c r="I155" s="38"/>
      <c r="J155" s="809" t="str">
        <f>IFERROR(VLOOKUP(I155,'FX rates'!$C$9:$D$25,2,FALSE),"")</f>
        <v/>
      </c>
      <c r="K155" s="382">
        <f t="shared" si="15"/>
        <v>0</v>
      </c>
      <c r="L155" s="382">
        <f t="shared" si="16"/>
        <v>0</v>
      </c>
      <c r="M155" s="57"/>
      <c r="N155" s="57"/>
      <c r="O155" s="57"/>
      <c r="P155" s="57"/>
      <c r="Q155" s="5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x14ac:dyDescent="0.2">
      <c r="A156" s="394"/>
      <c r="B156" s="37"/>
      <c r="C156" s="20"/>
      <c r="D156" s="20"/>
      <c r="E156" s="316"/>
      <c r="F156" s="21"/>
      <c r="G156" s="368"/>
      <c r="H156" s="382">
        <f t="shared" si="14"/>
        <v>0</v>
      </c>
      <c r="I156" s="38"/>
      <c r="J156" s="809" t="str">
        <f>IFERROR(VLOOKUP(I156,'FX rates'!$C$9:$D$25,2,FALSE),"")</f>
        <v/>
      </c>
      <c r="K156" s="382">
        <f t="shared" si="15"/>
        <v>0</v>
      </c>
      <c r="L156" s="382">
        <f t="shared" si="16"/>
        <v>0</v>
      </c>
      <c r="M156" s="57"/>
      <c r="N156" s="57"/>
      <c r="O156" s="57"/>
      <c r="P156" s="57"/>
      <c r="Q156" s="5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x14ac:dyDescent="0.2">
      <c r="A157" s="394"/>
      <c r="B157" s="37"/>
      <c r="C157" s="20"/>
      <c r="D157" s="20"/>
      <c r="E157" s="316"/>
      <c r="F157" s="21"/>
      <c r="G157" s="368"/>
      <c r="H157" s="382">
        <f t="shared" si="14"/>
        <v>0</v>
      </c>
      <c r="I157" s="38"/>
      <c r="J157" s="809" t="str">
        <f>IFERROR(VLOOKUP(I157,'FX rates'!$C$9:$D$25,2,FALSE),"")</f>
        <v/>
      </c>
      <c r="K157" s="382">
        <f t="shared" si="15"/>
        <v>0</v>
      </c>
      <c r="L157" s="382">
        <f t="shared" si="16"/>
        <v>0</v>
      </c>
      <c r="M157" s="57"/>
      <c r="N157" s="57"/>
      <c r="O157" s="57"/>
      <c r="P157" s="57"/>
      <c r="Q157" s="5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x14ac:dyDescent="0.2">
      <c r="A158" s="394"/>
      <c r="B158" s="37"/>
      <c r="C158" s="20"/>
      <c r="D158" s="20"/>
      <c r="E158" s="316"/>
      <c r="F158" s="21"/>
      <c r="G158" s="368"/>
      <c r="H158" s="382">
        <f t="shared" si="14"/>
        <v>0</v>
      </c>
      <c r="I158" s="38"/>
      <c r="J158" s="809" t="str">
        <f>IFERROR(VLOOKUP(I158,'FX rates'!$C$9:$D$25,2,FALSE),"")</f>
        <v/>
      </c>
      <c r="K158" s="382">
        <f t="shared" si="15"/>
        <v>0</v>
      </c>
      <c r="L158" s="382">
        <f t="shared" si="16"/>
        <v>0</v>
      </c>
      <c r="M158" s="57"/>
      <c r="N158" s="57"/>
      <c r="O158" s="57"/>
      <c r="P158" s="57"/>
      <c r="Q158" s="5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x14ac:dyDescent="0.2">
      <c r="A159" s="394"/>
      <c r="B159" s="37"/>
      <c r="C159" s="20"/>
      <c r="D159" s="20"/>
      <c r="E159" s="316"/>
      <c r="F159" s="21"/>
      <c r="G159" s="368"/>
      <c r="H159" s="382">
        <f t="shared" si="14"/>
        <v>0</v>
      </c>
      <c r="I159" s="38"/>
      <c r="J159" s="809" t="str">
        <f>IFERROR(VLOOKUP(I159,'FX rates'!$C$9:$D$25,2,FALSE),"")</f>
        <v/>
      </c>
      <c r="K159" s="382">
        <f t="shared" si="15"/>
        <v>0</v>
      </c>
      <c r="L159" s="382">
        <f t="shared" si="16"/>
        <v>0</v>
      </c>
      <c r="M159" s="57"/>
      <c r="N159" s="57"/>
      <c r="O159" s="57"/>
      <c r="P159" s="57"/>
      <c r="Q159" s="5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x14ac:dyDescent="0.2">
      <c r="A160" s="394"/>
      <c r="B160" s="37"/>
      <c r="C160" s="20"/>
      <c r="D160" s="20"/>
      <c r="E160" s="316"/>
      <c r="F160" s="21"/>
      <c r="G160" s="368"/>
      <c r="H160" s="382">
        <f t="shared" si="14"/>
        <v>0</v>
      </c>
      <c r="I160" s="38"/>
      <c r="J160" s="809" t="str">
        <f>IFERROR(VLOOKUP(I160,'FX rates'!$C$9:$D$25,2,FALSE),"")</f>
        <v/>
      </c>
      <c r="K160" s="382">
        <f t="shared" si="15"/>
        <v>0</v>
      </c>
      <c r="L160" s="382">
        <f t="shared" si="16"/>
        <v>0</v>
      </c>
      <c r="M160" s="57"/>
      <c r="N160" s="57"/>
      <c r="O160" s="57"/>
      <c r="P160" s="57"/>
      <c r="Q160" s="5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x14ac:dyDescent="0.2">
      <c r="A161" s="394"/>
      <c r="B161" s="37"/>
      <c r="C161" s="20"/>
      <c r="D161" s="20"/>
      <c r="E161" s="316"/>
      <c r="F161" s="21"/>
      <c r="G161" s="368"/>
      <c r="H161" s="382">
        <f t="shared" si="14"/>
        <v>0</v>
      </c>
      <c r="I161" s="38"/>
      <c r="J161" s="809" t="str">
        <f>IFERROR(VLOOKUP(I161,'FX rates'!$C$9:$D$25,2,FALSE),"")</f>
        <v/>
      </c>
      <c r="K161" s="382">
        <f t="shared" si="15"/>
        <v>0</v>
      </c>
      <c r="L161" s="382">
        <f t="shared" si="16"/>
        <v>0</v>
      </c>
      <c r="M161" s="57"/>
      <c r="N161" s="57"/>
      <c r="O161" s="57"/>
      <c r="P161" s="57"/>
      <c r="Q161" s="5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x14ac:dyDescent="0.2">
      <c r="A162" s="394"/>
      <c r="B162" s="37"/>
      <c r="C162" s="20"/>
      <c r="D162" s="20"/>
      <c r="E162" s="316"/>
      <c r="F162" s="21"/>
      <c r="G162" s="368"/>
      <c r="H162" s="382">
        <f t="shared" si="14"/>
        <v>0</v>
      </c>
      <c r="I162" s="38"/>
      <c r="J162" s="809" t="str">
        <f>IFERROR(VLOOKUP(I162,'FX rates'!$C$9:$D$25,2,FALSE),"")</f>
        <v/>
      </c>
      <c r="K162" s="382">
        <f t="shared" si="15"/>
        <v>0</v>
      </c>
      <c r="L162" s="382">
        <f t="shared" si="16"/>
        <v>0</v>
      </c>
      <c r="M162" s="57"/>
      <c r="N162" s="57"/>
      <c r="O162" s="57"/>
      <c r="P162" s="57"/>
      <c r="Q162" s="5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x14ac:dyDescent="0.2">
      <c r="A163" s="394"/>
      <c r="B163" s="37"/>
      <c r="C163" s="20"/>
      <c r="D163" s="20"/>
      <c r="E163" s="316"/>
      <c r="F163" s="21"/>
      <c r="G163" s="368"/>
      <c r="H163" s="382">
        <f t="shared" si="14"/>
        <v>0</v>
      </c>
      <c r="I163" s="38"/>
      <c r="J163" s="809" t="str">
        <f>IFERROR(VLOOKUP(I163,'FX rates'!$C$9:$D$25,2,FALSE),"")</f>
        <v/>
      </c>
      <c r="K163" s="382">
        <f t="shared" si="15"/>
        <v>0</v>
      </c>
      <c r="L163" s="382">
        <f t="shared" si="16"/>
        <v>0</v>
      </c>
      <c r="M163" s="57"/>
      <c r="N163" s="57"/>
      <c r="O163" s="57"/>
      <c r="P163" s="57"/>
      <c r="Q163" s="5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x14ac:dyDescent="0.2">
      <c r="A164" s="394"/>
      <c r="B164" s="37"/>
      <c r="C164" s="20"/>
      <c r="D164" s="20"/>
      <c r="E164" s="316"/>
      <c r="F164" s="21"/>
      <c r="G164" s="368"/>
      <c r="H164" s="382">
        <f t="shared" si="14"/>
        <v>0</v>
      </c>
      <c r="I164" s="38"/>
      <c r="J164" s="809" t="str">
        <f>IFERROR(VLOOKUP(I164,'FX rates'!$C$9:$D$25,2,FALSE),"")</f>
        <v/>
      </c>
      <c r="K164" s="382">
        <f t="shared" si="15"/>
        <v>0</v>
      </c>
      <c r="L164" s="382">
        <f t="shared" si="16"/>
        <v>0</v>
      </c>
      <c r="M164" s="57"/>
      <c r="N164" s="57"/>
      <c r="O164" s="57"/>
      <c r="P164" s="57"/>
      <c r="Q164" s="5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x14ac:dyDescent="0.2">
      <c r="A165" s="394"/>
      <c r="B165" s="37"/>
      <c r="C165" s="20"/>
      <c r="D165" s="20"/>
      <c r="E165" s="316"/>
      <c r="F165" s="21"/>
      <c r="G165" s="368"/>
      <c r="H165" s="382">
        <f t="shared" si="14"/>
        <v>0</v>
      </c>
      <c r="I165" s="38"/>
      <c r="J165" s="809" t="str">
        <f>IFERROR(VLOOKUP(I165,'FX rates'!$C$9:$D$25,2,FALSE),"")</f>
        <v/>
      </c>
      <c r="K165" s="382">
        <f t="shared" si="15"/>
        <v>0</v>
      </c>
      <c r="L165" s="382">
        <f t="shared" si="16"/>
        <v>0</v>
      </c>
      <c r="M165" s="57"/>
      <c r="N165" s="57"/>
      <c r="O165" s="57"/>
      <c r="P165" s="57"/>
      <c r="Q165" s="5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x14ac:dyDescent="0.2">
      <c r="A166" s="394"/>
      <c r="B166" s="37"/>
      <c r="C166" s="20"/>
      <c r="D166" s="20"/>
      <c r="E166" s="316"/>
      <c r="F166" s="21"/>
      <c r="G166" s="368"/>
      <c r="H166" s="382">
        <f t="shared" si="14"/>
        <v>0</v>
      </c>
      <c r="I166" s="38"/>
      <c r="J166" s="809" t="str">
        <f>IFERROR(VLOOKUP(I166,'FX rates'!$C$9:$D$25,2,FALSE),"")</f>
        <v/>
      </c>
      <c r="K166" s="382">
        <f t="shared" si="15"/>
        <v>0</v>
      </c>
      <c r="L166" s="382">
        <f t="shared" si="16"/>
        <v>0</v>
      </c>
      <c r="M166" s="57"/>
      <c r="N166" s="57"/>
      <c r="O166" s="57"/>
      <c r="P166" s="57"/>
      <c r="Q166" s="5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x14ac:dyDescent="0.2">
      <c r="A167" s="394"/>
      <c r="B167" s="37"/>
      <c r="C167" s="20"/>
      <c r="D167" s="20"/>
      <c r="E167" s="316"/>
      <c r="F167" s="21"/>
      <c r="G167" s="368"/>
      <c r="H167" s="382">
        <f t="shared" si="14"/>
        <v>0</v>
      </c>
      <c r="I167" s="38"/>
      <c r="J167" s="809" t="str">
        <f>IFERROR(VLOOKUP(I167,'FX rates'!$C$9:$D$25,2,FALSE),"")</f>
        <v/>
      </c>
      <c r="K167" s="382">
        <f t="shared" si="15"/>
        <v>0</v>
      </c>
      <c r="L167" s="382">
        <f t="shared" si="16"/>
        <v>0</v>
      </c>
      <c r="M167" s="57"/>
      <c r="N167" s="57"/>
      <c r="O167" s="57"/>
      <c r="P167" s="57"/>
      <c r="Q167" s="5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x14ac:dyDescent="0.2">
      <c r="A168" s="394"/>
      <c r="B168" s="37"/>
      <c r="C168" s="20"/>
      <c r="D168" s="20"/>
      <c r="E168" s="316"/>
      <c r="F168" s="21"/>
      <c r="G168" s="368"/>
      <c r="H168" s="382">
        <f t="shared" si="14"/>
        <v>0</v>
      </c>
      <c r="I168" s="38"/>
      <c r="J168" s="809" t="str">
        <f>IFERROR(VLOOKUP(I168,'FX rates'!$C$9:$D$25,2,FALSE),"")</f>
        <v/>
      </c>
      <c r="K168" s="382">
        <f t="shared" si="15"/>
        <v>0</v>
      </c>
      <c r="L168" s="382">
        <f t="shared" si="16"/>
        <v>0</v>
      </c>
      <c r="M168" s="57"/>
      <c r="N168" s="57"/>
      <c r="O168" s="57"/>
      <c r="P168" s="57"/>
      <c r="Q168" s="5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x14ac:dyDescent="0.2">
      <c r="A169" s="394"/>
      <c r="B169" s="37"/>
      <c r="C169" s="20"/>
      <c r="D169" s="20"/>
      <c r="E169" s="316"/>
      <c r="F169" s="21"/>
      <c r="G169" s="368"/>
      <c r="H169" s="382">
        <f t="shared" si="14"/>
        <v>0</v>
      </c>
      <c r="I169" s="38"/>
      <c r="J169" s="809" t="str">
        <f>IFERROR(VLOOKUP(I169,'FX rates'!$C$9:$D$25,2,FALSE),"")</f>
        <v/>
      </c>
      <c r="K169" s="382">
        <f t="shared" si="15"/>
        <v>0</v>
      </c>
      <c r="L169" s="382">
        <f t="shared" si="16"/>
        <v>0</v>
      </c>
      <c r="M169" s="57"/>
      <c r="N169" s="57"/>
      <c r="O169" s="57"/>
      <c r="P169" s="57"/>
      <c r="Q169" s="5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x14ac:dyDescent="0.2">
      <c r="A170" s="394"/>
      <c r="B170" s="37"/>
      <c r="C170" s="20"/>
      <c r="D170" s="20"/>
      <c r="E170" s="316"/>
      <c r="F170" s="21"/>
      <c r="G170" s="368"/>
      <c r="H170" s="382">
        <f t="shared" si="14"/>
        <v>0</v>
      </c>
      <c r="I170" s="38"/>
      <c r="J170" s="809" t="str">
        <f>IFERROR(VLOOKUP(I170,'FX rates'!$C$9:$D$25,2,FALSE),"")</f>
        <v/>
      </c>
      <c r="K170" s="382">
        <f t="shared" si="15"/>
        <v>0</v>
      </c>
      <c r="L170" s="382">
        <f t="shared" si="16"/>
        <v>0</v>
      </c>
      <c r="M170" s="57"/>
      <c r="N170" s="57"/>
      <c r="O170" s="57"/>
      <c r="P170" s="57"/>
      <c r="Q170" s="5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x14ac:dyDescent="0.2">
      <c r="A171" s="394"/>
      <c r="B171" s="37"/>
      <c r="C171" s="20"/>
      <c r="D171" s="20"/>
      <c r="E171" s="316"/>
      <c r="F171" s="21"/>
      <c r="G171" s="368"/>
      <c r="H171" s="382">
        <f t="shared" si="14"/>
        <v>0</v>
      </c>
      <c r="I171" s="38"/>
      <c r="J171" s="809" t="str">
        <f>IFERROR(VLOOKUP(I171,'FX rates'!$C$9:$D$25,2,FALSE),"")</f>
        <v/>
      </c>
      <c r="K171" s="382">
        <f t="shared" si="15"/>
        <v>0</v>
      </c>
      <c r="L171" s="382">
        <f t="shared" si="16"/>
        <v>0</v>
      </c>
      <c r="M171" s="57"/>
      <c r="N171" s="57"/>
      <c r="O171" s="57"/>
      <c r="P171" s="57"/>
      <c r="Q171" s="5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x14ac:dyDescent="0.2">
      <c r="A172" s="394"/>
      <c r="B172" s="37"/>
      <c r="C172" s="20"/>
      <c r="D172" s="20"/>
      <c r="E172" s="316"/>
      <c r="F172" s="21"/>
      <c r="G172" s="368"/>
      <c r="H172" s="382">
        <f t="shared" si="14"/>
        <v>0</v>
      </c>
      <c r="I172" s="38"/>
      <c r="J172" s="809" t="str">
        <f>IFERROR(VLOOKUP(I172,'FX rates'!$C$9:$D$25,2,FALSE),"")</f>
        <v/>
      </c>
      <c r="K172" s="382">
        <f t="shared" si="15"/>
        <v>0</v>
      </c>
      <c r="L172" s="382">
        <f t="shared" si="16"/>
        <v>0</v>
      </c>
      <c r="M172" s="57"/>
      <c r="N172" s="57"/>
      <c r="O172" s="57"/>
      <c r="P172" s="57"/>
      <c r="Q172" s="5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x14ac:dyDescent="0.2">
      <c r="A173" s="394"/>
      <c r="B173" s="37"/>
      <c r="C173" s="20"/>
      <c r="D173" s="20"/>
      <c r="E173" s="316"/>
      <c r="F173" s="21"/>
      <c r="G173" s="368"/>
      <c r="H173" s="382">
        <f t="shared" si="14"/>
        <v>0</v>
      </c>
      <c r="I173" s="38"/>
      <c r="J173" s="809" t="str">
        <f>IFERROR(VLOOKUP(I173,'FX rates'!$C$9:$D$25,2,FALSE),"")</f>
        <v/>
      </c>
      <c r="K173" s="382">
        <f t="shared" si="15"/>
        <v>0</v>
      </c>
      <c r="L173" s="382">
        <f t="shared" si="16"/>
        <v>0</v>
      </c>
      <c r="M173" s="57"/>
      <c r="N173" s="57"/>
      <c r="O173" s="57"/>
      <c r="P173" s="57"/>
      <c r="Q173" s="5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x14ac:dyDescent="0.2">
      <c r="A174" s="394"/>
      <c r="B174" s="37"/>
      <c r="C174" s="20"/>
      <c r="D174" s="20"/>
      <c r="E174" s="316"/>
      <c r="F174" s="21"/>
      <c r="G174" s="368"/>
      <c r="H174" s="382">
        <f t="shared" si="14"/>
        <v>0</v>
      </c>
      <c r="I174" s="38"/>
      <c r="J174" s="809" t="str">
        <f>IFERROR(VLOOKUP(I174,'FX rates'!$C$9:$D$25,2,FALSE),"")</f>
        <v/>
      </c>
      <c r="K174" s="382">
        <f t="shared" si="15"/>
        <v>0</v>
      </c>
      <c r="L174" s="382">
        <f t="shared" si="16"/>
        <v>0</v>
      </c>
      <c r="M174" s="57"/>
      <c r="N174" s="57"/>
      <c r="O174" s="57"/>
      <c r="P174" s="57"/>
      <c r="Q174" s="5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x14ac:dyDescent="0.2">
      <c r="A175" s="394"/>
      <c r="B175" s="37"/>
      <c r="C175" s="20"/>
      <c r="D175" s="20"/>
      <c r="E175" s="316"/>
      <c r="F175" s="21"/>
      <c r="G175" s="368"/>
      <c r="H175" s="382">
        <f t="shared" si="14"/>
        <v>0</v>
      </c>
      <c r="I175" s="38"/>
      <c r="J175" s="809" t="str">
        <f>IFERROR(VLOOKUP(I175,'FX rates'!$C$9:$D$25,2,FALSE),"")</f>
        <v/>
      </c>
      <c r="K175" s="382">
        <f t="shared" si="15"/>
        <v>0</v>
      </c>
      <c r="L175" s="382">
        <f t="shared" si="16"/>
        <v>0</v>
      </c>
      <c r="M175" s="57"/>
      <c r="N175" s="57"/>
      <c r="O175" s="57"/>
      <c r="P175" s="57"/>
      <c r="Q175" s="5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x14ac:dyDescent="0.2">
      <c r="A176" s="394"/>
      <c r="B176" s="37"/>
      <c r="C176" s="20"/>
      <c r="D176" s="20"/>
      <c r="E176" s="316"/>
      <c r="F176" s="21"/>
      <c r="G176" s="368"/>
      <c r="H176" s="382">
        <f t="shared" si="14"/>
        <v>0</v>
      </c>
      <c r="I176" s="38"/>
      <c r="J176" s="809" t="str">
        <f>IFERROR(VLOOKUP(I176,'FX rates'!$C$9:$D$25,2,FALSE),"")</f>
        <v/>
      </c>
      <c r="K176" s="382">
        <f t="shared" si="15"/>
        <v>0</v>
      </c>
      <c r="L176" s="382">
        <f t="shared" si="16"/>
        <v>0</v>
      </c>
      <c r="M176" s="57"/>
      <c r="N176" s="57"/>
      <c r="O176" s="57"/>
      <c r="P176" s="57"/>
      <c r="Q176" s="5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x14ac:dyDescent="0.2">
      <c r="A177" s="394"/>
      <c r="B177" s="37"/>
      <c r="C177" s="20"/>
      <c r="D177" s="20"/>
      <c r="E177" s="316"/>
      <c r="F177" s="21"/>
      <c r="G177" s="368"/>
      <c r="H177" s="382">
        <f t="shared" si="14"/>
        <v>0</v>
      </c>
      <c r="I177" s="38"/>
      <c r="J177" s="809" t="str">
        <f>IFERROR(VLOOKUP(I177,'FX rates'!$C$9:$D$25,2,FALSE),"")</f>
        <v/>
      </c>
      <c r="K177" s="382">
        <f t="shared" si="15"/>
        <v>0</v>
      </c>
      <c r="L177" s="382">
        <f t="shared" si="16"/>
        <v>0</v>
      </c>
      <c r="M177" s="57"/>
      <c r="N177" s="57"/>
      <c r="O177" s="57"/>
      <c r="P177" s="57"/>
      <c r="Q177" s="5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x14ac:dyDescent="0.2">
      <c r="A178" s="394"/>
      <c r="B178" s="37"/>
      <c r="C178" s="20"/>
      <c r="D178" s="20"/>
      <c r="E178" s="316"/>
      <c r="F178" s="21"/>
      <c r="G178" s="368"/>
      <c r="H178" s="382">
        <f t="shared" si="14"/>
        <v>0</v>
      </c>
      <c r="I178" s="38"/>
      <c r="J178" s="809" t="str">
        <f>IFERROR(VLOOKUP(I178,'FX rates'!$C$9:$D$25,2,FALSE),"")</f>
        <v/>
      </c>
      <c r="K178" s="382">
        <f t="shared" si="15"/>
        <v>0</v>
      </c>
      <c r="L178" s="382">
        <f t="shared" si="16"/>
        <v>0</v>
      </c>
      <c r="M178" s="57"/>
      <c r="N178" s="57"/>
      <c r="O178" s="57"/>
      <c r="P178" s="57"/>
      <c r="Q178" s="5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x14ac:dyDescent="0.2">
      <c r="A179" s="394"/>
      <c r="B179" s="37"/>
      <c r="C179" s="20"/>
      <c r="D179" s="20"/>
      <c r="E179" s="316"/>
      <c r="F179" s="21"/>
      <c r="G179" s="368"/>
      <c r="H179" s="382">
        <f t="shared" si="14"/>
        <v>0</v>
      </c>
      <c r="I179" s="38"/>
      <c r="J179" s="809" t="str">
        <f>IFERROR(VLOOKUP(I179,'FX rates'!$C$9:$D$25,2,FALSE),"")</f>
        <v/>
      </c>
      <c r="K179" s="382">
        <f t="shared" si="15"/>
        <v>0</v>
      </c>
      <c r="L179" s="382">
        <f t="shared" si="16"/>
        <v>0</v>
      </c>
      <c r="M179" s="57"/>
      <c r="N179" s="57"/>
      <c r="O179" s="57"/>
      <c r="P179" s="57"/>
      <c r="Q179" s="5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x14ac:dyDescent="0.2">
      <c r="A180" s="394"/>
      <c r="B180" s="37"/>
      <c r="C180" s="20"/>
      <c r="D180" s="20"/>
      <c r="E180" s="316"/>
      <c r="F180" s="21"/>
      <c r="G180" s="368"/>
      <c r="H180" s="382">
        <f t="shared" si="14"/>
        <v>0</v>
      </c>
      <c r="I180" s="38"/>
      <c r="J180" s="809" t="str">
        <f>IFERROR(VLOOKUP(I180,'FX rates'!$C$9:$D$25,2,FALSE),"")</f>
        <v/>
      </c>
      <c r="K180" s="382">
        <f t="shared" si="15"/>
        <v>0</v>
      </c>
      <c r="L180" s="382">
        <f t="shared" si="16"/>
        <v>0</v>
      </c>
      <c r="M180" s="57"/>
      <c r="N180" s="57"/>
      <c r="O180" s="57"/>
      <c r="P180" s="57"/>
      <c r="Q180" s="5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x14ac:dyDescent="0.2">
      <c r="A181" s="394"/>
      <c r="B181" s="37"/>
      <c r="C181" s="20"/>
      <c r="D181" s="20"/>
      <c r="E181" s="316"/>
      <c r="F181" s="21"/>
      <c r="G181" s="368"/>
      <c r="H181" s="382">
        <f t="shared" si="14"/>
        <v>0</v>
      </c>
      <c r="I181" s="38"/>
      <c r="J181" s="809" t="str">
        <f>IFERROR(VLOOKUP(I181,'FX rates'!$C$9:$D$25,2,FALSE),"")</f>
        <v/>
      </c>
      <c r="K181" s="382">
        <f t="shared" si="15"/>
        <v>0</v>
      </c>
      <c r="L181" s="382">
        <f t="shared" si="16"/>
        <v>0</v>
      </c>
      <c r="M181" s="57"/>
      <c r="N181" s="57"/>
      <c r="O181" s="57"/>
      <c r="P181" s="57"/>
      <c r="Q181" s="5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x14ac:dyDescent="0.2">
      <c r="A182" s="394"/>
      <c r="B182" s="37"/>
      <c r="C182" s="20"/>
      <c r="D182" s="20"/>
      <c r="E182" s="316"/>
      <c r="F182" s="21"/>
      <c r="G182" s="368"/>
      <c r="H182" s="382">
        <f t="shared" si="14"/>
        <v>0</v>
      </c>
      <c r="I182" s="38"/>
      <c r="J182" s="809" t="str">
        <f>IFERROR(VLOOKUP(I182,'FX rates'!$C$9:$D$25,2,FALSE),"")</f>
        <v/>
      </c>
      <c r="K182" s="382">
        <f t="shared" si="15"/>
        <v>0</v>
      </c>
      <c r="L182" s="382">
        <f t="shared" si="16"/>
        <v>0</v>
      </c>
      <c r="M182" s="57"/>
      <c r="N182" s="57"/>
      <c r="O182" s="57"/>
      <c r="P182" s="57"/>
      <c r="Q182" s="5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x14ac:dyDescent="0.2">
      <c r="A183" s="394"/>
      <c r="B183" s="37"/>
      <c r="C183" s="20"/>
      <c r="D183" s="20"/>
      <c r="E183" s="316"/>
      <c r="F183" s="21"/>
      <c r="G183" s="21"/>
      <c r="H183" s="382">
        <f t="shared" si="14"/>
        <v>0</v>
      </c>
      <c r="I183" s="38"/>
      <c r="J183" s="809" t="str">
        <f>IFERROR(VLOOKUP(I183,'FX rates'!$C$9:$D$25,2,FALSE),"")</f>
        <v/>
      </c>
      <c r="K183" s="382">
        <f t="shared" si="15"/>
        <v>0</v>
      </c>
      <c r="L183" s="382">
        <f t="shared" si="16"/>
        <v>0</v>
      </c>
      <c r="M183" s="57"/>
      <c r="N183" s="57"/>
      <c r="O183" s="57"/>
      <c r="P183" s="57"/>
      <c r="Q183" s="5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x14ac:dyDescent="0.2">
      <c r="A184" s="394"/>
      <c r="B184" s="37"/>
      <c r="C184" s="20"/>
      <c r="D184" s="20"/>
      <c r="E184" s="316"/>
      <c r="F184" s="21"/>
      <c r="G184" s="21"/>
      <c r="H184" s="382">
        <f t="shared" si="14"/>
        <v>0</v>
      </c>
      <c r="I184" s="38"/>
      <c r="J184" s="809" t="str">
        <f>IFERROR(VLOOKUP(I184,'FX rates'!$C$9:$D$25,2,FALSE),"")</f>
        <v/>
      </c>
      <c r="K184" s="382">
        <f t="shared" si="15"/>
        <v>0</v>
      </c>
      <c r="L184" s="382">
        <f t="shared" si="16"/>
        <v>0</v>
      </c>
      <c r="M184" s="57"/>
      <c r="N184" s="57"/>
      <c r="O184" s="57"/>
      <c r="P184" s="57"/>
      <c r="Q184" s="5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x14ac:dyDescent="0.2">
      <c r="A185" s="394"/>
      <c r="B185" s="37"/>
      <c r="C185" s="20"/>
      <c r="D185" s="20"/>
      <c r="E185" s="316"/>
      <c r="F185" s="21"/>
      <c r="G185" s="21"/>
      <c r="H185" s="382">
        <f t="shared" si="14"/>
        <v>0</v>
      </c>
      <c r="I185" s="38"/>
      <c r="J185" s="809" t="str">
        <f>IFERROR(VLOOKUP(I185,'FX rates'!$C$9:$D$25,2,FALSE),"")</f>
        <v/>
      </c>
      <c r="K185" s="382">
        <f t="shared" si="15"/>
        <v>0</v>
      </c>
      <c r="L185" s="382">
        <f t="shared" si="16"/>
        <v>0</v>
      </c>
      <c r="M185" s="57"/>
      <c r="N185" s="57"/>
      <c r="O185" s="57"/>
      <c r="P185" s="57"/>
      <c r="Q185" s="5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x14ac:dyDescent="0.2">
      <c r="A186" s="394"/>
      <c r="B186" s="37"/>
      <c r="C186" s="20"/>
      <c r="D186" s="20"/>
      <c r="E186" s="316"/>
      <c r="F186" s="21"/>
      <c r="G186" s="21"/>
      <c r="H186" s="382">
        <f t="shared" si="14"/>
        <v>0</v>
      </c>
      <c r="I186" s="38"/>
      <c r="J186" s="809" t="str">
        <f>IFERROR(VLOOKUP(I186,'FX rates'!$C$9:$D$25,2,FALSE),"")</f>
        <v/>
      </c>
      <c r="K186" s="382">
        <f t="shared" si="15"/>
        <v>0</v>
      </c>
      <c r="L186" s="382">
        <f t="shared" si="16"/>
        <v>0</v>
      </c>
      <c r="M186" s="57"/>
      <c r="N186" s="57"/>
      <c r="O186" s="57"/>
      <c r="P186" s="57"/>
      <c r="Q186" s="5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x14ac:dyDescent="0.2">
      <c r="A187" s="394"/>
      <c r="B187" s="37"/>
      <c r="C187" s="20"/>
      <c r="D187" s="20"/>
      <c r="E187" s="316"/>
      <c r="F187" s="21"/>
      <c r="G187" s="21"/>
      <c r="H187" s="382">
        <f t="shared" si="14"/>
        <v>0</v>
      </c>
      <c r="I187" s="38"/>
      <c r="J187" s="809" t="str">
        <f>IFERROR(VLOOKUP(I187,'FX rates'!$C$9:$D$25,2,FALSE),"")</f>
        <v/>
      </c>
      <c r="K187" s="382">
        <f t="shared" si="15"/>
        <v>0</v>
      </c>
      <c r="L187" s="382">
        <f t="shared" si="16"/>
        <v>0</v>
      </c>
      <c r="M187" s="57"/>
      <c r="N187" s="57"/>
      <c r="O187" s="57"/>
      <c r="P187" s="57"/>
      <c r="Q187" s="5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x14ac:dyDescent="0.2">
      <c r="A188" s="394"/>
      <c r="B188" s="37"/>
      <c r="C188" s="20"/>
      <c r="D188" s="20"/>
      <c r="E188" s="316"/>
      <c r="F188" s="21"/>
      <c r="G188" s="368"/>
      <c r="H188" s="382">
        <f t="shared" si="14"/>
        <v>0</v>
      </c>
      <c r="I188" s="38"/>
      <c r="J188" s="809" t="str">
        <f>IFERROR(VLOOKUP(I188,'FX rates'!$C$9:$D$25,2,FALSE),"")</f>
        <v/>
      </c>
      <c r="K188" s="382">
        <f t="shared" si="15"/>
        <v>0</v>
      </c>
      <c r="L188" s="382">
        <f t="shared" si="16"/>
        <v>0</v>
      </c>
      <c r="M188" s="57"/>
      <c r="N188" s="57"/>
      <c r="O188" s="57"/>
      <c r="P188" s="57"/>
      <c r="Q188" s="5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x14ac:dyDescent="0.2">
      <c r="A189" s="394"/>
      <c r="B189" s="37"/>
      <c r="C189" s="20"/>
      <c r="D189" s="20"/>
      <c r="E189" s="316"/>
      <c r="F189" s="21"/>
      <c r="G189" s="368"/>
      <c r="H189" s="382">
        <f t="shared" si="14"/>
        <v>0</v>
      </c>
      <c r="I189" s="38"/>
      <c r="J189" s="809" t="str">
        <f>IFERROR(VLOOKUP(I189,'FX rates'!$C$9:$D$25,2,FALSE),"")</f>
        <v/>
      </c>
      <c r="K189" s="382">
        <f t="shared" si="15"/>
        <v>0</v>
      </c>
      <c r="L189" s="382">
        <f t="shared" si="16"/>
        <v>0</v>
      </c>
      <c r="M189" s="57"/>
      <c r="N189" s="57"/>
      <c r="O189" s="57"/>
      <c r="P189" s="57"/>
      <c r="Q189" s="5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x14ac:dyDescent="0.2">
      <c r="A190" s="394"/>
      <c r="B190" s="37"/>
      <c r="C190" s="20"/>
      <c r="D190" s="20"/>
      <c r="E190" s="316"/>
      <c r="F190" s="21"/>
      <c r="G190" s="21"/>
      <c r="H190" s="382">
        <f t="shared" si="14"/>
        <v>0</v>
      </c>
      <c r="I190" s="38"/>
      <c r="J190" s="809" t="str">
        <f>IFERROR(VLOOKUP(I190,'FX rates'!$C$9:$D$25,2,FALSE),"")</f>
        <v/>
      </c>
      <c r="K190" s="382">
        <f t="shared" si="15"/>
        <v>0</v>
      </c>
      <c r="L190" s="382">
        <f t="shared" si="16"/>
        <v>0</v>
      </c>
      <c r="M190" s="57"/>
      <c r="N190" s="57"/>
      <c r="O190" s="57"/>
      <c r="P190" s="57"/>
      <c r="Q190" s="5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x14ac:dyDescent="0.2">
      <c r="A191" s="394"/>
      <c r="B191" s="37"/>
      <c r="C191" s="20"/>
      <c r="D191" s="20"/>
      <c r="E191" s="316"/>
      <c r="F191" s="21"/>
      <c r="G191" s="21"/>
      <c r="H191" s="382">
        <f t="shared" si="14"/>
        <v>0</v>
      </c>
      <c r="I191" s="38"/>
      <c r="J191" s="809" t="str">
        <f>IFERROR(VLOOKUP(I191,'FX rates'!$C$9:$D$25,2,FALSE),"")</f>
        <v/>
      </c>
      <c r="K191" s="382">
        <f t="shared" si="15"/>
        <v>0</v>
      </c>
      <c r="L191" s="382">
        <f t="shared" si="16"/>
        <v>0</v>
      </c>
      <c r="M191" s="57"/>
      <c r="N191" s="57"/>
      <c r="O191" s="57"/>
      <c r="P191" s="57"/>
      <c r="Q191" s="5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x14ac:dyDescent="0.2">
      <c r="A192" s="394"/>
      <c r="B192" s="37"/>
      <c r="C192" s="20"/>
      <c r="D192" s="20"/>
      <c r="E192" s="317"/>
      <c r="F192" s="21"/>
      <c r="G192" s="21"/>
      <c r="H192" s="382">
        <f t="shared" si="14"/>
        <v>0</v>
      </c>
      <c r="I192" s="38"/>
      <c r="J192" s="809" t="str">
        <f>IFERROR(VLOOKUP(I192,'FX rates'!$C$9:$D$25,2,FALSE),"")</f>
        <v/>
      </c>
      <c r="K192" s="382">
        <f t="shared" si="15"/>
        <v>0</v>
      </c>
      <c r="L192" s="382">
        <f t="shared" si="16"/>
        <v>0</v>
      </c>
      <c r="M192" s="57"/>
      <c r="N192" s="57"/>
      <c r="O192" s="57"/>
      <c r="P192" s="57"/>
      <c r="Q192" s="5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x14ac:dyDescent="0.2">
      <c r="A193" s="394"/>
      <c r="B193" s="37"/>
      <c r="C193" s="20"/>
      <c r="D193" s="20"/>
      <c r="E193" s="317"/>
      <c r="F193" s="21"/>
      <c r="G193" s="21"/>
      <c r="H193" s="382">
        <f t="shared" si="14"/>
        <v>0</v>
      </c>
      <c r="I193" s="38"/>
      <c r="J193" s="809" t="str">
        <f>IFERROR(VLOOKUP(I193,'FX rates'!$C$9:$D$25,2,FALSE),"")</f>
        <v/>
      </c>
      <c r="K193" s="382">
        <f t="shared" si="15"/>
        <v>0</v>
      </c>
      <c r="L193" s="382">
        <f t="shared" si="16"/>
        <v>0</v>
      </c>
      <c r="M193" s="57"/>
      <c r="N193" s="57"/>
      <c r="O193" s="57"/>
      <c r="P193" s="57"/>
      <c r="Q193" s="5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x14ac:dyDescent="0.2">
      <c r="A194" s="394"/>
      <c r="B194" s="37"/>
      <c r="C194" s="20"/>
      <c r="D194" s="20"/>
      <c r="E194" s="317"/>
      <c r="F194" s="21"/>
      <c r="G194" s="21"/>
      <c r="H194" s="382">
        <f t="shared" si="14"/>
        <v>0</v>
      </c>
      <c r="I194" s="38"/>
      <c r="J194" s="809" t="str">
        <f>IFERROR(VLOOKUP(I194,'FX rates'!$C$9:$D$25,2,FALSE),"")</f>
        <v/>
      </c>
      <c r="K194" s="382">
        <f t="shared" si="15"/>
        <v>0</v>
      </c>
      <c r="L194" s="382">
        <f t="shared" si="16"/>
        <v>0</v>
      </c>
      <c r="M194" s="57"/>
      <c r="N194" s="57"/>
      <c r="O194" s="57"/>
      <c r="P194" s="57"/>
      <c r="Q194" s="5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x14ac:dyDescent="0.2">
      <c r="A195" s="394"/>
      <c r="B195" s="37"/>
      <c r="C195" s="20"/>
      <c r="D195" s="20"/>
      <c r="E195" s="317"/>
      <c r="F195" s="21"/>
      <c r="G195" s="21"/>
      <c r="H195" s="382">
        <f t="shared" si="14"/>
        <v>0</v>
      </c>
      <c r="I195" s="38"/>
      <c r="J195" s="809" t="str">
        <f>IFERROR(VLOOKUP(I195,'FX rates'!$C$9:$D$25,2,FALSE),"")</f>
        <v/>
      </c>
      <c r="K195" s="382">
        <f t="shared" si="15"/>
        <v>0</v>
      </c>
      <c r="L195" s="382">
        <f t="shared" si="16"/>
        <v>0</v>
      </c>
      <c r="M195" s="57"/>
      <c r="N195" s="57"/>
      <c r="O195" s="57"/>
      <c r="P195" s="57"/>
      <c r="Q195" s="5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x14ac:dyDescent="0.2">
      <c r="A196" s="394"/>
      <c r="B196" s="37"/>
      <c r="C196" s="20"/>
      <c r="D196" s="20"/>
      <c r="E196" s="317"/>
      <c r="F196" s="21"/>
      <c r="G196" s="21"/>
      <c r="H196" s="382">
        <f t="shared" si="14"/>
        <v>0</v>
      </c>
      <c r="I196" s="38"/>
      <c r="J196" s="809" t="str">
        <f>IFERROR(VLOOKUP(I196,'FX rates'!$C$9:$D$25,2,FALSE),"")</f>
        <v/>
      </c>
      <c r="K196" s="382">
        <f t="shared" si="15"/>
        <v>0</v>
      </c>
      <c r="L196" s="382">
        <f t="shared" si="16"/>
        <v>0</v>
      </c>
      <c r="M196" s="57"/>
      <c r="N196" s="57"/>
      <c r="O196" s="57"/>
      <c r="P196" s="57"/>
      <c r="Q196" s="5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x14ac:dyDescent="0.2">
      <c r="A197" s="394"/>
      <c r="B197" s="37"/>
      <c r="C197" s="20"/>
      <c r="D197" s="20"/>
      <c r="E197" s="316"/>
      <c r="F197" s="21"/>
      <c r="G197" s="368"/>
      <c r="H197" s="382">
        <f t="shared" si="14"/>
        <v>0</v>
      </c>
      <c r="I197" s="38"/>
      <c r="J197" s="809" t="str">
        <f>IFERROR(VLOOKUP(I197,'FX rates'!$C$9:$D$25,2,FALSE),"")</f>
        <v/>
      </c>
      <c r="K197" s="382">
        <f t="shared" si="15"/>
        <v>0</v>
      </c>
      <c r="L197" s="382">
        <f t="shared" si="16"/>
        <v>0</v>
      </c>
      <c r="M197" s="57"/>
      <c r="N197" s="57"/>
      <c r="O197" s="57"/>
      <c r="P197" s="57"/>
      <c r="Q197" s="5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x14ac:dyDescent="0.2">
      <c r="A198" s="394"/>
      <c r="B198" s="37"/>
      <c r="C198" s="20"/>
      <c r="D198" s="20"/>
      <c r="E198" s="316"/>
      <c r="F198" s="21"/>
      <c r="G198" s="368"/>
      <c r="H198" s="382">
        <f t="shared" si="14"/>
        <v>0</v>
      </c>
      <c r="I198" s="38"/>
      <c r="J198" s="809" t="str">
        <f>IFERROR(VLOOKUP(I198,'FX rates'!$C$9:$D$25,2,FALSE),"")</f>
        <v/>
      </c>
      <c r="K198" s="382">
        <f t="shared" si="15"/>
        <v>0</v>
      </c>
      <c r="L198" s="382">
        <f t="shared" si="16"/>
        <v>0</v>
      </c>
      <c r="M198" s="57"/>
      <c r="N198" s="57"/>
      <c r="O198" s="57"/>
      <c r="P198" s="57"/>
      <c r="Q198" s="5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x14ac:dyDescent="0.2">
      <c r="A199" s="394"/>
      <c r="B199" s="37"/>
      <c r="C199" s="20"/>
      <c r="D199" s="20"/>
      <c r="E199" s="317"/>
      <c r="F199" s="21"/>
      <c r="G199" s="21"/>
      <c r="H199" s="382">
        <f t="shared" si="14"/>
        <v>0</v>
      </c>
      <c r="I199" s="38"/>
      <c r="J199" s="809" t="str">
        <f>IFERROR(VLOOKUP(I199,'FX rates'!$C$9:$D$25,2,FALSE),"")</f>
        <v/>
      </c>
      <c r="K199" s="382">
        <f t="shared" si="15"/>
        <v>0</v>
      </c>
      <c r="L199" s="382">
        <f t="shared" si="16"/>
        <v>0</v>
      </c>
      <c r="M199" s="57"/>
      <c r="N199" s="57"/>
      <c r="O199" s="57"/>
      <c r="P199" s="57"/>
      <c r="Q199" s="5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x14ac:dyDescent="0.2">
      <c r="A200" s="394"/>
      <c r="B200" s="37"/>
      <c r="C200" s="20"/>
      <c r="D200" s="20"/>
      <c r="E200" s="317"/>
      <c r="F200" s="21"/>
      <c r="G200" s="21"/>
      <c r="H200" s="382">
        <f t="shared" si="14"/>
        <v>0</v>
      </c>
      <c r="I200" s="38"/>
      <c r="J200" s="809" t="str">
        <f>IFERROR(VLOOKUP(I200,'FX rates'!$C$9:$D$25,2,FALSE),"")</f>
        <v/>
      </c>
      <c r="K200" s="382">
        <f t="shared" si="15"/>
        <v>0</v>
      </c>
      <c r="L200" s="382">
        <f t="shared" si="16"/>
        <v>0</v>
      </c>
      <c r="M200" s="57"/>
      <c r="N200" s="57"/>
      <c r="O200" s="57"/>
      <c r="P200" s="57"/>
      <c r="Q200" s="5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x14ac:dyDescent="0.2">
      <c r="A201" s="394"/>
      <c r="B201" s="37"/>
      <c r="C201" s="20"/>
      <c r="D201" s="20"/>
      <c r="E201" s="316"/>
      <c r="F201" s="21"/>
      <c r="G201" s="368"/>
      <c r="H201" s="382">
        <f t="shared" si="14"/>
        <v>0</v>
      </c>
      <c r="I201" s="38"/>
      <c r="J201" s="809" t="str">
        <f>IFERROR(VLOOKUP(I201,'FX rates'!$C$9:$D$25,2,FALSE),"")</f>
        <v/>
      </c>
      <c r="K201" s="382">
        <f t="shared" si="15"/>
        <v>0</v>
      </c>
      <c r="L201" s="382">
        <f t="shared" si="16"/>
        <v>0</v>
      </c>
      <c r="M201" s="57"/>
      <c r="N201" s="57"/>
      <c r="O201" s="57"/>
      <c r="P201" s="57"/>
      <c r="Q201" s="5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x14ac:dyDescent="0.2">
      <c r="A202" s="394"/>
      <c r="B202" s="37"/>
      <c r="C202" s="20"/>
      <c r="D202" s="20"/>
      <c r="E202" s="316"/>
      <c r="F202" s="21"/>
      <c r="G202" s="21"/>
      <c r="H202" s="382">
        <f t="shared" si="14"/>
        <v>0</v>
      </c>
      <c r="I202" s="38"/>
      <c r="J202" s="809" t="str">
        <f>IFERROR(VLOOKUP(I202,'FX rates'!$C$9:$D$25,2,FALSE),"")</f>
        <v/>
      </c>
      <c r="K202" s="382">
        <f t="shared" si="15"/>
        <v>0</v>
      </c>
      <c r="L202" s="382">
        <f t="shared" si="16"/>
        <v>0</v>
      </c>
      <c r="M202" s="57"/>
      <c r="N202" s="57"/>
      <c r="O202" s="57"/>
      <c r="P202" s="57"/>
      <c r="Q202" s="5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x14ac:dyDescent="0.2">
      <c r="A203" s="394"/>
      <c r="B203" s="37"/>
      <c r="C203" s="20"/>
      <c r="D203" s="20"/>
      <c r="E203" s="316"/>
      <c r="F203" s="21"/>
      <c r="G203" s="368"/>
      <c r="H203" s="382">
        <f t="shared" si="14"/>
        <v>0</v>
      </c>
      <c r="I203" s="38"/>
      <c r="J203" s="809" t="str">
        <f>IFERROR(VLOOKUP(I203,'FX rates'!$C$9:$D$25,2,FALSE),"")</f>
        <v/>
      </c>
      <c r="K203" s="382">
        <f t="shared" si="15"/>
        <v>0</v>
      </c>
      <c r="L203" s="382">
        <f t="shared" si="16"/>
        <v>0</v>
      </c>
      <c r="M203" s="57"/>
      <c r="N203" s="57"/>
      <c r="O203" s="57"/>
      <c r="P203" s="57"/>
      <c r="Q203" s="5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x14ac:dyDescent="0.2">
      <c r="A204" s="394"/>
      <c r="B204" s="37"/>
      <c r="C204" s="20"/>
      <c r="D204" s="20"/>
      <c r="E204" s="316"/>
      <c r="F204" s="21"/>
      <c r="G204" s="368"/>
      <c r="H204" s="382">
        <f t="shared" si="14"/>
        <v>0</v>
      </c>
      <c r="I204" s="38"/>
      <c r="J204" s="809" t="str">
        <f>IFERROR(VLOOKUP(I204,'FX rates'!$C$9:$D$25,2,FALSE),"")</f>
        <v/>
      </c>
      <c r="K204" s="382">
        <f t="shared" si="15"/>
        <v>0</v>
      </c>
      <c r="L204" s="382">
        <f t="shared" si="16"/>
        <v>0</v>
      </c>
      <c r="M204" s="57"/>
      <c r="N204" s="11"/>
      <c r="O204" s="11"/>
      <c r="P204" s="11"/>
      <c r="Q204" s="5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x14ac:dyDescent="0.2">
      <c r="A205" s="394"/>
      <c r="B205" s="37"/>
      <c r="C205" s="20"/>
      <c r="D205" s="20"/>
      <c r="E205" s="316"/>
      <c r="F205" s="21"/>
      <c r="G205" s="368"/>
      <c r="H205" s="382">
        <f t="shared" si="14"/>
        <v>0</v>
      </c>
      <c r="I205" s="38"/>
      <c r="J205" s="809" t="str">
        <f>IFERROR(VLOOKUP(I205,'FX rates'!$C$9:$D$25,2,FALSE),"")</f>
        <v/>
      </c>
      <c r="K205" s="382">
        <f t="shared" si="15"/>
        <v>0</v>
      </c>
      <c r="L205" s="382">
        <f t="shared" si="16"/>
        <v>0</v>
      </c>
      <c r="M205" s="57"/>
      <c r="N205" s="11"/>
      <c r="O205" s="11"/>
      <c r="P205" s="11"/>
      <c r="Q205" s="5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x14ac:dyDescent="0.2">
      <c r="A206" s="394"/>
      <c r="B206" s="37"/>
      <c r="C206" s="20"/>
      <c r="D206" s="20"/>
      <c r="E206" s="316"/>
      <c r="F206" s="21"/>
      <c r="G206" s="368"/>
      <c r="H206" s="382">
        <f t="shared" si="14"/>
        <v>0</v>
      </c>
      <c r="I206" s="38"/>
      <c r="J206" s="809" t="str">
        <f>IFERROR(VLOOKUP(I206,'FX rates'!$C$9:$D$25,2,FALSE),"")</f>
        <v/>
      </c>
      <c r="K206" s="382">
        <f t="shared" si="15"/>
        <v>0</v>
      </c>
      <c r="L206" s="382">
        <f t="shared" si="16"/>
        <v>0</v>
      </c>
      <c r="M206" s="57"/>
      <c r="N206" s="11"/>
      <c r="O206" s="11"/>
      <c r="P206" s="11"/>
      <c r="Q206" s="5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x14ac:dyDescent="0.2">
      <c r="A207" s="394"/>
      <c r="B207" s="37"/>
      <c r="C207" s="20"/>
      <c r="D207" s="20"/>
      <c r="E207" s="316"/>
      <c r="F207" s="21"/>
      <c r="G207" s="368"/>
      <c r="H207" s="382">
        <f t="shared" si="14"/>
        <v>0</v>
      </c>
      <c r="I207" s="38"/>
      <c r="J207" s="809" t="str">
        <f>IFERROR(VLOOKUP(I207,'FX rates'!$C$9:$D$25,2,FALSE),"")</f>
        <v/>
      </c>
      <c r="K207" s="382">
        <f t="shared" si="15"/>
        <v>0</v>
      </c>
      <c r="L207" s="382">
        <f t="shared" si="16"/>
        <v>0</v>
      </c>
      <c r="M207" s="11"/>
      <c r="N207" s="11"/>
      <c r="O207" s="11"/>
      <c r="P207" s="11"/>
      <c r="Q207" s="5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x14ac:dyDescent="0.2">
      <c r="A208" s="394"/>
      <c r="B208" s="37"/>
      <c r="C208" s="20"/>
      <c r="D208" s="20"/>
      <c r="E208" s="316"/>
      <c r="F208" s="21"/>
      <c r="G208" s="21"/>
      <c r="H208" s="382">
        <f t="shared" si="14"/>
        <v>0</v>
      </c>
      <c r="I208" s="38"/>
      <c r="J208" s="809" t="str">
        <f>IFERROR(VLOOKUP(I208,'FX rates'!$C$9:$D$25,2,FALSE),"")</f>
        <v/>
      </c>
      <c r="K208" s="382">
        <f t="shared" si="15"/>
        <v>0</v>
      </c>
      <c r="L208" s="382">
        <f t="shared" si="16"/>
        <v>0</v>
      </c>
      <c r="M208" s="11"/>
      <c r="N208" s="11"/>
      <c r="O208" s="11"/>
      <c r="P208" s="11"/>
      <c r="Q208" s="5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x14ac:dyDescent="0.2">
      <c r="A209" s="394"/>
      <c r="B209" s="37"/>
      <c r="C209" s="20"/>
      <c r="D209" s="20"/>
      <c r="E209" s="316"/>
      <c r="F209" s="21"/>
      <c r="G209" s="21"/>
      <c r="H209" s="382">
        <f t="shared" si="14"/>
        <v>0</v>
      </c>
      <c r="I209" s="38"/>
      <c r="J209" s="809" t="str">
        <f>IFERROR(VLOOKUP(I209,'FX rates'!$C$9:$D$25,2,FALSE),"")</f>
        <v/>
      </c>
      <c r="K209" s="382">
        <f t="shared" si="15"/>
        <v>0</v>
      </c>
      <c r="L209" s="382">
        <f t="shared" si="16"/>
        <v>0</v>
      </c>
      <c r="M209" s="11"/>
      <c r="N209" s="11"/>
      <c r="O209" s="11"/>
      <c r="P209" s="11"/>
      <c r="Q209" s="5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x14ac:dyDescent="0.2">
      <c r="A210" s="394"/>
      <c r="B210" s="37"/>
      <c r="C210" s="20"/>
      <c r="D210" s="20"/>
      <c r="E210" s="316"/>
      <c r="F210" s="21"/>
      <c r="G210" s="21"/>
      <c r="H210" s="382">
        <f t="shared" si="14"/>
        <v>0</v>
      </c>
      <c r="I210" s="38"/>
      <c r="J210" s="809" t="str">
        <f>IFERROR(VLOOKUP(I210,'FX rates'!$C$9:$D$25,2,FALSE),"")</f>
        <v/>
      </c>
      <c r="K210" s="382">
        <f t="shared" si="15"/>
        <v>0</v>
      </c>
      <c r="L210" s="382">
        <f t="shared" si="16"/>
        <v>0</v>
      </c>
      <c r="M210" s="11"/>
      <c r="N210" s="11"/>
      <c r="O210" s="11"/>
      <c r="P210" s="11"/>
      <c r="Q210" s="5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x14ac:dyDescent="0.2">
      <c r="A211" s="394"/>
      <c r="B211" s="37"/>
      <c r="C211" s="20"/>
      <c r="D211" s="20"/>
      <c r="E211" s="317"/>
      <c r="F211" s="21"/>
      <c r="G211" s="21"/>
      <c r="H211" s="382">
        <f t="shared" si="14"/>
        <v>0</v>
      </c>
      <c r="I211" s="38"/>
      <c r="J211" s="809" t="str">
        <f>IFERROR(VLOOKUP(I211,'FX rates'!$C$9:$D$25,2,FALSE),"")</f>
        <v/>
      </c>
      <c r="K211" s="382">
        <f t="shared" si="15"/>
        <v>0</v>
      </c>
      <c r="L211" s="382">
        <f t="shared" si="16"/>
        <v>0</v>
      </c>
      <c r="M211" s="11"/>
      <c r="N211" s="11"/>
      <c r="O211" s="11"/>
      <c r="P211" s="11"/>
      <c r="Q211" s="5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x14ac:dyDescent="0.2">
      <c r="A212" s="394"/>
      <c r="B212" s="37"/>
      <c r="C212" s="20"/>
      <c r="D212" s="20"/>
      <c r="E212" s="317"/>
      <c r="F212" s="21"/>
      <c r="G212" s="21"/>
      <c r="H212" s="382">
        <f t="shared" si="14"/>
        <v>0</v>
      </c>
      <c r="I212" s="38"/>
      <c r="J212" s="809" t="str">
        <f>IFERROR(VLOOKUP(I212,'FX rates'!$C$9:$D$25,2,FALSE),"")</f>
        <v/>
      </c>
      <c r="K212" s="382">
        <f t="shared" si="15"/>
        <v>0</v>
      </c>
      <c r="L212" s="382">
        <f t="shared" si="16"/>
        <v>0</v>
      </c>
      <c r="M212" s="11"/>
      <c r="N212" s="11"/>
      <c r="O212" s="11"/>
      <c r="P212" s="11"/>
      <c r="Q212" s="5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x14ac:dyDescent="0.2">
      <c r="A213" s="394"/>
      <c r="B213" s="37"/>
      <c r="C213" s="20"/>
      <c r="D213" s="20"/>
      <c r="E213" s="317"/>
      <c r="F213" s="21"/>
      <c r="G213" s="21"/>
      <c r="H213" s="382">
        <f t="shared" si="14"/>
        <v>0</v>
      </c>
      <c r="I213" s="38"/>
      <c r="J213" s="809" t="str">
        <f>IFERROR(VLOOKUP(I213,'FX rates'!$C$9:$D$25,2,FALSE),"")</f>
        <v/>
      </c>
      <c r="K213" s="382">
        <f t="shared" si="15"/>
        <v>0</v>
      </c>
      <c r="L213" s="382">
        <f t="shared" si="16"/>
        <v>0</v>
      </c>
      <c r="M213" s="11"/>
      <c r="N213" s="11"/>
      <c r="O213" s="11"/>
      <c r="P213" s="11"/>
      <c r="Q213" s="5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x14ac:dyDescent="0.2">
      <c r="A214" s="394"/>
      <c r="B214" s="37"/>
      <c r="C214" s="20"/>
      <c r="D214" s="20"/>
      <c r="E214" s="317"/>
      <c r="F214" s="21"/>
      <c r="G214" s="21"/>
      <c r="H214" s="382">
        <f t="shared" si="14"/>
        <v>0</v>
      </c>
      <c r="I214" s="38"/>
      <c r="J214" s="809" t="str">
        <f>IFERROR(VLOOKUP(I214,'FX rates'!$C$9:$D$25,2,FALSE),"")</f>
        <v/>
      </c>
      <c r="K214" s="382">
        <f t="shared" si="15"/>
        <v>0</v>
      </c>
      <c r="L214" s="382">
        <f t="shared" si="16"/>
        <v>0</v>
      </c>
      <c r="M214" s="11"/>
      <c r="N214" s="11"/>
      <c r="O214" s="11"/>
      <c r="P214" s="11"/>
      <c r="Q214" s="5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x14ac:dyDescent="0.2">
      <c r="A215" s="394"/>
      <c r="B215" s="37"/>
      <c r="C215" s="20"/>
      <c r="D215" s="20"/>
      <c r="E215" s="317"/>
      <c r="F215" s="21"/>
      <c r="G215" s="21"/>
      <c r="H215" s="382">
        <f t="shared" si="14"/>
        <v>0</v>
      </c>
      <c r="I215" s="38"/>
      <c r="J215" s="809" t="str">
        <f>IFERROR(VLOOKUP(I215,'FX rates'!$C$9:$D$25,2,FALSE),"")</f>
        <v/>
      </c>
      <c r="K215" s="382">
        <f t="shared" si="15"/>
        <v>0</v>
      </c>
      <c r="L215" s="382">
        <f t="shared" si="16"/>
        <v>0</v>
      </c>
      <c r="M215" s="11"/>
      <c r="N215" s="11"/>
      <c r="O215" s="11"/>
      <c r="P215" s="11"/>
      <c r="Q215" s="5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x14ac:dyDescent="0.2">
      <c r="A216" s="394"/>
      <c r="B216" s="37"/>
      <c r="C216" s="20"/>
      <c r="D216" s="20"/>
      <c r="E216" s="317"/>
      <c r="F216" s="21"/>
      <c r="G216" s="21"/>
      <c r="H216" s="382">
        <f t="shared" si="14"/>
        <v>0</v>
      </c>
      <c r="I216" s="38"/>
      <c r="J216" s="809" t="str">
        <f>IFERROR(VLOOKUP(I216,'FX rates'!$C$9:$D$25,2,FALSE),"")</f>
        <v/>
      </c>
      <c r="K216" s="382">
        <f t="shared" si="15"/>
        <v>0</v>
      </c>
      <c r="L216" s="382">
        <f t="shared" si="16"/>
        <v>0</v>
      </c>
      <c r="M216" s="11"/>
      <c r="N216" s="11"/>
      <c r="O216" s="11"/>
      <c r="P216" s="11"/>
      <c r="Q216" s="5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x14ac:dyDescent="0.2">
      <c r="A217" s="394"/>
      <c r="B217" s="37"/>
      <c r="C217" s="20"/>
      <c r="D217" s="20"/>
      <c r="E217" s="317"/>
      <c r="F217" s="21"/>
      <c r="G217" s="21"/>
      <c r="H217" s="382">
        <f t="shared" si="14"/>
        <v>0</v>
      </c>
      <c r="I217" s="38"/>
      <c r="J217" s="809" t="str">
        <f>IFERROR(VLOOKUP(I217,'FX rates'!$C$9:$D$25,2,FALSE),"")</f>
        <v/>
      </c>
      <c r="K217" s="382">
        <f t="shared" si="15"/>
        <v>0</v>
      </c>
      <c r="L217" s="382">
        <f t="shared" si="16"/>
        <v>0</v>
      </c>
      <c r="M217" s="11"/>
      <c r="N217" s="11"/>
      <c r="O217" s="11"/>
      <c r="P217" s="11"/>
      <c r="Q217" s="5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x14ac:dyDescent="0.2">
      <c r="A218" s="394"/>
      <c r="B218" s="37"/>
      <c r="C218" s="20"/>
      <c r="D218" s="20"/>
      <c r="E218" s="317"/>
      <c r="F218" s="21"/>
      <c r="G218" s="21"/>
      <c r="H218" s="382">
        <f t="shared" ref="H218:H281" si="17">IF(F218&gt;0,F218*G218,0)</f>
        <v>0</v>
      </c>
      <c r="I218" s="38"/>
      <c r="J218" s="809" t="str">
        <f>IFERROR(VLOOKUP(I218,'FX rates'!$C$9:$D$25,2,FALSE),"")</f>
        <v/>
      </c>
      <c r="K218" s="382">
        <f t="shared" ref="K218:K281" si="18">IF(E218=$Z$26,H218,0)</f>
        <v>0</v>
      </c>
      <c r="L218" s="382">
        <f t="shared" ref="L218:L281" si="19">IF(OR(E218=$Z$27,ISBLANK(E218)),H218,0)</f>
        <v>0</v>
      </c>
      <c r="M218" s="11"/>
      <c r="N218" s="11"/>
      <c r="O218" s="11"/>
      <c r="P218" s="11"/>
      <c r="Q218" s="5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x14ac:dyDescent="0.2">
      <c r="A219" s="394"/>
      <c r="B219" s="37"/>
      <c r="C219" s="20"/>
      <c r="D219" s="20"/>
      <c r="E219" s="317"/>
      <c r="F219" s="21"/>
      <c r="G219" s="21"/>
      <c r="H219" s="382">
        <f t="shared" si="17"/>
        <v>0</v>
      </c>
      <c r="I219" s="38"/>
      <c r="J219" s="809" t="str">
        <f>IFERROR(VLOOKUP(I219,'FX rates'!$C$9:$D$25,2,FALSE),"")</f>
        <v/>
      </c>
      <c r="K219" s="382">
        <f t="shared" si="18"/>
        <v>0</v>
      </c>
      <c r="L219" s="382">
        <f t="shared" si="19"/>
        <v>0</v>
      </c>
      <c r="M219" s="11"/>
      <c r="N219" s="11"/>
      <c r="O219" s="11"/>
      <c r="P219" s="11"/>
      <c r="Q219" s="5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x14ac:dyDescent="0.2">
      <c r="A220" s="394"/>
      <c r="B220" s="37"/>
      <c r="C220" s="20"/>
      <c r="D220" s="20"/>
      <c r="E220" s="317"/>
      <c r="F220" s="21"/>
      <c r="G220" s="21"/>
      <c r="H220" s="382">
        <f t="shared" si="17"/>
        <v>0</v>
      </c>
      <c r="I220" s="38"/>
      <c r="J220" s="809" t="str">
        <f>IFERROR(VLOOKUP(I220,'FX rates'!$C$9:$D$25,2,FALSE),"")</f>
        <v/>
      </c>
      <c r="K220" s="382">
        <f t="shared" si="18"/>
        <v>0</v>
      </c>
      <c r="L220" s="382">
        <f t="shared" si="19"/>
        <v>0</v>
      </c>
      <c r="M220" s="11"/>
      <c r="N220" s="11"/>
      <c r="O220" s="11"/>
      <c r="P220" s="11"/>
      <c r="Q220" s="5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x14ac:dyDescent="0.2">
      <c r="A221" s="394"/>
      <c r="B221" s="37"/>
      <c r="C221" s="20"/>
      <c r="D221" s="20"/>
      <c r="E221" s="317"/>
      <c r="F221" s="21"/>
      <c r="G221" s="21"/>
      <c r="H221" s="382">
        <f t="shared" si="17"/>
        <v>0</v>
      </c>
      <c r="I221" s="38"/>
      <c r="J221" s="809" t="str">
        <f>IFERROR(VLOOKUP(I221,'FX rates'!$C$9:$D$25,2,FALSE),"")</f>
        <v/>
      </c>
      <c r="K221" s="382">
        <f t="shared" si="18"/>
        <v>0</v>
      </c>
      <c r="L221" s="382">
        <f t="shared" si="19"/>
        <v>0</v>
      </c>
      <c r="M221" s="11"/>
      <c r="N221" s="11"/>
      <c r="O221" s="11"/>
      <c r="P221" s="11"/>
      <c r="Q221" s="5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x14ac:dyDescent="0.2">
      <c r="A222" s="394"/>
      <c r="B222" s="37"/>
      <c r="C222" s="20"/>
      <c r="D222" s="20"/>
      <c r="E222" s="317"/>
      <c r="F222" s="21"/>
      <c r="G222" s="21"/>
      <c r="H222" s="382">
        <f t="shared" si="17"/>
        <v>0</v>
      </c>
      <c r="I222" s="38"/>
      <c r="J222" s="809" t="str">
        <f>IFERROR(VLOOKUP(I222,'FX rates'!$C$9:$D$25,2,FALSE),"")</f>
        <v/>
      </c>
      <c r="K222" s="382">
        <f t="shared" si="18"/>
        <v>0</v>
      </c>
      <c r="L222" s="382">
        <f t="shared" si="19"/>
        <v>0</v>
      </c>
      <c r="M222" s="11"/>
      <c r="N222" s="11"/>
      <c r="O222" s="11"/>
      <c r="P222" s="11"/>
      <c r="Q222" s="5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x14ac:dyDescent="0.2">
      <c r="A223" s="394"/>
      <c r="B223" s="37"/>
      <c r="C223" s="20"/>
      <c r="D223" s="20"/>
      <c r="E223" s="317"/>
      <c r="F223" s="21"/>
      <c r="G223" s="21"/>
      <c r="H223" s="382">
        <f t="shared" si="17"/>
        <v>0</v>
      </c>
      <c r="I223" s="38"/>
      <c r="J223" s="809" t="str">
        <f>IFERROR(VLOOKUP(I223,'FX rates'!$C$9:$D$25,2,FALSE),"")</f>
        <v/>
      </c>
      <c r="K223" s="382">
        <f t="shared" si="18"/>
        <v>0</v>
      </c>
      <c r="L223" s="382">
        <f t="shared" si="19"/>
        <v>0</v>
      </c>
      <c r="M223" s="11"/>
      <c r="N223" s="11"/>
      <c r="O223" s="11"/>
      <c r="P223" s="11"/>
      <c r="Q223" s="5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x14ac:dyDescent="0.2">
      <c r="A224" s="394"/>
      <c r="B224" s="37"/>
      <c r="C224" s="20"/>
      <c r="D224" s="20"/>
      <c r="E224" s="317"/>
      <c r="F224" s="21"/>
      <c r="G224" s="21"/>
      <c r="H224" s="382">
        <f t="shared" si="17"/>
        <v>0</v>
      </c>
      <c r="I224" s="38"/>
      <c r="J224" s="809" t="str">
        <f>IFERROR(VLOOKUP(I224,'FX rates'!$C$9:$D$25,2,FALSE),"")</f>
        <v/>
      </c>
      <c r="K224" s="382">
        <f t="shared" si="18"/>
        <v>0</v>
      </c>
      <c r="L224" s="382">
        <f t="shared" si="19"/>
        <v>0</v>
      </c>
      <c r="M224" s="11"/>
      <c r="N224" s="11"/>
      <c r="O224" s="11"/>
      <c r="P224" s="11"/>
      <c r="Q224" s="5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x14ac:dyDescent="0.2">
      <c r="A225" s="394"/>
      <c r="B225" s="37"/>
      <c r="C225" s="20"/>
      <c r="D225" s="20"/>
      <c r="E225" s="317"/>
      <c r="F225" s="21"/>
      <c r="G225" s="21"/>
      <c r="H225" s="382">
        <f t="shared" si="17"/>
        <v>0</v>
      </c>
      <c r="I225" s="38"/>
      <c r="J225" s="809" t="str">
        <f>IFERROR(VLOOKUP(I225,'FX rates'!$C$9:$D$25,2,FALSE),"")</f>
        <v/>
      </c>
      <c r="K225" s="382">
        <f t="shared" si="18"/>
        <v>0</v>
      </c>
      <c r="L225" s="382">
        <f t="shared" si="19"/>
        <v>0</v>
      </c>
      <c r="M225" s="11"/>
      <c r="N225" s="11"/>
      <c r="O225" s="11"/>
      <c r="P225" s="11"/>
      <c r="Q225" s="5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x14ac:dyDescent="0.2">
      <c r="A226" s="394"/>
      <c r="B226" s="37"/>
      <c r="C226" s="20"/>
      <c r="D226" s="20"/>
      <c r="E226" s="317"/>
      <c r="F226" s="21"/>
      <c r="G226" s="21"/>
      <c r="H226" s="382">
        <f t="shared" si="17"/>
        <v>0</v>
      </c>
      <c r="I226" s="38"/>
      <c r="J226" s="809" t="str">
        <f>IFERROR(VLOOKUP(I226,'FX rates'!$C$9:$D$25,2,FALSE),"")</f>
        <v/>
      </c>
      <c r="K226" s="382">
        <f t="shared" si="18"/>
        <v>0</v>
      </c>
      <c r="L226" s="382">
        <f t="shared" si="19"/>
        <v>0</v>
      </c>
      <c r="M226" s="11"/>
      <c r="N226" s="11"/>
      <c r="O226" s="11"/>
      <c r="P226" s="11"/>
      <c r="Q226" s="5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x14ac:dyDescent="0.2">
      <c r="A227" s="394"/>
      <c r="B227" s="37"/>
      <c r="C227" s="20"/>
      <c r="D227" s="20"/>
      <c r="E227" s="317"/>
      <c r="F227" s="21"/>
      <c r="G227" s="21"/>
      <c r="H227" s="382">
        <f t="shared" si="17"/>
        <v>0</v>
      </c>
      <c r="I227" s="38"/>
      <c r="J227" s="809" t="str">
        <f>IFERROR(VLOOKUP(I227,'FX rates'!$C$9:$D$25,2,FALSE),"")</f>
        <v/>
      </c>
      <c r="K227" s="382">
        <f t="shared" si="18"/>
        <v>0</v>
      </c>
      <c r="L227" s="382">
        <f t="shared" si="19"/>
        <v>0</v>
      </c>
      <c r="M227" s="11"/>
      <c r="N227" s="11"/>
      <c r="O227" s="11"/>
      <c r="P227" s="11"/>
      <c r="Q227" s="5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x14ac:dyDescent="0.2">
      <c r="A228" s="394"/>
      <c r="B228" s="37"/>
      <c r="C228" s="20"/>
      <c r="D228" s="20"/>
      <c r="E228" s="317"/>
      <c r="F228" s="21"/>
      <c r="G228" s="21"/>
      <c r="H228" s="382">
        <f t="shared" si="17"/>
        <v>0</v>
      </c>
      <c r="I228" s="38"/>
      <c r="J228" s="809" t="str">
        <f>IFERROR(VLOOKUP(I228,'FX rates'!$C$9:$D$25,2,FALSE),"")</f>
        <v/>
      </c>
      <c r="K228" s="382">
        <f t="shared" si="18"/>
        <v>0</v>
      </c>
      <c r="L228" s="382">
        <f t="shared" si="19"/>
        <v>0</v>
      </c>
      <c r="M228" s="11"/>
      <c r="N228" s="11"/>
      <c r="O228" s="11"/>
      <c r="P228" s="11"/>
      <c r="Q228" s="5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x14ac:dyDescent="0.2">
      <c r="A229" s="394"/>
      <c r="B229" s="37"/>
      <c r="C229" s="20"/>
      <c r="D229" s="20"/>
      <c r="E229" s="317"/>
      <c r="F229" s="21"/>
      <c r="G229" s="21"/>
      <c r="H229" s="382">
        <f t="shared" si="17"/>
        <v>0</v>
      </c>
      <c r="I229" s="38"/>
      <c r="J229" s="809" t="str">
        <f>IFERROR(VLOOKUP(I229,'FX rates'!$C$9:$D$25,2,FALSE),"")</f>
        <v/>
      </c>
      <c r="K229" s="382">
        <f t="shared" si="18"/>
        <v>0</v>
      </c>
      <c r="L229" s="382">
        <f t="shared" si="19"/>
        <v>0</v>
      </c>
      <c r="M229" s="11"/>
      <c r="N229" s="11"/>
      <c r="O229" s="11"/>
      <c r="P229" s="11"/>
      <c r="Q229" s="5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x14ac:dyDescent="0.2">
      <c r="A230" s="394"/>
      <c r="B230" s="37"/>
      <c r="C230" s="20"/>
      <c r="D230" s="20"/>
      <c r="E230" s="317"/>
      <c r="F230" s="21"/>
      <c r="G230" s="21"/>
      <c r="H230" s="382">
        <f t="shared" si="17"/>
        <v>0</v>
      </c>
      <c r="I230" s="38"/>
      <c r="J230" s="809" t="str">
        <f>IFERROR(VLOOKUP(I230,'FX rates'!$C$9:$D$25,2,FALSE),"")</f>
        <v/>
      </c>
      <c r="K230" s="382">
        <f t="shared" si="18"/>
        <v>0</v>
      </c>
      <c r="L230" s="382">
        <f t="shared" si="19"/>
        <v>0</v>
      </c>
      <c r="M230" s="11"/>
      <c r="N230" s="11"/>
      <c r="O230" s="11"/>
      <c r="P230" s="11"/>
      <c r="Q230" s="5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x14ac:dyDescent="0.2">
      <c r="A231" s="394"/>
      <c r="B231" s="37"/>
      <c r="C231" s="20"/>
      <c r="D231" s="20"/>
      <c r="E231" s="317"/>
      <c r="F231" s="21"/>
      <c r="G231" s="21"/>
      <c r="H231" s="382">
        <f t="shared" si="17"/>
        <v>0</v>
      </c>
      <c r="I231" s="38"/>
      <c r="J231" s="809" t="str">
        <f>IFERROR(VLOOKUP(I231,'FX rates'!$C$9:$D$25,2,FALSE),"")</f>
        <v/>
      </c>
      <c r="K231" s="382">
        <f t="shared" si="18"/>
        <v>0</v>
      </c>
      <c r="L231" s="382">
        <f t="shared" si="19"/>
        <v>0</v>
      </c>
      <c r="M231" s="11"/>
      <c r="N231" s="11"/>
      <c r="O231" s="11"/>
      <c r="P231" s="11"/>
      <c r="Q231" s="5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x14ac:dyDescent="0.2">
      <c r="A232" s="394"/>
      <c r="B232" s="37"/>
      <c r="C232" s="20"/>
      <c r="D232" s="20"/>
      <c r="E232" s="317"/>
      <c r="F232" s="21"/>
      <c r="G232" s="21"/>
      <c r="H232" s="382">
        <f t="shared" si="17"/>
        <v>0</v>
      </c>
      <c r="I232" s="38"/>
      <c r="J232" s="809" t="str">
        <f>IFERROR(VLOOKUP(I232,'FX rates'!$C$9:$D$25,2,FALSE),"")</f>
        <v/>
      </c>
      <c r="K232" s="382">
        <f t="shared" si="18"/>
        <v>0</v>
      </c>
      <c r="L232" s="382">
        <f t="shared" si="19"/>
        <v>0</v>
      </c>
      <c r="M232" s="11"/>
      <c r="N232" s="11"/>
      <c r="O232" s="11"/>
      <c r="P232" s="11"/>
      <c r="Q232" s="5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x14ac:dyDescent="0.2">
      <c r="A233" s="394"/>
      <c r="B233" s="37"/>
      <c r="C233" s="20"/>
      <c r="D233" s="20"/>
      <c r="E233" s="317"/>
      <c r="F233" s="21"/>
      <c r="G233" s="21"/>
      <c r="H233" s="382">
        <f t="shared" si="17"/>
        <v>0</v>
      </c>
      <c r="I233" s="38"/>
      <c r="J233" s="809" t="str">
        <f>IFERROR(VLOOKUP(I233,'FX rates'!$C$9:$D$25,2,FALSE),"")</f>
        <v/>
      </c>
      <c r="K233" s="382">
        <f t="shared" si="18"/>
        <v>0</v>
      </c>
      <c r="L233" s="382">
        <f t="shared" si="19"/>
        <v>0</v>
      </c>
      <c r="M233" s="11"/>
      <c r="N233" s="11"/>
      <c r="O233" s="11"/>
      <c r="P233" s="11"/>
      <c r="Q233" s="5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x14ac:dyDescent="0.2">
      <c r="A234" s="394"/>
      <c r="B234" s="37"/>
      <c r="C234" s="20"/>
      <c r="D234" s="20"/>
      <c r="E234" s="317"/>
      <c r="F234" s="21"/>
      <c r="G234" s="21"/>
      <c r="H234" s="382">
        <f t="shared" si="17"/>
        <v>0</v>
      </c>
      <c r="I234" s="38"/>
      <c r="J234" s="809" t="str">
        <f>IFERROR(VLOOKUP(I234,'FX rates'!$C$9:$D$25,2,FALSE),"")</f>
        <v/>
      </c>
      <c r="K234" s="382">
        <f t="shared" si="18"/>
        <v>0</v>
      </c>
      <c r="L234" s="382">
        <f t="shared" si="19"/>
        <v>0</v>
      </c>
      <c r="M234" s="11"/>
      <c r="N234" s="11"/>
      <c r="O234" s="11"/>
      <c r="P234" s="11"/>
      <c r="Q234" s="5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x14ac:dyDescent="0.2">
      <c r="A235" s="394"/>
      <c r="B235" s="37"/>
      <c r="C235" s="20"/>
      <c r="D235" s="20"/>
      <c r="E235" s="317"/>
      <c r="F235" s="21"/>
      <c r="G235" s="21"/>
      <c r="H235" s="382">
        <f t="shared" si="17"/>
        <v>0</v>
      </c>
      <c r="I235" s="38"/>
      <c r="J235" s="809" t="str">
        <f>IFERROR(VLOOKUP(I235,'FX rates'!$C$9:$D$25,2,FALSE),"")</f>
        <v/>
      </c>
      <c r="K235" s="382">
        <f t="shared" si="18"/>
        <v>0</v>
      </c>
      <c r="L235" s="382">
        <f t="shared" si="19"/>
        <v>0</v>
      </c>
      <c r="M235" s="11"/>
      <c r="N235" s="11"/>
      <c r="O235" s="11"/>
      <c r="P235" s="11"/>
      <c r="Q235" s="5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x14ac:dyDescent="0.2">
      <c r="A236" s="394"/>
      <c r="B236" s="37"/>
      <c r="C236" s="20"/>
      <c r="D236" s="20"/>
      <c r="E236" s="317"/>
      <c r="F236" s="21"/>
      <c r="G236" s="21"/>
      <c r="H236" s="382">
        <f t="shared" si="17"/>
        <v>0</v>
      </c>
      <c r="I236" s="38"/>
      <c r="J236" s="809" t="str">
        <f>IFERROR(VLOOKUP(I236,'FX rates'!$C$9:$D$25,2,FALSE),"")</f>
        <v/>
      </c>
      <c r="K236" s="382">
        <f t="shared" si="18"/>
        <v>0</v>
      </c>
      <c r="L236" s="382">
        <f t="shared" si="19"/>
        <v>0</v>
      </c>
      <c r="M236" s="11"/>
      <c r="N236" s="11"/>
      <c r="O236" s="11"/>
      <c r="P236" s="11"/>
      <c r="Q236" s="5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x14ac:dyDescent="0.2">
      <c r="A237" s="394"/>
      <c r="B237" s="37"/>
      <c r="C237" s="20"/>
      <c r="D237" s="20"/>
      <c r="E237" s="317"/>
      <c r="F237" s="21"/>
      <c r="G237" s="21"/>
      <c r="H237" s="382">
        <f t="shared" si="17"/>
        <v>0</v>
      </c>
      <c r="I237" s="38"/>
      <c r="J237" s="809" t="str">
        <f>IFERROR(VLOOKUP(I237,'FX rates'!$C$9:$D$25,2,FALSE),"")</f>
        <v/>
      </c>
      <c r="K237" s="382">
        <f t="shared" si="18"/>
        <v>0</v>
      </c>
      <c r="L237" s="382">
        <f t="shared" si="19"/>
        <v>0</v>
      </c>
      <c r="M237" s="11"/>
      <c r="N237" s="11"/>
      <c r="O237" s="11"/>
      <c r="P237" s="11"/>
      <c r="Q237" s="5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x14ac:dyDescent="0.2">
      <c r="A238" s="394"/>
      <c r="B238" s="37"/>
      <c r="C238" s="20"/>
      <c r="D238" s="20"/>
      <c r="E238" s="317"/>
      <c r="F238" s="21"/>
      <c r="G238" s="21"/>
      <c r="H238" s="382">
        <f t="shared" si="17"/>
        <v>0</v>
      </c>
      <c r="I238" s="38"/>
      <c r="J238" s="809" t="str">
        <f>IFERROR(VLOOKUP(I238,'FX rates'!$C$9:$D$25,2,FALSE),"")</f>
        <v/>
      </c>
      <c r="K238" s="382">
        <f t="shared" si="18"/>
        <v>0</v>
      </c>
      <c r="L238" s="382">
        <f t="shared" si="19"/>
        <v>0</v>
      </c>
      <c r="M238" s="11"/>
      <c r="N238" s="11"/>
      <c r="O238" s="11"/>
      <c r="P238" s="11"/>
      <c r="Q238" s="5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x14ac:dyDescent="0.2">
      <c r="A239" s="394"/>
      <c r="B239" s="37"/>
      <c r="C239" s="20"/>
      <c r="D239" s="20"/>
      <c r="E239" s="317"/>
      <c r="F239" s="21"/>
      <c r="G239" s="21"/>
      <c r="H239" s="382">
        <f t="shared" si="17"/>
        <v>0</v>
      </c>
      <c r="I239" s="38"/>
      <c r="J239" s="809" t="str">
        <f>IFERROR(VLOOKUP(I239,'FX rates'!$C$9:$D$25,2,FALSE),"")</f>
        <v/>
      </c>
      <c r="K239" s="382">
        <f t="shared" si="18"/>
        <v>0</v>
      </c>
      <c r="L239" s="382">
        <f t="shared" si="19"/>
        <v>0</v>
      </c>
      <c r="M239" s="11"/>
      <c r="N239" s="11"/>
      <c r="O239" s="11"/>
      <c r="P239" s="11"/>
      <c r="Q239" s="5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x14ac:dyDescent="0.2">
      <c r="A240" s="394"/>
      <c r="B240" s="37"/>
      <c r="C240" s="20"/>
      <c r="D240" s="20"/>
      <c r="E240" s="317"/>
      <c r="F240" s="21"/>
      <c r="G240" s="21"/>
      <c r="H240" s="382">
        <f t="shared" si="17"/>
        <v>0</v>
      </c>
      <c r="I240" s="38"/>
      <c r="J240" s="809" t="str">
        <f>IFERROR(VLOOKUP(I240,'FX rates'!$C$9:$D$25,2,FALSE),"")</f>
        <v/>
      </c>
      <c r="K240" s="382">
        <f t="shared" si="18"/>
        <v>0</v>
      </c>
      <c r="L240" s="382">
        <f t="shared" si="19"/>
        <v>0</v>
      </c>
      <c r="M240" s="11"/>
      <c r="N240" s="11"/>
      <c r="O240" s="11"/>
      <c r="P240" s="11"/>
      <c r="Q240" s="5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x14ac:dyDescent="0.2">
      <c r="A241" s="394"/>
      <c r="B241" s="37"/>
      <c r="C241" s="20"/>
      <c r="D241" s="20"/>
      <c r="E241" s="317"/>
      <c r="F241" s="21"/>
      <c r="G241" s="21"/>
      <c r="H241" s="382">
        <f t="shared" si="17"/>
        <v>0</v>
      </c>
      <c r="I241" s="38"/>
      <c r="J241" s="809" t="str">
        <f>IFERROR(VLOOKUP(I241,'FX rates'!$C$9:$D$25,2,FALSE),"")</f>
        <v/>
      </c>
      <c r="K241" s="382">
        <f t="shared" si="18"/>
        <v>0</v>
      </c>
      <c r="L241" s="382">
        <f t="shared" si="19"/>
        <v>0</v>
      </c>
      <c r="M241" s="11"/>
      <c r="N241" s="11"/>
      <c r="O241" s="11"/>
      <c r="P241" s="11"/>
      <c r="Q241" s="5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x14ac:dyDescent="0.2">
      <c r="A242" s="394"/>
      <c r="B242" s="37"/>
      <c r="C242" s="20"/>
      <c r="D242" s="20"/>
      <c r="E242" s="317"/>
      <c r="F242" s="21"/>
      <c r="G242" s="21"/>
      <c r="H242" s="382">
        <f t="shared" si="17"/>
        <v>0</v>
      </c>
      <c r="I242" s="38"/>
      <c r="J242" s="809" t="str">
        <f>IFERROR(VLOOKUP(I242,'FX rates'!$C$9:$D$25,2,FALSE),"")</f>
        <v/>
      </c>
      <c r="K242" s="382">
        <f t="shared" si="18"/>
        <v>0</v>
      </c>
      <c r="L242" s="382">
        <f t="shared" si="19"/>
        <v>0</v>
      </c>
      <c r="M242" s="11"/>
      <c r="N242" s="11"/>
      <c r="O242" s="11"/>
      <c r="P242" s="11"/>
      <c r="Q242" s="5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x14ac:dyDescent="0.2">
      <c r="A243" s="394"/>
      <c r="B243" s="37"/>
      <c r="C243" s="20"/>
      <c r="D243" s="20"/>
      <c r="E243" s="317"/>
      <c r="F243" s="21"/>
      <c r="G243" s="21"/>
      <c r="H243" s="382">
        <f t="shared" si="17"/>
        <v>0</v>
      </c>
      <c r="I243" s="38"/>
      <c r="J243" s="809" t="str">
        <f>IFERROR(VLOOKUP(I243,'FX rates'!$C$9:$D$25,2,FALSE),"")</f>
        <v/>
      </c>
      <c r="K243" s="382">
        <f t="shared" si="18"/>
        <v>0</v>
      </c>
      <c r="L243" s="382">
        <f t="shared" si="19"/>
        <v>0</v>
      </c>
      <c r="M243" s="11"/>
      <c r="N243" s="11"/>
      <c r="O243" s="11"/>
      <c r="P243" s="11"/>
      <c r="Q243" s="5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x14ac:dyDescent="0.2">
      <c r="A244" s="394"/>
      <c r="B244" s="37"/>
      <c r="C244" s="20"/>
      <c r="D244" s="20"/>
      <c r="E244" s="317"/>
      <c r="F244" s="21"/>
      <c r="G244" s="21"/>
      <c r="H244" s="382">
        <f t="shared" si="17"/>
        <v>0</v>
      </c>
      <c r="I244" s="38"/>
      <c r="J244" s="809" t="str">
        <f>IFERROR(VLOOKUP(I244,'FX rates'!$C$9:$D$25,2,FALSE),"")</f>
        <v/>
      </c>
      <c r="K244" s="382">
        <f t="shared" si="18"/>
        <v>0</v>
      </c>
      <c r="L244" s="382">
        <f t="shared" si="19"/>
        <v>0</v>
      </c>
      <c r="M244" s="11"/>
      <c r="N244" s="11"/>
      <c r="O244" s="11"/>
      <c r="P244" s="11"/>
      <c r="Q244" s="5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x14ac:dyDescent="0.2">
      <c r="A245" s="394"/>
      <c r="B245" s="37"/>
      <c r="C245" s="20"/>
      <c r="D245" s="20"/>
      <c r="E245" s="317"/>
      <c r="F245" s="21"/>
      <c r="G245" s="21"/>
      <c r="H245" s="382">
        <f t="shared" si="17"/>
        <v>0</v>
      </c>
      <c r="I245" s="38"/>
      <c r="J245" s="809" t="str">
        <f>IFERROR(VLOOKUP(I245,'FX rates'!$C$9:$D$25,2,FALSE),"")</f>
        <v/>
      </c>
      <c r="K245" s="382">
        <f t="shared" si="18"/>
        <v>0</v>
      </c>
      <c r="L245" s="382">
        <f t="shared" si="19"/>
        <v>0</v>
      </c>
      <c r="M245" s="11"/>
      <c r="N245" s="11"/>
      <c r="O245" s="11"/>
      <c r="P245" s="11"/>
      <c r="Q245" s="5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x14ac:dyDescent="0.2">
      <c r="A246" s="394"/>
      <c r="B246" s="37"/>
      <c r="C246" s="20"/>
      <c r="D246" s="20"/>
      <c r="E246" s="317"/>
      <c r="F246" s="21"/>
      <c r="G246" s="21"/>
      <c r="H246" s="382">
        <f t="shared" si="17"/>
        <v>0</v>
      </c>
      <c r="I246" s="38"/>
      <c r="J246" s="809" t="str">
        <f>IFERROR(VLOOKUP(I246,'FX rates'!$C$9:$D$25,2,FALSE),"")</f>
        <v/>
      </c>
      <c r="K246" s="382">
        <f t="shared" si="18"/>
        <v>0</v>
      </c>
      <c r="L246" s="382">
        <f t="shared" si="19"/>
        <v>0</v>
      </c>
      <c r="M246" s="11"/>
      <c r="N246" s="11"/>
      <c r="O246" s="11"/>
      <c r="P246" s="11"/>
      <c r="Q246" s="5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x14ac:dyDescent="0.2">
      <c r="A247" s="394"/>
      <c r="B247" s="37"/>
      <c r="C247" s="20"/>
      <c r="D247" s="20"/>
      <c r="E247" s="317"/>
      <c r="F247" s="21"/>
      <c r="G247" s="21"/>
      <c r="H247" s="382">
        <f t="shared" si="17"/>
        <v>0</v>
      </c>
      <c r="I247" s="38"/>
      <c r="J247" s="809" t="str">
        <f>IFERROR(VLOOKUP(I247,'FX rates'!$C$9:$D$25,2,FALSE),"")</f>
        <v/>
      </c>
      <c r="K247" s="382">
        <f t="shared" si="18"/>
        <v>0</v>
      </c>
      <c r="L247" s="382">
        <f t="shared" si="19"/>
        <v>0</v>
      </c>
      <c r="M247" s="11"/>
      <c r="N247" s="11"/>
      <c r="O247" s="11"/>
      <c r="P247" s="11"/>
      <c r="Q247" s="5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x14ac:dyDescent="0.2">
      <c r="A248" s="394"/>
      <c r="B248" s="37"/>
      <c r="C248" s="20"/>
      <c r="D248" s="20"/>
      <c r="E248" s="317"/>
      <c r="F248" s="21"/>
      <c r="G248" s="21"/>
      <c r="H248" s="382">
        <f t="shared" si="17"/>
        <v>0</v>
      </c>
      <c r="I248" s="38"/>
      <c r="J248" s="809" t="str">
        <f>IFERROR(VLOOKUP(I248,'FX rates'!$C$9:$D$25,2,FALSE),"")</f>
        <v/>
      </c>
      <c r="K248" s="382">
        <f t="shared" si="18"/>
        <v>0</v>
      </c>
      <c r="L248" s="382">
        <f t="shared" si="19"/>
        <v>0</v>
      </c>
      <c r="M248" s="11"/>
      <c r="N248" s="11"/>
      <c r="O248" s="11"/>
      <c r="P248" s="11"/>
      <c r="Q248" s="5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x14ac:dyDescent="0.2">
      <c r="A249" s="394"/>
      <c r="B249" s="37"/>
      <c r="C249" s="20"/>
      <c r="D249" s="20"/>
      <c r="E249" s="317"/>
      <c r="F249" s="21"/>
      <c r="G249" s="21"/>
      <c r="H249" s="382">
        <f t="shared" si="17"/>
        <v>0</v>
      </c>
      <c r="I249" s="38"/>
      <c r="J249" s="809" t="str">
        <f>IFERROR(VLOOKUP(I249,'FX rates'!$C$9:$D$25,2,FALSE),"")</f>
        <v/>
      </c>
      <c r="K249" s="382">
        <f t="shared" si="18"/>
        <v>0</v>
      </c>
      <c r="L249" s="382">
        <f t="shared" si="19"/>
        <v>0</v>
      </c>
      <c r="M249" s="11"/>
      <c r="N249" s="11"/>
      <c r="O249" s="11"/>
      <c r="P249" s="11"/>
      <c r="Q249" s="5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x14ac:dyDescent="0.2">
      <c r="A250" s="394"/>
      <c r="B250" s="37"/>
      <c r="C250" s="20"/>
      <c r="D250" s="20"/>
      <c r="E250" s="317"/>
      <c r="F250" s="21"/>
      <c r="G250" s="21"/>
      <c r="H250" s="382">
        <f t="shared" si="17"/>
        <v>0</v>
      </c>
      <c r="I250" s="38"/>
      <c r="J250" s="809" t="str">
        <f>IFERROR(VLOOKUP(I250,'FX rates'!$C$9:$D$25,2,FALSE),"")</f>
        <v/>
      </c>
      <c r="K250" s="382">
        <f t="shared" si="18"/>
        <v>0</v>
      </c>
      <c r="L250" s="382">
        <f t="shared" si="19"/>
        <v>0</v>
      </c>
      <c r="M250" s="11"/>
      <c r="N250" s="11"/>
      <c r="O250" s="11"/>
      <c r="P250" s="11"/>
      <c r="Q250" s="5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x14ac:dyDescent="0.2">
      <c r="A251" s="394"/>
      <c r="B251" s="37"/>
      <c r="C251" s="20"/>
      <c r="D251" s="20"/>
      <c r="E251" s="317"/>
      <c r="F251" s="21"/>
      <c r="G251" s="21"/>
      <c r="H251" s="382">
        <f t="shared" si="17"/>
        <v>0</v>
      </c>
      <c r="I251" s="38"/>
      <c r="J251" s="809" t="str">
        <f>IFERROR(VLOOKUP(I251,'FX rates'!$C$9:$D$25,2,FALSE),"")</f>
        <v/>
      </c>
      <c r="K251" s="382">
        <f t="shared" si="18"/>
        <v>0</v>
      </c>
      <c r="L251" s="382">
        <f t="shared" si="19"/>
        <v>0</v>
      </c>
      <c r="M251" s="11"/>
      <c r="N251" s="11"/>
      <c r="O251" s="11"/>
      <c r="P251" s="11"/>
      <c r="Q251" s="5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x14ac:dyDescent="0.2">
      <c r="A252" s="394"/>
      <c r="B252" s="37"/>
      <c r="C252" s="20"/>
      <c r="D252" s="20"/>
      <c r="E252" s="317"/>
      <c r="F252" s="21"/>
      <c r="G252" s="21"/>
      <c r="H252" s="382">
        <f t="shared" si="17"/>
        <v>0</v>
      </c>
      <c r="I252" s="38"/>
      <c r="J252" s="809" t="str">
        <f>IFERROR(VLOOKUP(I252,'FX rates'!$C$9:$D$25,2,FALSE),"")</f>
        <v/>
      </c>
      <c r="K252" s="382">
        <f t="shared" si="18"/>
        <v>0</v>
      </c>
      <c r="L252" s="382">
        <f t="shared" si="19"/>
        <v>0</v>
      </c>
      <c r="M252" s="11"/>
      <c r="N252" s="11"/>
      <c r="O252" s="11"/>
      <c r="P252" s="11"/>
      <c r="Q252" s="5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x14ac:dyDescent="0.2">
      <c r="A253" s="394"/>
      <c r="B253" s="37"/>
      <c r="C253" s="20"/>
      <c r="D253" s="20"/>
      <c r="E253" s="317"/>
      <c r="F253" s="21"/>
      <c r="G253" s="21"/>
      <c r="H253" s="382">
        <f t="shared" si="17"/>
        <v>0</v>
      </c>
      <c r="I253" s="38"/>
      <c r="J253" s="809" t="str">
        <f>IFERROR(VLOOKUP(I253,'FX rates'!$C$9:$D$25,2,FALSE),"")</f>
        <v/>
      </c>
      <c r="K253" s="382">
        <f t="shared" si="18"/>
        <v>0</v>
      </c>
      <c r="L253" s="382">
        <f t="shared" si="19"/>
        <v>0</v>
      </c>
      <c r="M253" s="11"/>
      <c r="N253" s="11"/>
      <c r="O253" s="11"/>
      <c r="P253" s="11"/>
      <c r="Q253" s="5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x14ac:dyDescent="0.2">
      <c r="A254" s="394"/>
      <c r="B254" s="37"/>
      <c r="C254" s="20"/>
      <c r="D254" s="20"/>
      <c r="E254" s="317"/>
      <c r="F254" s="21"/>
      <c r="G254" s="21"/>
      <c r="H254" s="382">
        <f t="shared" si="17"/>
        <v>0</v>
      </c>
      <c r="I254" s="38"/>
      <c r="J254" s="809" t="str">
        <f>IFERROR(VLOOKUP(I254,'FX rates'!$C$9:$D$25,2,FALSE),"")</f>
        <v/>
      </c>
      <c r="K254" s="382">
        <f t="shared" si="18"/>
        <v>0</v>
      </c>
      <c r="L254" s="382">
        <f t="shared" si="19"/>
        <v>0</v>
      </c>
      <c r="M254" s="11"/>
      <c r="N254" s="11"/>
      <c r="O254" s="11"/>
      <c r="P254" s="11"/>
      <c r="Q254" s="5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x14ac:dyDescent="0.2">
      <c r="A255" s="394"/>
      <c r="B255" s="37"/>
      <c r="C255" s="20"/>
      <c r="D255" s="20"/>
      <c r="E255" s="317"/>
      <c r="F255" s="21"/>
      <c r="G255" s="21"/>
      <c r="H255" s="382">
        <f t="shared" si="17"/>
        <v>0</v>
      </c>
      <c r="I255" s="38"/>
      <c r="J255" s="809" t="str">
        <f>IFERROR(VLOOKUP(I255,'FX rates'!$C$9:$D$25,2,FALSE),"")</f>
        <v/>
      </c>
      <c r="K255" s="382">
        <f t="shared" si="18"/>
        <v>0</v>
      </c>
      <c r="L255" s="382">
        <f t="shared" si="19"/>
        <v>0</v>
      </c>
      <c r="M255" s="11"/>
      <c r="N255" s="11"/>
      <c r="O255" s="11"/>
      <c r="P255" s="11"/>
      <c r="Q255" s="5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x14ac:dyDescent="0.2">
      <c r="A256" s="394"/>
      <c r="B256" s="37"/>
      <c r="C256" s="20"/>
      <c r="D256" s="20"/>
      <c r="E256" s="317"/>
      <c r="F256" s="21"/>
      <c r="G256" s="21"/>
      <c r="H256" s="382">
        <f t="shared" si="17"/>
        <v>0</v>
      </c>
      <c r="I256" s="38"/>
      <c r="J256" s="809" t="str">
        <f>IFERROR(VLOOKUP(I256,'FX rates'!$C$9:$D$25,2,FALSE),"")</f>
        <v/>
      </c>
      <c r="K256" s="382">
        <f t="shared" si="18"/>
        <v>0</v>
      </c>
      <c r="L256" s="382">
        <f t="shared" si="19"/>
        <v>0</v>
      </c>
      <c r="M256" s="11"/>
      <c r="N256" s="11"/>
      <c r="O256" s="11"/>
      <c r="P256" s="11"/>
      <c r="Q256" s="5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x14ac:dyDescent="0.2">
      <c r="A257" s="394"/>
      <c r="B257" s="37"/>
      <c r="C257" s="20"/>
      <c r="D257" s="20"/>
      <c r="E257" s="317"/>
      <c r="F257" s="21"/>
      <c r="G257" s="21"/>
      <c r="H257" s="382">
        <f t="shared" si="17"/>
        <v>0</v>
      </c>
      <c r="I257" s="38"/>
      <c r="J257" s="809" t="str">
        <f>IFERROR(VLOOKUP(I257,'FX rates'!$C$9:$D$25,2,FALSE),"")</f>
        <v/>
      </c>
      <c r="K257" s="382">
        <f t="shared" si="18"/>
        <v>0</v>
      </c>
      <c r="L257" s="382">
        <f t="shared" si="19"/>
        <v>0</v>
      </c>
      <c r="M257" s="11"/>
      <c r="N257" s="11"/>
      <c r="O257" s="11"/>
      <c r="P257" s="11"/>
      <c r="Q257" s="5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x14ac:dyDescent="0.2">
      <c r="A258" s="394"/>
      <c r="B258" s="37"/>
      <c r="C258" s="20"/>
      <c r="D258" s="20"/>
      <c r="E258" s="317"/>
      <c r="F258" s="21"/>
      <c r="G258" s="21"/>
      <c r="H258" s="382">
        <f t="shared" si="17"/>
        <v>0</v>
      </c>
      <c r="I258" s="38"/>
      <c r="J258" s="809" t="str">
        <f>IFERROR(VLOOKUP(I258,'FX rates'!$C$9:$D$25,2,FALSE),"")</f>
        <v/>
      </c>
      <c r="K258" s="382">
        <f t="shared" si="18"/>
        <v>0</v>
      </c>
      <c r="L258" s="382">
        <f t="shared" si="19"/>
        <v>0</v>
      </c>
      <c r="M258" s="11"/>
      <c r="N258" s="11"/>
      <c r="O258" s="11"/>
      <c r="P258" s="11"/>
      <c r="Q258" s="5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x14ac:dyDescent="0.2">
      <c r="A259" s="394"/>
      <c r="B259" s="37"/>
      <c r="C259" s="20"/>
      <c r="D259" s="20"/>
      <c r="E259" s="317"/>
      <c r="F259" s="21"/>
      <c r="G259" s="21"/>
      <c r="H259" s="382">
        <f t="shared" si="17"/>
        <v>0</v>
      </c>
      <c r="I259" s="38"/>
      <c r="J259" s="809" t="str">
        <f>IFERROR(VLOOKUP(I259,'FX rates'!$C$9:$D$25,2,FALSE),"")</f>
        <v/>
      </c>
      <c r="K259" s="382">
        <f t="shared" si="18"/>
        <v>0</v>
      </c>
      <c r="L259" s="382">
        <f t="shared" si="19"/>
        <v>0</v>
      </c>
      <c r="M259" s="11"/>
      <c r="N259" s="11"/>
      <c r="O259" s="11"/>
      <c r="P259" s="11"/>
      <c r="Q259" s="5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x14ac:dyDescent="0.2">
      <c r="A260" s="394"/>
      <c r="B260" s="37"/>
      <c r="C260" s="20"/>
      <c r="D260" s="20"/>
      <c r="E260" s="317"/>
      <c r="F260" s="21"/>
      <c r="G260" s="21"/>
      <c r="H260" s="382">
        <f t="shared" si="17"/>
        <v>0</v>
      </c>
      <c r="I260" s="38"/>
      <c r="J260" s="809" t="str">
        <f>IFERROR(VLOOKUP(I260,'FX rates'!$C$9:$D$25,2,FALSE),"")</f>
        <v/>
      </c>
      <c r="K260" s="382">
        <f t="shared" si="18"/>
        <v>0</v>
      </c>
      <c r="L260" s="382">
        <f t="shared" si="19"/>
        <v>0</v>
      </c>
      <c r="M260" s="11"/>
      <c r="N260" s="11"/>
      <c r="O260" s="11"/>
      <c r="P260" s="11"/>
      <c r="Q260" s="5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x14ac:dyDescent="0.2">
      <c r="A261" s="394"/>
      <c r="B261" s="37"/>
      <c r="C261" s="20"/>
      <c r="D261" s="20"/>
      <c r="E261" s="317"/>
      <c r="F261" s="21"/>
      <c r="G261" s="21"/>
      <c r="H261" s="382">
        <f t="shared" si="17"/>
        <v>0</v>
      </c>
      <c r="I261" s="38"/>
      <c r="J261" s="809" t="str">
        <f>IFERROR(VLOOKUP(I261,'FX rates'!$C$9:$D$25,2,FALSE),"")</f>
        <v/>
      </c>
      <c r="K261" s="382">
        <f t="shared" si="18"/>
        <v>0</v>
      </c>
      <c r="L261" s="382">
        <f t="shared" si="19"/>
        <v>0</v>
      </c>
      <c r="M261" s="11"/>
      <c r="N261" s="11"/>
      <c r="O261" s="11"/>
      <c r="P261" s="11"/>
      <c r="Q261" s="5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x14ac:dyDescent="0.2">
      <c r="A262" s="394"/>
      <c r="B262" s="37"/>
      <c r="C262" s="20"/>
      <c r="D262" s="20"/>
      <c r="E262" s="317"/>
      <c r="F262" s="21"/>
      <c r="G262" s="21"/>
      <c r="H262" s="382">
        <f t="shared" si="17"/>
        <v>0</v>
      </c>
      <c r="I262" s="38"/>
      <c r="J262" s="809" t="str">
        <f>IFERROR(VLOOKUP(I262,'FX rates'!$C$9:$D$25,2,FALSE),"")</f>
        <v/>
      </c>
      <c r="K262" s="382">
        <f t="shared" si="18"/>
        <v>0</v>
      </c>
      <c r="L262" s="382">
        <f t="shared" si="19"/>
        <v>0</v>
      </c>
      <c r="M262" s="11"/>
      <c r="N262" s="11"/>
      <c r="O262" s="11"/>
      <c r="P262" s="11"/>
      <c r="Q262" s="5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x14ac:dyDescent="0.2">
      <c r="A263" s="394"/>
      <c r="B263" s="37"/>
      <c r="C263" s="20"/>
      <c r="D263" s="20"/>
      <c r="E263" s="317"/>
      <c r="F263" s="21"/>
      <c r="G263" s="21"/>
      <c r="H263" s="382">
        <f t="shared" si="17"/>
        <v>0</v>
      </c>
      <c r="I263" s="38"/>
      <c r="J263" s="809" t="str">
        <f>IFERROR(VLOOKUP(I263,'FX rates'!$C$9:$D$25,2,FALSE),"")</f>
        <v/>
      </c>
      <c r="K263" s="382">
        <f t="shared" si="18"/>
        <v>0</v>
      </c>
      <c r="L263" s="382">
        <f t="shared" si="19"/>
        <v>0</v>
      </c>
      <c r="M263" s="11"/>
      <c r="N263" s="11"/>
      <c r="O263" s="11"/>
      <c r="P263" s="11"/>
      <c r="Q263" s="5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x14ac:dyDescent="0.2">
      <c r="A264" s="394"/>
      <c r="B264" s="37"/>
      <c r="C264" s="20"/>
      <c r="D264" s="20"/>
      <c r="E264" s="317"/>
      <c r="F264" s="21"/>
      <c r="G264" s="21"/>
      <c r="H264" s="382">
        <f t="shared" si="17"/>
        <v>0</v>
      </c>
      <c r="I264" s="38"/>
      <c r="J264" s="809" t="str">
        <f>IFERROR(VLOOKUP(I264,'FX rates'!$C$9:$D$25,2,FALSE),"")</f>
        <v/>
      </c>
      <c r="K264" s="382">
        <f t="shared" si="18"/>
        <v>0</v>
      </c>
      <c r="L264" s="382">
        <f t="shared" si="19"/>
        <v>0</v>
      </c>
      <c r="M264" s="11"/>
      <c r="N264" s="11"/>
      <c r="O264" s="11"/>
      <c r="P264" s="11"/>
      <c r="Q264" s="5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x14ac:dyDescent="0.2">
      <c r="A265" s="394"/>
      <c r="B265" s="37"/>
      <c r="C265" s="20"/>
      <c r="D265" s="20"/>
      <c r="E265" s="317"/>
      <c r="F265" s="21"/>
      <c r="G265" s="21"/>
      <c r="H265" s="382">
        <f t="shared" si="17"/>
        <v>0</v>
      </c>
      <c r="I265" s="38"/>
      <c r="J265" s="809" t="str">
        <f>IFERROR(VLOOKUP(I265,'FX rates'!$C$9:$D$25,2,FALSE),"")</f>
        <v/>
      </c>
      <c r="K265" s="382">
        <f t="shared" si="18"/>
        <v>0</v>
      </c>
      <c r="L265" s="382">
        <f t="shared" si="19"/>
        <v>0</v>
      </c>
      <c r="M265" s="11"/>
      <c r="N265" s="11"/>
      <c r="O265" s="11"/>
      <c r="P265" s="11"/>
      <c r="Q265" s="5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x14ac:dyDescent="0.2">
      <c r="A266" s="394"/>
      <c r="B266" s="37"/>
      <c r="C266" s="20"/>
      <c r="D266" s="20"/>
      <c r="E266" s="317"/>
      <c r="F266" s="21"/>
      <c r="G266" s="21"/>
      <c r="H266" s="382">
        <f t="shared" si="17"/>
        <v>0</v>
      </c>
      <c r="I266" s="38"/>
      <c r="J266" s="809" t="str">
        <f>IFERROR(VLOOKUP(I266,'FX rates'!$C$9:$D$25,2,FALSE),"")</f>
        <v/>
      </c>
      <c r="K266" s="382">
        <f t="shared" si="18"/>
        <v>0</v>
      </c>
      <c r="L266" s="382">
        <f t="shared" si="19"/>
        <v>0</v>
      </c>
      <c r="M266" s="11"/>
      <c r="N266" s="11"/>
      <c r="O266" s="11"/>
      <c r="P266" s="11"/>
      <c r="Q266" s="5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x14ac:dyDescent="0.2">
      <c r="A267" s="394"/>
      <c r="B267" s="37"/>
      <c r="C267" s="20"/>
      <c r="D267" s="20"/>
      <c r="E267" s="317"/>
      <c r="F267" s="21"/>
      <c r="G267" s="21"/>
      <c r="H267" s="382">
        <f t="shared" si="17"/>
        <v>0</v>
      </c>
      <c r="I267" s="38"/>
      <c r="J267" s="809" t="str">
        <f>IFERROR(VLOOKUP(I267,'FX rates'!$C$9:$D$25,2,FALSE),"")</f>
        <v/>
      </c>
      <c r="K267" s="382">
        <f t="shared" si="18"/>
        <v>0</v>
      </c>
      <c r="L267" s="382">
        <f t="shared" si="19"/>
        <v>0</v>
      </c>
      <c r="M267" s="11"/>
      <c r="N267" s="11"/>
      <c r="O267" s="11"/>
      <c r="P267" s="11"/>
      <c r="Q267" s="5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x14ac:dyDescent="0.2">
      <c r="A268" s="394"/>
      <c r="B268" s="37"/>
      <c r="C268" s="20"/>
      <c r="D268" s="20"/>
      <c r="E268" s="317"/>
      <c r="F268" s="21"/>
      <c r="G268" s="21"/>
      <c r="H268" s="382">
        <f t="shared" si="17"/>
        <v>0</v>
      </c>
      <c r="I268" s="38"/>
      <c r="J268" s="809" t="str">
        <f>IFERROR(VLOOKUP(I268,'FX rates'!$C$9:$D$25,2,FALSE),"")</f>
        <v/>
      </c>
      <c r="K268" s="382">
        <f t="shared" si="18"/>
        <v>0</v>
      </c>
      <c r="L268" s="382">
        <f t="shared" si="19"/>
        <v>0</v>
      </c>
      <c r="M268" s="11"/>
      <c r="N268" s="11"/>
      <c r="O268" s="11"/>
      <c r="P268" s="11"/>
      <c r="Q268" s="5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x14ac:dyDescent="0.2">
      <c r="A269" s="394"/>
      <c r="B269" s="37"/>
      <c r="C269" s="20"/>
      <c r="D269" s="20"/>
      <c r="E269" s="317"/>
      <c r="F269" s="21"/>
      <c r="G269" s="21"/>
      <c r="H269" s="382">
        <f t="shared" si="17"/>
        <v>0</v>
      </c>
      <c r="I269" s="38"/>
      <c r="J269" s="809" t="str">
        <f>IFERROR(VLOOKUP(I269,'FX rates'!$C$9:$D$25,2,FALSE),"")</f>
        <v/>
      </c>
      <c r="K269" s="382">
        <f t="shared" si="18"/>
        <v>0</v>
      </c>
      <c r="L269" s="382">
        <f t="shared" si="19"/>
        <v>0</v>
      </c>
      <c r="M269" s="11"/>
      <c r="N269" s="11"/>
      <c r="O269" s="11"/>
      <c r="P269" s="11"/>
      <c r="Q269" s="5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x14ac:dyDescent="0.2">
      <c r="A270" s="394"/>
      <c r="B270" s="37"/>
      <c r="C270" s="20"/>
      <c r="D270" s="20"/>
      <c r="E270" s="317"/>
      <c r="F270" s="21"/>
      <c r="G270" s="21"/>
      <c r="H270" s="382">
        <f t="shared" si="17"/>
        <v>0</v>
      </c>
      <c r="I270" s="38"/>
      <c r="J270" s="809" t="str">
        <f>IFERROR(VLOOKUP(I270,'FX rates'!$C$9:$D$25,2,FALSE),"")</f>
        <v/>
      </c>
      <c r="K270" s="382">
        <f t="shared" si="18"/>
        <v>0</v>
      </c>
      <c r="L270" s="382">
        <f t="shared" si="19"/>
        <v>0</v>
      </c>
      <c r="M270" s="11"/>
      <c r="N270" s="11"/>
      <c r="O270" s="11"/>
      <c r="P270" s="11"/>
      <c r="Q270" s="5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x14ac:dyDescent="0.2">
      <c r="A271" s="394"/>
      <c r="B271" s="37"/>
      <c r="C271" s="20"/>
      <c r="D271" s="20"/>
      <c r="E271" s="317"/>
      <c r="F271" s="21"/>
      <c r="G271" s="21"/>
      <c r="H271" s="382">
        <f t="shared" si="17"/>
        <v>0</v>
      </c>
      <c r="I271" s="38"/>
      <c r="J271" s="809" t="str">
        <f>IFERROR(VLOOKUP(I271,'FX rates'!$C$9:$D$25,2,FALSE),"")</f>
        <v/>
      </c>
      <c r="K271" s="382">
        <f t="shared" si="18"/>
        <v>0</v>
      </c>
      <c r="L271" s="382">
        <f t="shared" si="19"/>
        <v>0</v>
      </c>
      <c r="M271" s="11"/>
      <c r="N271" s="11"/>
      <c r="O271" s="11"/>
      <c r="P271" s="11"/>
      <c r="Q271" s="5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x14ac:dyDescent="0.2">
      <c r="A272" s="394"/>
      <c r="B272" s="37"/>
      <c r="C272" s="20"/>
      <c r="D272" s="20"/>
      <c r="E272" s="317"/>
      <c r="F272" s="21"/>
      <c r="G272" s="21"/>
      <c r="H272" s="382">
        <f t="shared" si="17"/>
        <v>0</v>
      </c>
      <c r="I272" s="38"/>
      <c r="J272" s="809" t="str">
        <f>IFERROR(VLOOKUP(I272,'FX rates'!$C$9:$D$25,2,FALSE),"")</f>
        <v/>
      </c>
      <c r="K272" s="382">
        <f t="shared" si="18"/>
        <v>0</v>
      </c>
      <c r="L272" s="382">
        <f t="shared" si="19"/>
        <v>0</v>
      </c>
      <c r="M272" s="11"/>
      <c r="N272" s="11"/>
      <c r="O272" s="11"/>
      <c r="P272" s="11"/>
      <c r="Q272" s="5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x14ac:dyDescent="0.2">
      <c r="A273" s="394"/>
      <c r="B273" s="37"/>
      <c r="C273" s="20"/>
      <c r="D273" s="20"/>
      <c r="E273" s="317"/>
      <c r="F273" s="21"/>
      <c r="G273" s="21"/>
      <c r="H273" s="382">
        <f t="shared" si="17"/>
        <v>0</v>
      </c>
      <c r="I273" s="38"/>
      <c r="J273" s="809" t="str">
        <f>IFERROR(VLOOKUP(I273,'FX rates'!$C$9:$D$25,2,FALSE),"")</f>
        <v/>
      </c>
      <c r="K273" s="382">
        <f t="shared" si="18"/>
        <v>0</v>
      </c>
      <c r="L273" s="382">
        <f t="shared" si="19"/>
        <v>0</v>
      </c>
      <c r="M273" s="11"/>
      <c r="N273" s="11"/>
      <c r="O273" s="11"/>
      <c r="P273" s="11"/>
      <c r="Q273" s="5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x14ac:dyDescent="0.2">
      <c r="A274" s="394"/>
      <c r="B274" s="37"/>
      <c r="C274" s="20"/>
      <c r="D274" s="20"/>
      <c r="E274" s="317"/>
      <c r="F274" s="21"/>
      <c r="G274" s="21"/>
      <c r="H274" s="382">
        <f t="shared" si="17"/>
        <v>0</v>
      </c>
      <c r="I274" s="38"/>
      <c r="J274" s="809" t="str">
        <f>IFERROR(VLOOKUP(I274,'FX rates'!$C$9:$D$25,2,FALSE),"")</f>
        <v/>
      </c>
      <c r="K274" s="382">
        <f t="shared" si="18"/>
        <v>0</v>
      </c>
      <c r="L274" s="382">
        <f t="shared" si="19"/>
        <v>0</v>
      </c>
      <c r="M274" s="11"/>
      <c r="N274" s="11"/>
      <c r="O274" s="11"/>
      <c r="P274" s="11"/>
      <c r="Q274" s="5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x14ac:dyDescent="0.2">
      <c r="A275" s="394"/>
      <c r="B275" s="37"/>
      <c r="C275" s="20"/>
      <c r="D275" s="20"/>
      <c r="E275" s="317"/>
      <c r="F275" s="21"/>
      <c r="G275" s="21"/>
      <c r="H275" s="382">
        <f t="shared" si="17"/>
        <v>0</v>
      </c>
      <c r="I275" s="38"/>
      <c r="J275" s="809" t="str">
        <f>IFERROR(VLOOKUP(I275,'FX rates'!$C$9:$D$25,2,FALSE),"")</f>
        <v/>
      </c>
      <c r="K275" s="382">
        <f t="shared" si="18"/>
        <v>0</v>
      </c>
      <c r="L275" s="382">
        <f t="shared" si="19"/>
        <v>0</v>
      </c>
      <c r="M275" s="11"/>
      <c r="N275" s="11"/>
      <c r="O275" s="11"/>
      <c r="P275" s="11"/>
      <c r="Q275" s="5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x14ac:dyDescent="0.2">
      <c r="A276" s="394"/>
      <c r="B276" s="37"/>
      <c r="C276" s="20"/>
      <c r="D276" s="20"/>
      <c r="E276" s="317"/>
      <c r="F276" s="21"/>
      <c r="G276" s="21"/>
      <c r="H276" s="382">
        <f t="shared" si="17"/>
        <v>0</v>
      </c>
      <c r="I276" s="38"/>
      <c r="J276" s="809" t="str">
        <f>IFERROR(VLOOKUP(I276,'FX rates'!$C$9:$D$25,2,FALSE),"")</f>
        <v/>
      </c>
      <c r="K276" s="382">
        <f t="shared" si="18"/>
        <v>0</v>
      </c>
      <c r="L276" s="382">
        <f t="shared" si="19"/>
        <v>0</v>
      </c>
      <c r="M276" s="11"/>
      <c r="N276" s="11"/>
      <c r="O276" s="11"/>
      <c r="P276" s="11"/>
      <c r="Q276" s="5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x14ac:dyDescent="0.2">
      <c r="A277" s="394"/>
      <c r="B277" s="37"/>
      <c r="C277" s="20"/>
      <c r="D277" s="20"/>
      <c r="E277" s="317"/>
      <c r="F277" s="21"/>
      <c r="G277" s="21"/>
      <c r="H277" s="382">
        <f t="shared" si="17"/>
        <v>0</v>
      </c>
      <c r="I277" s="38"/>
      <c r="J277" s="809" t="str">
        <f>IFERROR(VLOOKUP(I277,'FX rates'!$C$9:$D$25,2,FALSE),"")</f>
        <v/>
      </c>
      <c r="K277" s="382">
        <f t="shared" si="18"/>
        <v>0</v>
      </c>
      <c r="L277" s="382">
        <f t="shared" si="19"/>
        <v>0</v>
      </c>
      <c r="M277" s="11"/>
      <c r="N277" s="11"/>
      <c r="O277" s="11"/>
      <c r="P277" s="11"/>
      <c r="Q277" s="5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x14ac:dyDescent="0.2">
      <c r="A278" s="394"/>
      <c r="B278" s="37"/>
      <c r="C278" s="20"/>
      <c r="D278" s="20"/>
      <c r="E278" s="317"/>
      <c r="F278" s="21"/>
      <c r="G278" s="21"/>
      <c r="H278" s="382">
        <f t="shared" si="17"/>
        <v>0</v>
      </c>
      <c r="I278" s="38"/>
      <c r="J278" s="809" t="str">
        <f>IFERROR(VLOOKUP(I278,'FX rates'!$C$9:$D$25,2,FALSE),"")</f>
        <v/>
      </c>
      <c r="K278" s="382">
        <f t="shared" si="18"/>
        <v>0</v>
      </c>
      <c r="L278" s="382">
        <f t="shared" si="19"/>
        <v>0</v>
      </c>
      <c r="M278" s="11"/>
      <c r="N278" s="11"/>
      <c r="O278" s="11"/>
      <c r="P278" s="11"/>
      <c r="Q278" s="5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x14ac:dyDescent="0.2">
      <c r="A279" s="394"/>
      <c r="B279" s="37"/>
      <c r="C279" s="20"/>
      <c r="D279" s="20"/>
      <c r="E279" s="317"/>
      <c r="F279" s="21"/>
      <c r="G279" s="21"/>
      <c r="H279" s="382">
        <f t="shared" si="17"/>
        <v>0</v>
      </c>
      <c r="I279" s="38"/>
      <c r="J279" s="809" t="str">
        <f>IFERROR(VLOOKUP(I279,'FX rates'!$C$9:$D$25,2,FALSE),"")</f>
        <v/>
      </c>
      <c r="K279" s="382">
        <f t="shared" si="18"/>
        <v>0</v>
      </c>
      <c r="L279" s="382">
        <f t="shared" si="19"/>
        <v>0</v>
      </c>
      <c r="M279" s="11"/>
      <c r="N279" s="11"/>
      <c r="O279" s="11"/>
      <c r="P279" s="11"/>
      <c r="Q279" s="5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x14ac:dyDescent="0.2">
      <c r="A280" s="394"/>
      <c r="B280" s="37"/>
      <c r="C280" s="20"/>
      <c r="D280" s="20"/>
      <c r="E280" s="317"/>
      <c r="F280" s="21"/>
      <c r="G280" s="21"/>
      <c r="H280" s="382">
        <f t="shared" si="17"/>
        <v>0</v>
      </c>
      <c r="I280" s="38"/>
      <c r="J280" s="809" t="str">
        <f>IFERROR(VLOOKUP(I280,'FX rates'!$C$9:$D$25,2,FALSE),"")</f>
        <v/>
      </c>
      <c r="K280" s="382">
        <f t="shared" si="18"/>
        <v>0</v>
      </c>
      <c r="L280" s="382">
        <f t="shared" si="19"/>
        <v>0</v>
      </c>
      <c r="M280" s="11"/>
      <c r="N280" s="11"/>
      <c r="O280" s="11"/>
      <c r="P280" s="11"/>
      <c r="Q280" s="5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x14ac:dyDescent="0.2">
      <c r="A281" s="394"/>
      <c r="B281" s="37"/>
      <c r="C281" s="20"/>
      <c r="D281" s="20"/>
      <c r="E281" s="317"/>
      <c r="F281" s="21"/>
      <c r="G281" s="21"/>
      <c r="H281" s="382">
        <f t="shared" si="17"/>
        <v>0</v>
      </c>
      <c r="I281" s="38"/>
      <c r="J281" s="809" t="str">
        <f>IFERROR(VLOOKUP(I281,'FX rates'!$C$9:$D$25,2,FALSE),"")</f>
        <v/>
      </c>
      <c r="K281" s="382">
        <f t="shared" si="18"/>
        <v>0</v>
      </c>
      <c r="L281" s="382">
        <f t="shared" si="19"/>
        <v>0</v>
      </c>
      <c r="M281" s="11"/>
      <c r="N281" s="11"/>
      <c r="O281" s="11"/>
      <c r="P281" s="11"/>
      <c r="Q281" s="5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x14ac:dyDescent="0.2">
      <c r="A282" s="394"/>
      <c r="B282" s="37"/>
      <c r="C282" s="20"/>
      <c r="D282" s="20"/>
      <c r="E282" s="317"/>
      <c r="F282" s="21"/>
      <c r="G282" s="21"/>
      <c r="H282" s="382">
        <f t="shared" ref="H282:H345" si="20">IF(F282&gt;0,F282*G282,0)</f>
        <v>0</v>
      </c>
      <c r="I282" s="38"/>
      <c r="J282" s="809" t="str">
        <f>IFERROR(VLOOKUP(I282,'FX rates'!$C$9:$D$25,2,FALSE),"")</f>
        <v/>
      </c>
      <c r="K282" s="382">
        <f t="shared" ref="K282:K345" si="21">IF(E282=$Z$26,H282,0)</f>
        <v>0</v>
      </c>
      <c r="L282" s="382">
        <f t="shared" ref="L282:L345" si="22">IF(OR(E282=$Z$27,ISBLANK(E282)),H282,0)</f>
        <v>0</v>
      </c>
      <c r="M282" s="11"/>
      <c r="N282" s="11"/>
      <c r="O282" s="11"/>
      <c r="P282" s="11"/>
      <c r="Q282" s="5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x14ac:dyDescent="0.2">
      <c r="A283" s="394"/>
      <c r="B283" s="37"/>
      <c r="C283" s="20"/>
      <c r="D283" s="20"/>
      <c r="E283" s="317"/>
      <c r="F283" s="21"/>
      <c r="G283" s="21"/>
      <c r="H283" s="382">
        <f t="shared" si="20"/>
        <v>0</v>
      </c>
      <c r="I283" s="38"/>
      <c r="J283" s="809" t="str">
        <f>IFERROR(VLOOKUP(I283,'FX rates'!$C$9:$D$25,2,FALSE),"")</f>
        <v/>
      </c>
      <c r="K283" s="382">
        <f t="shared" si="21"/>
        <v>0</v>
      </c>
      <c r="L283" s="382">
        <f t="shared" si="22"/>
        <v>0</v>
      </c>
      <c r="M283" s="11"/>
      <c r="N283" s="11"/>
      <c r="O283" s="11"/>
      <c r="P283" s="11"/>
      <c r="Q283" s="5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x14ac:dyDescent="0.2">
      <c r="A284" s="394"/>
      <c r="B284" s="37"/>
      <c r="C284" s="20"/>
      <c r="D284" s="20"/>
      <c r="E284" s="317"/>
      <c r="F284" s="21"/>
      <c r="G284" s="21"/>
      <c r="H284" s="382">
        <f t="shared" si="20"/>
        <v>0</v>
      </c>
      <c r="I284" s="38"/>
      <c r="J284" s="809" t="str">
        <f>IFERROR(VLOOKUP(I284,'FX rates'!$C$9:$D$25,2,FALSE),"")</f>
        <v/>
      </c>
      <c r="K284" s="382">
        <f t="shared" si="21"/>
        <v>0</v>
      </c>
      <c r="L284" s="382">
        <f t="shared" si="22"/>
        <v>0</v>
      </c>
      <c r="M284" s="11"/>
      <c r="N284" s="11"/>
      <c r="O284" s="11"/>
      <c r="P284" s="11"/>
      <c r="Q284" s="5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x14ac:dyDescent="0.2">
      <c r="A285" s="394"/>
      <c r="B285" s="37"/>
      <c r="C285" s="20"/>
      <c r="D285" s="20"/>
      <c r="E285" s="317"/>
      <c r="F285" s="21"/>
      <c r="G285" s="21"/>
      <c r="H285" s="382">
        <f t="shared" si="20"/>
        <v>0</v>
      </c>
      <c r="I285" s="38"/>
      <c r="J285" s="809" t="str">
        <f>IFERROR(VLOOKUP(I285,'FX rates'!$C$9:$D$25,2,FALSE),"")</f>
        <v/>
      </c>
      <c r="K285" s="382">
        <f t="shared" si="21"/>
        <v>0</v>
      </c>
      <c r="L285" s="382">
        <f t="shared" si="22"/>
        <v>0</v>
      </c>
      <c r="M285" s="11"/>
      <c r="N285" s="11"/>
      <c r="O285" s="11"/>
      <c r="P285" s="11"/>
      <c r="Q285" s="5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x14ac:dyDescent="0.2">
      <c r="A286" s="394"/>
      <c r="B286" s="37"/>
      <c r="C286" s="20"/>
      <c r="D286" s="20"/>
      <c r="E286" s="317"/>
      <c r="F286" s="21"/>
      <c r="G286" s="21"/>
      <c r="H286" s="382">
        <f t="shared" si="20"/>
        <v>0</v>
      </c>
      <c r="I286" s="38"/>
      <c r="J286" s="809" t="str">
        <f>IFERROR(VLOOKUP(I286,'FX rates'!$C$9:$D$25,2,FALSE),"")</f>
        <v/>
      </c>
      <c r="K286" s="382">
        <f t="shared" si="21"/>
        <v>0</v>
      </c>
      <c r="L286" s="382">
        <f t="shared" si="22"/>
        <v>0</v>
      </c>
      <c r="M286" s="11"/>
      <c r="N286" s="11"/>
      <c r="O286" s="11"/>
      <c r="P286" s="11"/>
      <c r="Q286" s="5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x14ac:dyDescent="0.2">
      <c r="A287" s="394"/>
      <c r="B287" s="37"/>
      <c r="C287" s="20"/>
      <c r="D287" s="20"/>
      <c r="E287" s="317"/>
      <c r="F287" s="21"/>
      <c r="G287" s="21"/>
      <c r="H287" s="382">
        <f t="shared" si="20"/>
        <v>0</v>
      </c>
      <c r="I287" s="38"/>
      <c r="J287" s="809" t="str">
        <f>IFERROR(VLOOKUP(I287,'FX rates'!$C$9:$D$25,2,FALSE),"")</f>
        <v/>
      </c>
      <c r="K287" s="382">
        <f t="shared" si="21"/>
        <v>0</v>
      </c>
      <c r="L287" s="382">
        <f t="shared" si="22"/>
        <v>0</v>
      </c>
      <c r="M287" s="11"/>
      <c r="N287" s="11"/>
      <c r="O287" s="11"/>
      <c r="P287" s="11"/>
      <c r="Q287" s="5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x14ac:dyDescent="0.2">
      <c r="A288" s="394"/>
      <c r="B288" s="37"/>
      <c r="C288" s="20"/>
      <c r="D288" s="20"/>
      <c r="E288" s="317"/>
      <c r="F288" s="21"/>
      <c r="G288" s="21"/>
      <c r="H288" s="382">
        <f t="shared" si="20"/>
        <v>0</v>
      </c>
      <c r="I288" s="38"/>
      <c r="J288" s="809" t="str">
        <f>IFERROR(VLOOKUP(I288,'FX rates'!$C$9:$D$25,2,FALSE),"")</f>
        <v/>
      </c>
      <c r="K288" s="382">
        <f t="shared" si="21"/>
        <v>0</v>
      </c>
      <c r="L288" s="382">
        <f t="shared" si="22"/>
        <v>0</v>
      </c>
      <c r="M288" s="11"/>
      <c r="N288" s="11"/>
      <c r="O288" s="11"/>
      <c r="P288" s="11"/>
      <c r="Q288" s="5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x14ac:dyDescent="0.2">
      <c r="A289" s="394"/>
      <c r="B289" s="37"/>
      <c r="C289" s="20"/>
      <c r="D289" s="20"/>
      <c r="E289" s="317"/>
      <c r="F289" s="21"/>
      <c r="G289" s="21"/>
      <c r="H289" s="382">
        <f t="shared" si="20"/>
        <v>0</v>
      </c>
      <c r="I289" s="38"/>
      <c r="J289" s="809" t="str">
        <f>IFERROR(VLOOKUP(I289,'FX rates'!$C$9:$D$25,2,FALSE),"")</f>
        <v/>
      </c>
      <c r="K289" s="382">
        <f t="shared" si="21"/>
        <v>0</v>
      </c>
      <c r="L289" s="382">
        <f t="shared" si="22"/>
        <v>0</v>
      </c>
      <c r="M289" s="11"/>
      <c r="N289" s="11"/>
      <c r="O289" s="11"/>
      <c r="P289" s="11"/>
      <c r="Q289" s="5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x14ac:dyDescent="0.2">
      <c r="A290" s="394"/>
      <c r="B290" s="37"/>
      <c r="C290" s="20"/>
      <c r="D290" s="20"/>
      <c r="E290" s="317"/>
      <c r="F290" s="21"/>
      <c r="G290" s="21"/>
      <c r="H290" s="382">
        <f t="shared" si="20"/>
        <v>0</v>
      </c>
      <c r="I290" s="38"/>
      <c r="J290" s="809" t="str">
        <f>IFERROR(VLOOKUP(I290,'FX rates'!$C$9:$D$25,2,FALSE),"")</f>
        <v/>
      </c>
      <c r="K290" s="382">
        <f t="shared" si="21"/>
        <v>0</v>
      </c>
      <c r="L290" s="382">
        <f t="shared" si="22"/>
        <v>0</v>
      </c>
      <c r="M290" s="11"/>
      <c r="N290" s="11"/>
      <c r="O290" s="11"/>
      <c r="P290" s="11"/>
      <c r="Q290" s="5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x14ac:dyDescent="0.2">
      <c r="A291" s="394"/>
      <c r="B291" s="37"/>
      <c r="C291" s="20"/>
      <c r="D291" s="20"/>
      <c r="E291" s="317"/>
      <c r="F291" s="21"/>
      <c r="G291" s="21"/>
      <c r="H291" s="382">
        <f t="shared" si="20"/>
        <v>0</v>
      </c>
      <c r="I291" s="38"/>
      <c r="J291" s="809" t="str">
        <f>IFERROR(VLOOKUP(I291,'FX rates'!$C$9:$D$25,2,FALSE),"")</f>
        <v/>
      </c>
      <c r="K291" s="382">
        <f t="shared" si="21"/>
        <v>0</v>
      </c>
      <c r="L291" s="382">
        <f t="shared" si="22"/>
        <v>0</v>
      </c>
      <c r="M291" s="11"/>
      <c r="N291" s="11"/>
      <c r="O291" s="11"/>
      <c r="P291" s="11"/>
      <c r="Q291" s="5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x14ac:dyDescent="0.2">
      <c r="A292" s="394"/>
      <c r="B292" s="37"/>
      <c r="C292" s="20"/>
      <c r="D292" s="20"/>
      <c r="E292" s="317"/>
      <c r="F292" s="21"/>
      <c r="G292" s="21"/>
      <c r="H292" s="382">
        <f t="shared" si="20"/>
        <v>0</v>
      </c>
      <c r="I292" s="38"/>
      <c r="J292" s="809" t="str">
        <f>IFERROR(VLOOKUP(I292,'FX rates'!$C$9:$D$25,2,FALSE),"")</f>
        <v/>
      </c>
      <c r="K292" s="382">
        <f t="shared" si="21"/>
        <v>0</v>
      </c>
      <c r="L292" s="382">
        <f t="shared" si="22"/>
        <v>0</v>
      </c>
      <c r="M292" s="11"/>
      <c r="N292" s="11"/>
      <c r="O292" s="11"/>
      <c r="P292" s="11"/>
      <c r="Q292" s="5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x14ac:dyDescent="0.2">
      <c r="A293" s="394"/>
      <c r="B293" s="37"/>
      <c r="C293" s="20"/>
      <c r="D293" s="20"/>
      <c r="E293" s="317"/>
      <c r="F293" s="21"/>
      <c r="G293" s="21"/>
      <c r="H293" s="382">
        <f t="shared" si="20"/>
        <v>0</v>
      </c>
      <c r="I293" s="38"/>
      <c r="J293" s="809" t="str">
        <f>IFERROR(VLOOKUP(I293,'FX rates'!$C$9:$D$25,2,FALSE),"")</f>
        <v/>
      </c>
      <c r="K293" s="382">
        <f t="shared" si="21"/>
        <v>0</v>
      </c>
      <c r="L293" s="382">
        <f t="shared" si="22"/>
        <v>0</v>
      </c>
      <c r="M293" s="11"/>
      <c r="N293" s="11"/>
      <c r="O293" s="11"/>
      <c r="P293" s="11"/>
      <c r="Q293" s="5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x14ac:dyDescent="0.2">
      <c r="A294" s="394"/>
      <c r="B294" s="37"/>
      <c r="C294" s="20"/>
      <c r="D294" s="20"/>
      <c r="E294" s="317"/>
      <c r="F294" s="21"/>
      <c r="G294" s="21"/>
      <c r="H294" s="382">
        <f t="shared" si="20"/>
        <v>0</v>
      </c>
      <c r="I294" s="38"/>
      <c r="J294" s="809" t="str">
        <f>IFERROR(VLOOKUP(I294,'FX rates'!$C$9:$D$25,2,FALSE),"")</f>
        <v/>
      </c>
      <c r="K294" s="382">
        <f t="shared" si="21"/>
        <v>0</v>
      </c>
      <c r="L294" s="382">
        <f t="shared" si="22"/>
        <v>0</v>
      </c>
      <c r="M294" s="11"/>
      <c r="N294" s="11"/>
      <c r="O294" s="11"/>
      <c r="P294" s="11"/>
      <c r="Q294" s="5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x14ac:dyDescent="0.2">
      <c r="A295" s="394"/>
      <c r="B295" s="37"/>
      <c r="C295" s="20"/>
      <c r="D295" s="20"/>
      <c r="E295" s="317"/>
      <c r="F295" s="21"/>
      <c r="G295" s="21"/>
      <c r="H295" s="382">
        <f t="shared" si="20"/>
        <v>0</v>
      </c>
      <c r="I295" s="38"/>
      <c r="J295" s="809" t="str">
        <f>IFERROR(VLOOKUP(I295,'FX rates'!$C$9:$D$25,2,FALSE),"")</f>
        <v/>
      </c>
      <c r="K295" s="382">
        <f t="shared" si="21"/>
        <v>0</v>
      </c>
      <c r="L295" s="382">
        <f t="shared" si="22"/>
        <v>0</v>
      </c>
      <c r="M295" s="11"/>
      <c r="N295" s="11"/>
      <c r="O295" s="11"/>
      <c r="P295" s="11"/>
      <c r="Q295" s="5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x14ac:dyDescent="0.2">
      <c r="A296" s="394"/>
      <c r="B296" s="37"/>
      <c r="C296" s="20"/>
      <c r="D296" s="20"/>
      <c r="E296" s="317"/>
      <c r="F296" s="21"/>
      <c r="G296" s="21"/>
      <c r="H296" s="382">
        <f t="shared" si="20"/>
        <v>0</v>
      </c>
      <c r="I296" s="38"/>
      <c r="J296" s="809" t="str">
        <f>IFERROR(VLOOKUP(I296,'FX rates'!$C$9:$D$25,2,FALSE),"")</f>
        <v/>
      </c>
      <c r="K296" s="382">
        <f t="shared" si="21"/>
        <v>0</v>
      </c>
      <c r="L296" s="382">
        <f t="shared" si="22"/>
        <v>0</v>
      </c>
      <c r="M296" s="11"/>
      <c r="N296" s="11"/>
      <c r="O296" s="11"/>
      <c r="P296" s="11"/>
      <c r="Q296" s="5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x14ac:dyDescent="0.2">
      <c r="A297" s="394"/>
      <c r="B297" s="37"/>
      <c r="C297" s="20"/>
      <c r="D297" s="20"/>
      <c r="E297" s="317"/>
      <c r="F297" s="21"/>
      <c r="G297" s="21"/>
      <c r="H297" s="382">
        <f t="shared" si="20"/>
        <v>0</v>
      </c>
      <c r="I297" s="38"/>
      <c r="J297" s="809" t="str">
        <f>IFERROR(VLOOKUP(I297,'FX rates'!$C$9:$D$25,2,FALSE),"")</f>
        <v/>
      </c>
      <c r="K297" s="382">
        <f t="shared" si="21"/>
        <v>0</v>
      </c>
      <c r="L297" s="382">
        <f t="shared" si="22"/>
        <v>0</v>
      </c>
      <c r="M297" s="11"/>
      <c r="N297" s="11"/>
      <c r="O297" s="11"/>
      <c r="P297" s="11"/>
      <c r="Q297" s="5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x14ac:dyDescent="0.2">
      <c r="A298" s="394"/>
      <c r="B298" s="37"/>
      <c r="C298" s="20"/>
      <c r="D298" s="20"/>
      <c r="E298" s="317"/>
      <c r="F298" s="21"/>
      <c r="G298" s="21"/>
      <c r="H298" s="382">
        <f t="shared" si="20"/>
        <v>0</v>
      </c>
      <c r="I298" s="38"/>
      <c r="J298" s="809" t="str">
        <f>IFERROR(VLOOKUP(I298,'FX rates'!$C$9:$D$25,2,FALSE),"")</f>
        <v/>
      </c>
      <c r="K298" s="382">
        <f t="shared" si="21"/>
        <v>0</v>
      </c>
      <c r="L298" s="382">
        <f t="shared" si="22"/>
        <v>0</v>
      </c>
      <c r="M298" s="11"/>
      <c r="N298" s="11"/>
      <c r="O298" s="11"/>
      <c r="P298" s="11"/>
      <c r="Q298" s="5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x14ac:dyDescent="0.2">
      <c r="A299" s="394"/>
      <c r="B299" s="37"/>
      <c r="C299" s="20"/>
      <c r="D299" s="20"/>
      <c r="E299" s="317"/>
      <c r="F299" s="21"/>
      <c r="G299" s="21"/>
      <c r="H299" s="382">
        <f t="shared" si="20"/>
        <v>0</v>
      </c>
      <c r="I299" s="38"/>
      <c r="J299" s="809" t="str">
        <f>IFERROR(VLOOKUP(I299,'FX rates'!$C$9:$D$25,2,FALSE),"")</f>
        <v/>
      </c>
      <c r="K299" s="382">
        <f t="shared" si="21"/>
        <v>0</v>
      </c>
      <c r="L299" s="382">
        <f t="shared" si="22"/>
        <v>0</v>
      </c>
      <c r="M299" s="11"/>
      <c r="N299" s="11"/>
      <c r="O299" s="11"/>
      <c r="P299" s="11"/>
      <c r="Q299" s="5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x14ac:dyDescent="0.2">
      <c r="A300" s="394"/>
      <c r="B300" s="37"/>
      <c r="C300" s="20"/>
      <c r="D300" s="20"/>
      <c r="E300" s="317"/>
      <c r="F300" s="21"/>
      <c r="G300" s="21"/>
      <c r="H300" s="382">
        <f t="shared" si="20"/>
        <v>0</v>
      </c>
      <c r="I300" s="38"/>
      <c r="J300" s="809" t="str">
        <f>IFERROR(VLOOKUP(I300,'FX rates'!$C$9:$D$25,2,FALSE),"")</f>
        <v/>
      </c>
      <c r="K300" s="382">
        <f t="shared" si="21"/>
        <v>0</v>
      </c>
      <c r="L300" s="382">
        <f t="shared" si="22"/>
        <v>0</v>
      </c>
      <c r="M300" s="11"/>
      <c r="N300" s="11"/>
      <c r="O300" s="11"/>
      <c r="P300" s="11"/>
      <c r="Q300" s="5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x14ac:dyDescent="0.2">
      <c r="A301" s="394"/>
      <c r="B301" s="37"/>
      <c r="C301" s="20"/>
      <c r="D301" s="20"/>
      <c r="E301" s="317"/>
      <c r="F301" s="21"/>
      <c r="G301" s="21"/>
      <c r="H301" s="382">
        <f t="shared" si="20"/>
        <v>0</v>
      </c>
      <c r="I301" s="38"/>
      <c r="J301" s="809" t="str">
        <f>IFERROR(VLOOKUP(I301,'FX rates'!$C$9:$D$25,2,FALSE),"")</f>
        <v/>
      </c>
      <c r="K301" s="382">
        <f t="shared" si="21"/>
        <v>0</v>
      </c>
      <c r="L301" s="382">
        <f t="shared" si="22"/>
        <v>0</v>
      </c>
      <c r="M301" s="11"/>
      <c r="N301" s="11"/>
      <c r="O301" s="11"/>
      <c r="P301" s="11"/>
      <c r="Q301" s="5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x14ac:dyDescent="0.2">
      <c r="A302" s="394"/>
      <c r="B302" s="37"/>
      <c r="C302" s="20"/>
      <c r="D302" s="20"/>
      <c r="E302" s="317"/>
      <c r="F302" s="21"/>
      <c r="G302" s="21"/>
      <c r="H302" s="382">
        <f t="shared" si="20"/>
        <v>0</v>
      </c>
      <c r="I302" s="38"/>
      <c r="J302" s="809" t="str">
        <f>IFERROR(VLOOKUP(I302,'FX rates'!$C$9:$D$25,2,FALSE),"")</f>
        <v/>
      </c>
      <c r="K302" s="382">
        <f t="shared" si="21"/>
        <v>0</v>
      </c>
      <c r="L302" s="382">
        <f t="shared" si="22"/>
        <v>0</v>
      </c>
      <c r="M302" s="11"/>
      <c r="N302" s="11"/>
      <c r="O302" s="11"/>
      <c r="P302" s="11"/>
      <c r="Q302" s="5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x14ac:dyDescent="0.2">
      <c r="A303" s="394"/>
      <c r="B303" s="37"/>
      <c r="C303" s="20"/>
      <c r="D303" s="20"/>
      <c r="E303" s="317"/>
      <c r="F303" s="21"/>
      <c r="G303" s="21"/>
      <c r="H303" s="382">
        <f t="shared" si="20"/>
        <v>0</v>
      </c>
      <c r="I303" s="38"/>
      <c r="J303" s="809" t="str">
        <f>IFERROR(VLOOKUP(I303,'FX rates'!$C$9:$D$25,2,FALSE),"")</f>
        <v/>
      </c>
      <c r="K303" s="382">
        <f t="shared" si="21"/>
        <v>0</v>
      </c>
      <c r="L303" s="382">
        <f t="shared" si="22"/>
        <v>0</v>
      </c>
      <c r="M303" s="11"/>
      <c r="N303" s="11"/>
      <c r="O303" s="11"/>
      <c r="P303" s="11"/>
      <c r="Q303" s="5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x14ac:dyDescent="0.2">
      <c r="A304" s="394"/>
      <c r="B304" s="37"/>
      <c r="C304" s="20"/>
      <c r="D304" s="20"/>
      <c r="E304" s="317"/>
      <c r="F304" s="21"/>
      <c r="G304" s="21"/>
      <c r="H304" s="382">
        <f t="shared" si="20"/>
        <v>0</v>
      </c>
      <c r="I304" s="38"/>
      <c r="J304" s="809" t="str">
        <f>IFERROR(VLOOKUP(I304,'FX rates'!$C$9:$D$25,2,FALSE),"")</f>
        <v/>
      </c>
      <c r="K304" s="382">
        <f t="shared" si="21"/>
        <v>0</v>
      </c>
      <c r="L304" s="382">
        <f t="shared" si="22"/>
        <v>0</v>
      </c>
      <c r="M304" s="11"/>
      <c r="N304" s="11"/>
      <c r="O304" s="11"/>
      <c r="P304" s="11"/>
      <c r="Q304" s="5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x14ac:dyDescent="0.2">
      <c r="A305" s="394"/>
      <c r="B305" s="37"/>
      <c r="C305" s="20"/>
      <c r="D305" s="20"/>
      <c r="E305" s="317"/>
      <c r="F305" s="21"/>
      <c r="G305" s="21"/>
      <c r="H305" s="382">
        <f t="shared" si="20"/>
        <v>0</v>
      </c>
      <c r="I305" s="38"/>
      <c r="J305" s="809" t="str">
        <f>IFERROR(VLOOKUP(I305,'FX rates'!$C$9:$D$25,2,FALSE),"")</f>
        <v/>
      </c>
      <c r="K305" s="382">
        <f t="shared" si="21"/>
        <v>0</v>
      </c>
      <c r="L305" s="382">
        <f t="shared" si="22"/>
        <v>0</v>
      </c>
      <c r="M305" s="11"/>
      <c r="N305" s="11"/>
      <c r="O305" s="11"/>
      <c r="P305" s="11"/>
      <c r="Q305" s="5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x14ac:dyDescent="0.2">
      <c r="A306" s="394"/>
      <c r="B306" s="37"/>
      <c r="C306" s="20"/>
      <c r="D306" s="20"/>
      <c r="E306" s="317"/>
      <c r="F306" s="21"/>
      <c r="G306" s="21"/>
      <c r="H306" s="382">
        <f t="shared" si="20"/>
        <v>0</v>
      </c>
      <c r="I306" s="38"/>
      <c r="J306" s="809" t="str">
        <f>IFERROR(VLOOKUP(I306,'FX rates'!$C$9:$D$25,2,FALSE),"")</f>
        <v/>
      </c>
      <c r="K306" s="382">
        <f t="shared" si="21"/>
        <v>0</v>
      </c>
      <c r="L306" s="382">
        <f t="shared" si="22"/>
        <v>0</v>
      </c>
      <c r="M306" s="11"/>
      <c r="N306" s="11"/>
      <c r="O306" s="11"/>
      <c r="P306" s="11"/>
      <c r="Q306" s="5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x14ac:dyDescent="0.2">
      <c r="A307" s="394"/>
      <c r="B307" s="37"/>
      <c r="C307" s="20"/>
      <c r="D307" s="20"/>
      <c r="E307" s="317"/>
      <c r="F307" s="21"/>
      <c r="G307" s="21"/>
      <c r="H307" s="382">
        <f t="shared" si="20"/>
        <v>0</v>
      </c>
      <c r="I307" s="38"/>
      <c r="J307" s="809" t="str">
        <f>IFERROR(VLOOKUP(I307,'FX rates'!$C$9:$D$25,2,FALSE),"")</f>
        <v/>
      </c>
      <c r="K307" s="382">
        <f t="shared" si="21"/>
        <v>0</v>
      </c>
      <c r="L307" s="382">
        <f t="shared" si="22"/>
        <v>0</v>
      </c>
      <c r="M307" s="11"/>
      <c r="N307" s="11"/>
      <c r="O307" s="11"/>
      <c r="P307" s="11"/>
      <c r="Q307" s="5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x14ac:dyDescent="0.2">
      <c r="A308" s="394"/>
      <c r="B308" s="37"/>
      <c r="C308" s="20"/>
      <c r="D308" s="20"/>
      <c r="E308" s="317"/>
      <c r="F308" s="21"/>
      <c r="G308" s="21"/>
      <c r="H308" s="382">
        <f t="shared" si="20"/>
        <v>0</v>
      </c>
      <c r="I308" s="38"/>
      <c r="J308" s="809" t="str">
        <f>IFERROR(VLOOKUP(I308,'FX rates'!$C$9:$D$25,2,FALSE),"")</f>
        <v/>
      </c>
      <c r="K308" s="382">
        <f t="shared" si="21"/>
        <v>0</v>
      </c>
      <c r="L308" s="382">
        <f t="shared" si="22"/>
        <v>0</v>
      </c>
      <c r="M308" s="11"/>
      <c r="N308" s="11"/>
      <c r="O308" s="11"/>
      <c r="P308" s="11"/>
      <c r="Q308" s="5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x14ac:dyDescent="0.2">
      <c r="A309" s="394"/>
      <c r="B309" s="37"/>
      <c r="C309" s="20"/>
      <c r="D309" s="20"/>
      <c r="E309" s="317"/>
      <c r="F309" s="21"/>
      <c r="G309" s="21"/>
      <c r="H309" s="382">
        <f t="shared" si="20"/>
        <v>0</v>
      </c>
      <c r="I309" s="38"/>
      <c r="J309" s="809" t="str">
        <f>IFERROR(VLOOKUP(I309,'FX rates'!$C$9:$D$25,2,FALSE),"")</f>
        <v/>
      </c>
      <c r="K309" s="382">
        <f t="shared" si="21"/>
        <v>0</v>
      </c>
      <c r="L309" s="382">
        <f t="shared" si="22"/>
        <v>0</v>
      </c>
      <c r="M309" s="11"/>
      <c r="N309" s="11"/>
      <c r="O309" s="11"/>
      <c r="P309" s="11"/>
      <c r="Q309" s="5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x14ac:dyDescent="0.2">
      <c r="A310" s="394"/>
      <c r="B310" s="37"/>
      <c r="C310" s="20"/>
      <c r="D310" s="20"/>
      <c r="E310" s="317"/>
      <c r="F310" s="21"/>
      <c r="G310" s="21"/>
      <c r="H310" s="382">
        <f t="shared" si="20"/>
        <v>0</v>
      </c>
      <c r="I310" s="38"/>
      <c r="J310" s="809" t="str">
        <f>IFERROR(VLOOKUP(I310,'FX rates'!$C$9:$D$25,2,FALSE),"")</f>
        <v/>
      </c>
      <c r="K310" s="382">
        <f t="shared" si="21"/>
        <v>0</v>
      </c>
      <c r="L310" s="382">
        <f t="shared" si="22"/>
        <v>0</v>
      </c>
      <c r="M310" s="11"/>
      <c r="N310" s="11"/>
      <c r="O310" s="11"/>
      <c r="P310" s="11"/>
      <c r="Q310" s="5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x14ac:dyDescent="0.2">
      <c r="A311" s="394"/>
      <c r="B311" s="37"/>
      <c r="C311" s="20"/>
      <c r="D311" s="20"/>
      <c r="E311" s="317"/>
      <c r="F311" s="21"/>
      <c r="G311" s="21"/>
      <c r="H311" s="382">
        <f t="shared" si="20"/>
        <v>0</v>
      </c>
      <c r="I311" s="38"/>
      <c r="J311" s="809" t="str">
        <f>IFERROR(VLOOKUP(I311,'FX rates'!$C$9:$D$25,2,FALSE),"")</f>
        <v/>
      </c>
      <c r="K311" s="382">
        <f t="shared" si="21"/>
        <v>0</v>
      </c>
      <c r="L311" s="382">
        <f t="shared" si="22"/>
        <v>0</v>
      </c>
      <c r="M311" s="11"/>
      <c r="N311" s="11"/>
      <c r="O311" s="11"/>
      <c r="P311" s="11"/>
      <c r="Q311" s="5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x14ac:dyDescent="0.2">
      <c r="A312" s="394"/>
      <c r="B312" s="37"/>
      <c r="C312" s="20"/>
      <c r="D312" s="20"/>
      <c r="E312" s="317"/>
      <c r="F312" s="21"/>
      <c r="G312" s="21"/>
      <c r="H312" s="382">
        <f t="shared" si="20"/>
        <v>0</v>
      </c>
      <c r="I312" s="38"/>
      <c r="J312" s="809" t="str">
        <f>IFERROR(VLOOKUP(I312,'FX rates'!$C$9:$D$25,2,FALSE),"")</f>
        <v/>
      </c>
      <c r="K312" s="382">
        <f t="shared" si="21"/>
        <v>0</v>
      </c>
      <c r="L312" s="382">
        <f t="shared" si="22"/>
        <v>0</v>
      </c>
      <c r="M312" s="11"/>
      <c r="N312" s="11"/>
      <c r="O312" s="11"/>
      <c r="P312" s="11"/>
      <c r="Q312" s="5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x14ac:dyDescent="0.2">
      <c r="A313" s="394"/>
      <c r="B313" s="37"/>
      <c r="C313" s="20"/>
      <c r="D313" s="20"/>
      <c r="E313" s="317"/>
      <c r="F313" s="21"/>
      <c r="G313" s="21"/>
      <c r="H313" s="382">
        <f t="shared" si="20"/>
        <v>0</v>
      </c>
      <c r="I313" s="38"/>
      <c r="J313" s="809" t="str">
        <f>IFERROR(VLOOKUP(I313,'FX rates'!$C$9:$D$25,2,FALSE),"")</f>
        <v/>
      </c>
      <c r="K313" s="382">
        <f t="shared" si="21"/>
        <v>0</v>
      </c>
      <c r="L313" s="382">
        <f t="shared" si="22"/>
        <v>0</v>
      </c>
      <c r="M313" s="11"/>
      <c r="N313" s="11"/>
      <c r="O313" s="11"/>
      <c r="P313" s="11"/>
      <c r="Q313" s="5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x14ac:dyDescent="0.2">
      <c r="A314" s="394"/>
      <c r="B314" s="37"/>
      <c r="C314" s="20"/>
      <c r="D314" s="20"/>
      <c r="E314" s="317"/>
      <c r="F314" s="21"/>
      <c r="G314" s="21"/>
      <c r="H314" s="382">
        <f t="shared" si="20"/>
        <v>0</v>
      </c>
      <c r="I314" s="38"/>
      <c r="J314" s="809" t="str">
        <f>IFERROR(VLOOKUP(I314,'FX rates'!$C$9:$D$25,2,FALSE),"")</f>
        <v/>
      </c>
      <c r="K314" s="382">
        <f t="shared" si="21"/>
        <v>0</v>
      </c>
      <c r="L314" s="382">
        <f t="shared" si="22"/>
        <v>0</v>
      </c>
      <c r="M314" s="11"/>
      <c r="N314" s="11"/>
      <c r="O314" s="11"/>
      <c r="P314" s="11"/>
      <c r="Q314" s="5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x14ac:dyDescent="0.2">
      <c r="A315" s="394"/>
      <c r="B315" s="37"/>
      <c r="C315" s="20"/>
      <c r="D315" s="20"/>
      <c r="E315" s="317"/>
      <c r="F315" s="21"/>
      <c r="G315" s="21"/>
      <c r="H315" s="382">
        <f t="shared" si="20"/>
        <v>0</v>
      </c>
      <c r="I315" s="38"/>
      <c r="J315" s="809" t="str">
        <f>IFERROR(VLOOKUP(I315,'FX rates'!$C$9:$D$25,2,FALSE),"")</f>
        <v/>
      </c>
      <c r="K315" s="382">
        <f t="shared" si="21"/>
        <v>0</v>
      </c>
      <c r="L315" s="382">
        <f t="shared" si="22"/>
        <v>0</v>
      </c>
      <c r="M315" s="11"/>
      <c r="N315" s="11"/>
      <c r="O315" s="11"/>
      <c r="P315" s="11"/>
      <c r="Q315" s="5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x14ac:dyDescent="0.2">
      <c r="A316" s="394"/>
      <c r="B316" s="37"/>
      <c r="C316" s="20"/>
      <c r="D316" s="20"/>
      <c r="E316" s="317"/>
      <c r="F316" s="21"/>
      <c r="G316" s="21"/>
      <c r="H316" s="382">
        <f t="shared" si="20"/>
        <v>0</v>
      </c>
      <c r="I316" s="38"/>
      <c r="J316" s="809" t="str">
        <f>IFERROR(VLOOKUP(I316,'FX rates'!$C$9:$D$25,2,FALSE),"")</f>
        <v/>
      </c>
      <c r="K316" s="382">
        <f t="shared" si="21"/>
        <v>0</v>
      </c>
      <c r="L316" s="382">
        <f t="shared" si="22"/>
        <v>0</v>
      </c>
      <c r="M316" s="11"/>
      <c r="N316" s="11"/>
      <c r="O316" s="11"/>
      <c r="P316" s="11"/>
      <c r="Q316" s="5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x14ac:dyDescent="0.2">
      <c r="A317" s="394"/>
      <c r="B317" s="37"/>
      <c r="C317" s="20"/>
      <c r="D317" s="20"/>
      <c r="E317" s="317"/>
      <c r="F317" s="21"/>
      <c r="G317" s="21"/>
      <c r="H317" s="382">
        <f t="shared" si="20"/>
        <v>0</v>
      </c>
      <c r="I317" s="38"/>
      <c r="J317" s="809" t="str">
        <f>IFERROR(VLOOKUP(I317,'FX rates'!$C$9:$D$25,2,FALSE),"")</f>
        <v/>
      </c>
      <c r="K317" s="382">
        <f t="shared" si="21"/>
        <v>0</v>
      </c>
      <c r="L317" s="382">
        <f t="shared" si="22"/>
        <v>0</v>
      </c>
      <c r="M317" s="11"/>
      <c r="N317" s="11"/>
      <c r="O317" s="11"/>
      <c r="P317" s="11"/>
      <c r="Q317" s="5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x14ac:dyDescent="0.2">
      <c r="A318" s="394"/>
      <c r="B318" s="37"/>
      <c r="C318" s="20"/>
      <c r="D318" s="20"/>
      <c r="E318" s="317"/>
      <c r="F318" s="21"/>
      <c r="G318" s="21"/>
      <c r="H318" s="382">
        <f t="shared" si="20"/>
        <v>0</v>
      </c>
      <c r="I318" s="38"/>
      <c r="J318" s="809" t="str">
        <f>IFERROR(VLOOKUP(I318,'FX rates'!$C$9:$D$25,2,FALSE),"")</f>
        <v/>
      </c>
      <c r="K318" s="382">
        <f t="shared" si="21"/>
        <v>0</v>
      </c>
      <c r="L318" s="382">
        <f t="shared" si="22"/>
        <v>0</v>
      </c>
      <c r="M318" s="11"/>
      <c r="N318" s="11"/>
      <c r="O318" s="11"/>
      <c r="P318" s="11"/>
      <c r="Q318" s="5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x14ac:dyDescent="0.2">
      <c r="A319" s="394"/>
      <c r="B319" s="37"/>
      <c r="C319" s="20"/>
      <c r="D319" s="20"/>
      <c r="E319" s="317"/>
      <c r="F319" s="21"/>
      <c r="G319" s="21"/>
      <c r="H319" s="382">
        <f t="shared" si="20"/>
        <v>0</v>
      </c>
      <c r="I319" s="38"/>
      <c r="J319" s="809" t="str">
        <f>IFERROR(VLOOKUP(I319,'FX rates'!$C$9:$D$25,2,FALSE),"")</f>
        <v/>
      </c>
      <c r="K319" s="382">
        <f t="shared" si="21"/>
        <v>0</v>
      </c>
      <c r="L319" s="382">
        <f t="shared" si="22"/>
        <v>0</v>
      </c>
      <c r="M319" s="11"/>
      <c r="N319" s="11"/>
      <c r="O319" s="11"/>
      <c r="P319" s="11"/>
      <c r="Q319" s="5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x14ac:dyDescent="0.2">
      <c r="A320" s="394"/>
      <c r="B320" s="37"/>
      <c r="C320" s="20"/>
      <c r="D320" s="20"/>
      <c r="E320" s="317"/>
      <c r="F320" s="21"/>
      <c r="G320" s="21"/>
      <c r="H320" s="382">
        <f t="shared" si="20"/>
        <v>0</v>
      </c>
      <c r="I320" s="38"/>
      <c r="J320" s="809" t="str">
        <f>IFERROR(VLOOKUP(I320,'FX rates'!$C$9:$D$25,2,FALSE),"")</f>
        <v/>
      </c>
      <c r="K320" s="382">
        <f t="shared" si="21"/>
        <v>0</v>
      </c>
      <c r="L320" s="382">
        <f t="shared" si="22"/>
        <v>0</v>
      </c>
      <c r="M320" s="11"/>
      <c r="N320" s="11"/>
      <c r="O320" s="11"/>
      <c r="P320" s="11"/>
      <c r="Q320" s="5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x14ac:dyDescent="0.2">
      <c r="A321" s="394"/>
      <c r="B321" s="37"/>
      <c r="C321" s="20"/>
      <c r="D321" s="20"/>
      <c r="E321" s="317"/>
      <c r="F321" s="21"/>
      <c r="G321" s="21"/>
      <c r="H321" s="382">
        <f t="shared" si="20"/>
        <v>0</v>
      </c>
      <c r="I321" s="38"/>
      <c r="J321" s="809" t="str">
        <f>IFERROR(VLOOKUP(I321,'FX rates'!$C$9:$D$25,2,FALSE),"")</f>
        <v/>
      </c>
      <c r="K321" s="382">
        <f t="shared" si="21"/>
        <v>0</v>
      </c>
      <c r="L321" s="382">
        <f t="shared" si="22"/>
        <v>0</v>
      </c>
      <c r="M321" s="11"/>
      <c r="N321" s="11"/>
      <c r="O321" s="11"/>
      <c r="P321" s="11"/>
      <c r="Q321" s="5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x14ac:dyDescent="0.2">
      <c r="A322" s="394"/>
      <c r="B322" s="37"/>
      <c r="C322" s="20"/>
      <c r="D322" s="20"/>
      <c r="E322" s="317"/>
      <c r="F322" s="21"/>
      <c r="G322" s="21"/>
      <c r="H322" s="382">
        <f t="shared" si="20"/>
        <v>0</v>
      </c>
      <c r="I322" s="38"/>
      <c r="J322" s="809" t="str">
        <f>IFERROR(VLOOKUP(I322,'FX rates'!$C$9:$D$25,2,FALSE),"")</f>
        <v/>
      </c>
      <c r="K322" s="382">
        <f t="shared" si="21"/>
        <v>0</v>
      </c>
      <c r="L322" s="382">
        <f t="shared" si="22"/>
        <v>0</v>
      </c>
      <c r="M322" s="11"/>
      <c r="N322" s="11"/>
      <c r="O322" s="11"/>
      <c r="P322" s="11"/>
      <c r="Q322" s="5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x14ac:dyDescent="0.2">
      <c r="A323" s="394"/>
      <c r="B323" s="37"/>
      <c r="C323" s="20"/>
      <c r="D323" s="20"/>
      <c r="E323" s="317"/>
      <c r="F323" s="21"/>
      <c r="G323" s="21"/>
      <c r="H323" s="382">
        <f t="shared" si="20"/>
        <v>0</v>
      </c>
      <c r="I323" s="38"/>
      <c r="J323" s="809" t="str">
        <f>IFERROR(VLOOKUP(I323,'FX rates'!$C$9:$D$25,2,FALSE),"")</f>
        <v/>
      </c>
      <c r="K323" s="382">
        <f t="shared" si="21"/>
        <v>0</v>
      </c>
      <c r="L323" s="382">
        <f t="shared" si="22"/>
        <v>0</v>
      </c>
      <c r="M323" s="11"/>
      <c r="N323" s="11"/>
      <c r="O323" s="11"/>
      <c r="P323" s="11"/>
      <c r="Q323" s="5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x14ac:dyDescent="0.2">
      <c r="A324" s="394"/>
      <c r="B324" s="37"/>
      <c r="C324" s="20"/>
      <c r="D324" s="20"/>
      <c r="E324" s="317"/>
      <c r="F324" s="21"/>
      <c r="G324" s="21"/>
      <c r="H324" s="382">
        <f t="shared" si="20"/>
        <v>0</v>
      </c>
      <c r="I324" s="38"/>
      <c r="J324" s="809" t="str">
        <f>IFERROR(VLOOKUP(I324,'FX rates'!$C$9:$D$25,2,FALSE),"")</f>
        <v/>
      </c>
      <c r="K324" s="382">
        <f t="shared" si="21"/>
        <v>0</v>
      </c>
      <c r="L324" s="382">
        <f t="shared" si="22"/>
        <v>0</v>
      </c>
      <c r="M324" s="11"/>
      <c r="N324" s="11"/>
      <c r="O324" s="11"/>
      <c r="P324" s="11"/>
      <c r="Q324" s="5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x14ac:dyDescent="0.2">
      <c r="A325" s="394"/>
      <c r="B325" s="37"/>
      <c r="C325" s="20"/>
      <c r="D325" s="20"/>
      <c r="E325" s="317"/>
      <c r="F325" s="21"/>
      <c r="G325" s="21"/>
      <c r="H325" s="382">
        <f t="shared" si="20"/>
        <v>0</v>
      </c>
      <c r="I325" s="38"/>
      <c r="J325" s="809" t="str">
        <f>IFERROR(VLOOKUP(I325,'FX rates'!$C$9:$D$25,2,FALSE),"")</f>
        <v/>
      </c>
      <c r="K325" s="382">
        <f t="shared" si="21"/>
        <v>0</v>
      </c>
      <c r="L325" s="382">
        <f t="shared" si="22"/>
        <v>0</v>
      </c>
      <c r="M325" s="11"/>
      <c r="N325" s="11"/>
      <c r="O325" s="11"/>
      <c r="P325" s="11"/>
      <c r="Q325" s="5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x14ac:dyDescent="0.2">
      <c r="A326" s="394"/>
      <c r="B326" s="37"/>
      <c r="C326" s="20"/>
      <c r="D326" s="20"/>
      <c r="E326" s="317"/>
      <c r="F326" s="21"/>
      <c r="G326" s="21"/>
      <c r="H326" s="382">
        <f t="shared" si="20"/>
        <v>0</v>
      </c>
      <c r="I326" s="38"/>
      <c r="J326" s="809" t="str">
        <f>IFERROR(VLOOKUP(I326,'FX rates'!$C$9:$D$25,2,FALSE),"")</f>
        <v/>
      </c>
      <c r="K326" s="382">
        <f t="shared" si="21"/>
        <v>0</v>
      </c>
      <c r="L326" s="382">
        <f t="shared" si="22"/>
        <v>0</v>
      </c>
      <c r="M326" s="11"/>
      <c r="N326" s="11"/>
      <c r="O326" s="11"/>
      <c r="P326" s="11"/>
      <c r="Q326" s="5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x14ac:dyDescent="0.2">
      <c r="A327" s="394"/>
      <c r="B327" s="37"/>
      <c r="C327" s="20"/>
      <c r="D327" s="20"/>
      <c r="E327" s="317"/>
      <c r="F327" s="21"/>
      <c r="G327" s="21"/>
      <c r="H327" s="382">
        <f t="shared" si="20"/>
        <v>0</v>
      </c>
      <c r="I327" s="38"/>
      <c r="J327" s="809" t="str">
        <f>IFERROR(VLOOKUP(I327,'FX rates'!$C$9:$D$25,2,FALSE),"")</f>
        <v/>
      </c>
      <c r="K327" s="382">
        <f t="shared" si="21"/>
        <v>0</v>
      </c>
      <c r="L327" s="382">
        <f t="shared" si="22"/>
        <v>0</v>
      </c>
      <c r="M327" s="11"/>
      <c r="N327" s="11"/>
      <c r="O327" s="11"/>
      <c r="P327" s="11"/>
      <c r="Q327" s="5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x14ac:dyDescent="0.2">
      <c r="A328" s="394"/>
      <c r="B328" s="37"/>
      <c r="C328" s="20"/>
      <c r="D328" s="20"/>
      <c r="E328" s="317"/>
      <c r="F328" s="21"/>
      <c r="G328" s="21"/>
      <c r="H328" s="382">
        <f t="shared" si="20"/>
        <v>0</v>
      </c>
      <c r="I328" s="38"/>
      <c r="J328" s="809" t="str">
        <f>IFERROR(VLOOKUP(I328,'FX rates'!$C$9:$D$25,2,FALSE),"")</f>
        <v/>
      </c>
      <c r="K328" s="382">
        <f t="shared" si="21"/>
        <v>0</v>
      </c>
      <c r="L328" s="382">
        <f t="shared" si="22"/>
        <v>0</v>
      </c>
      <c r="M328" s="11"/>
      <c r="N328" s="11"/>
      <c r="O328" s="11"/>
      <c r="P328" s="11"/>
      <c r="Q328" s="5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x14ac:dyDescent="0.2">
      <c r="A329" s="394"/>
      <c r="B329" s="37"/>
      <c r="C329" s="20"/>
      <c r="D329" s="20"/>
      <c r="E329" s="317"/>
      <c r="F329" s="21"/>
      <c r="G329" s="21"/>
      <c r="H329" s="382">
        <f t="shared" si="20"/>
        <v>0</v>
      </c>
      <c r="I329" s="38"/>
      <c r="J329" s="809" t="str">
        <f>IFERROR(VLOOKUP(I329,'FX rates'!$C$9:$D$25,2,FALSE),"")</f>
        <v/>
      </c>
      <c r="K329" s="382">
        <f t="shared" si="21"/>
        <v>0</v>
      </c>
      <c r="L329" s="382">
        <f t="shared" si="22"/>
        <v>0</v>
      </c>
      <c r="M329" s="11"/>
      <c r="N329" s="11"/>
      <c r="O329" s="11"/>
      <c r="P329" s="11"/>
      <c r="Q329" s="5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x14ac:dyDescent="0.2">
      <c r="A330" s="394"/>
      <c r="B330" s="37"/>
      <c r="C330" s="20"/>
      <c r="D330" s="20"/>
      <c r="E330" s="317"/>
      <c r="F330" s="21"/>
      <c r="G330" s="21"/>
      <c r="H330" s="382">
        <f t="shared" si="20"/>
        <v>0</v>
      </c>
      <c r="I330" s="38"/>
      <c r="J330" s="809" t="str">
        <f>IFERROR(VLOOKUP(I330,'FX rates'!$C$9:$D$25,2,FALSE),"")</f>
        <v/>
      </c>
      <c r="K330" s="382">
        <f t="shared" si="21"/>
        <v>0</v>
      </c>
      <c r="L330" s="382">
        <f t="shared" si="22"/>
        <v>0</v>
      </c>
      <c r="M330" s="11"/>
      <c r="N330" s="11"/>
      <c r="O330" s="11"/>
      <c r="P330" s="11"/>
      <c r="Q330" s="5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x14ac:dyDescent="0.2">
      <c r="A331" s="394"/>
      <c r="B331" s="37"/>
      <c r="C331" s="20"/>
      <c r="D331" s="20"/>
      <c r="E331" s="317"/>
      <c r="F331" s="21"/>
      <c r="G331" s="21"/>
      <c r="H331" s="382">
        <f t="shared" si="20"/>
        <v>0</v>
      </c>
      <c r="I331" s="38"/>
      <c r="J331" s="809" t="str">
        <f>IFERROR(VLOOKUP(I331,'FX rates'!$C$9:$D$25,2,FALSE),"")</f>
        <v/>
      </c>
      <c r="K331" s="382">
        <f t="shared" si="21"/>
        <v>0</v>
      </c>
      <c r="L331" s="382">
        <f t="shared" si="22"/>
        <v>0</v>
      </c>
      <c r="M331" s="11"/>
      <c r="N331" s="11"/>
      <c r="O331" s="11"/>
      <c r="P331" s="11"/>
      <c r="Q331" s="5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x14ac:dyDescent="0.2">
      <c r="A332" s="394"/>
      <c r="B332" s="37"/>
      <c r="C332" s="20"/>
      <c r="D332" s="20"/>
      <c r="E332" s="317"/>
      <c r="F332" s="21"/>
      <c r="G332" s="21"/>
      <c r="H332" s="382">
        <f t="shared" si="20"/>
        <v>0</v>
      </c>
      <c r="I332" s="38"/>
      <c r="J332" s="809" t="str">
        <f>IFERROR(VLOOKUP(I332,'FX rates'!$C$9:$D$25,2,FALSE),"")</f>
        <v/>
      </c>
      <c r="K332" s="382">
        <f t="shared" si="21"/>
        <v>0</v>
      </c>
      <c r="L332" s="382">
        <f t="shared" si="22"/>
        <v>0</v>
      </c>
      <c r="M332" s="11"/>
      <c r="N332" s="11"/>
      <c r="O332" s="11"/>
      <c r="P332" s="11"/>
      <c r="Q332" s="5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x14ac:dyDescent="0.2">
      <c r="A333" s="394"/>
      <c r="B333" s="37"/>
      <c r="C333" s="20"/>
      <c r="D333" s="20"/>
      <c r="E333" s="317"/>
      <c r="F333" s="21"/>
      <c r="G333" s="21"/>
      <c r="H333" s="382">
        <f t="shared" si="20"/>
        <v>0</v>
      </c>
      <c r="I333" s="38"/>
      <c r="J333" s="809" t="str">
        <f>IFERROR(VLOOKUP(I333,'FX rates'!$C$9:$D$25,2,FALSE),"")</f>
        <v/>
      </c>
      <c r="K333" s="382">
        <f t="shared" si="21"/>
        <v>0</v>
      </c>
      <c r="L333" s="382">
        <f t="shared" si="22"/>
        <v>0</v>
      </c>
      <c r="M333" s="11"/>
      <c r="N333" s="11"/>
      <c r="O333" s="11"/>
      <c r="P333" s="11"/>
      <c r="Q333" s="5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x14ac:dyDescent="0.2">
      <c r="A334" s="394"/>
      <c r="B334" s="37"/>
      <c r="C334" s="20"/>
      <c r="D334" s="20"/>
      <c r="E334" s="317"/>
      <c r="F334" s="21"/>
      <c r="G334" s="21"/>
      <c r="H334" s="382">
        <f t="shared" si="20"/>
        <v>0</v>
      </c>
      <c r="I334" s="38"/>
      <c r="J334" s="809" t="str">
        <f>IFERROR(VLOOKUP(I334,'FX rates'!$C$9:$D$25,2,FALSE),"")</f>
        <v/>
      </c>
      <c r="K334" s="382">
        <f t="shared" si="21"/>
        <v>0</v>
      </c>
      <c r="L334" s="382">
        <f t="shared" si="22"/>
        <v>0</v>
      </c>
      <c r="M334" s="11"/>
      <c r="N334" s="11"/>
      <c r="O334" s="11"/>
      <c r="P334" s="11"/>
      <c r="Q334" s="5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x14ac:dyDescent="0.2">
      <c r="A335" s="394"/>
      <c r="B335" s="37"/>
      <c r="C335" s="20"/>
      <c r="D335" s="20"/>
      <c r="E335" s="317"/>
      <c r="F335" s="21"/>
      <c r="G335" s="21"/>
      <c r="H335" s="382">
        <f t="shared" si="20"/>
        <v>0</v>
      </c>
      <c r="I335" s="38"/>
      <c r="J335" s="809" t="str">
        <f>IFERROR(VLOOKUP(I335,'FX rates'!$C$9:$D$25,2,FALSE),"")</f>
        <v/>
      </c>
      <c r="K335" s="382">
        <f t="shared" si="21"/>
        <v>0</v>
      </c>
      <c r="L335" s="382">
        <f t="shared" si="22"/>
        <v>0</v>
      </c>
      <c r="M335" s="11"/>
      <c r="N335" s="11"/>
      <c r="O335" s="11"/>
      <c r="P335" s="11"/>
      <c r="Q335" s="5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x14ac:dyDescent="0.2">
      <c r="A336" s="394"/>
      <c r="B336" s="37"/>
      <c r="C336" s="20"/>
      <c r="D336" s="20"/>
      <c r="E336" s="317"/>
      <c r="F336" s="21"/>
      <c r="G336" s="21"/>
      <c r="H336" s="382">
        <f t="shared" si="20"/>
        <v>0</v>
      </c>
      <c r="I336" s="38"/>
      <c r="J336" s="809" t="str">
        <f>IFERROR(VLOOKUP(I336,'FX rates'!$C$9:$D$25,2,FALSE),"")</f>
        <v/>
      </c>
      <c r="K336" s="382">
        <f t="shared" si="21"/>
        <v>0</v>
      </c>
      <c r="L336" s="382">
        <f t="shared" si="22"/>
        <v>0</v>
      </c>
      <c r="M336" s="11"/>
      <c r="N336" s="11"/>
      <c r="O336" s="11"/>
      <c r="P336" s="11"/>
      <c r="Q336" s="5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x14ac:dyDescent="0.2">
      <c r="A337" s="394"/>
      <c r="B337" s="37"/>
      <c r="C337" s="20"/>
      <c r="D337" s="20"/>
      <c r="E337" s="317"/>
      <c r="F337" s="21"/>
      <c r="G337" s="21"/>
      <c r="H337" s="382">
        <f t="shared" si="20"/>
        <v>0</v>
      </c>
      <c r="I337" s="38"/>
      <c r="J337" s="809" t="str">
        <f>IFERROR(VLOOKUP(I337,'FX rates'!$C$9:$D$25,2,FALSE),"")</f>
        <v/>
      </c>
      <c r="K337" s="382">
        <f t="shared" si="21"/>
        <v>0</v>
      </c>
      <c r="L337" s="382">
        <f t="shared" si="22"/>
        <v>0</v>
      </c>
      <c r="M337" s="11"/>
      <c r="N337" s="11"/>
      <c r="O337" s="11"/>
      <c r="P337" s="11"/>
      <c r="Q337" s="5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x14ac:dyDescent="0.2">
      <c r="A338" s="394"/>
      <c r="B338" s="37"/>
      <c r="C338" s="20"/>
      <c r="D338" s="20"/>
      <c r="E338" s="317"/>
      <c r="F338" s="21"/>
      <c r="G338" s="21"/>
      <c r="H338" s="382">
        <f t="shared" si="20"/>
        <v>0</v>
      </c>
      <c r="I338" s="38"/>
      <c r="J338" s="809" t="str">
        <f>IFERROR(VLOOKUP(I338,'FX rates'!$C$9:$D$25,2,FALSE),"")</f>
        <v/>
      </c>
      <c r="K338" s="382">
        <f t="shared" si="21"/>
        <v>0</v>
      </c>
      <c r="L338" s="382">
        <f t="shared" si="22"/>
        <v>0</v>
      </c>
      <c r="M338" s="11"/>
      <c r="N338" s="11"/>
      <c r="O338" s="11"/>
      <c r="P338" s="11"/>
      <c r="Q338" s="5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x14ac:dyDescent="0.2">
      <c r="A339" s="394"/>
      <c r="B339" s="37"/>
      <c r="C339" s="20"/>
      <c r="D339" s="20"/>
      <c r="E339" s="317"/>
      <c r="F339" s="21"/>
      <c r="G339" s="21"/>
      <c r="H339" s="382">
        <f t="shared" si="20"/>
        <v>0</v>
      </c>
      <c r="I339" s="38"/>
      <c r="J339" s="809" t="str">
        <f>IFERROR(VLOOKUP(I339,'FX rates'!$C$9:$D$25,2,FALSE),"")</f>
        <v/>
      </c>
      <c r="K339" s="382">
        <f t="shared" si="21"/>
        <v>0</v>
      </c>
      <c r="L339" s="382">
        <f t="shared" si="22"/>
        <v>0</v>
      </c>
      <c r="M339" s="11"/>
      <c r="N339" s="11"/>
      <c r="O339" s="11"/>
      <c r="P339" s="11"/>
      <c r="Q339" s="5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x14ac:dyDescent="0.2">
      <c r="A340" s="394"/>
      <c r="B340" s="37"/>
      <c r="C340" s="20"/>
      <c r="D340" s="20"/>
      <c r="E340" s="317"/>
      <c r="F340" s="21"/>
      <c r="G340" s="21"/>
      <c r="H340" s="382">
        <f t="shared" si="20"/>
        <v>0</v>
      </c>
      <c r="I340" s="38"/>
      <c r="J340" s="809" t="str">
        <f>IFERROR(VLOOKUP(I340,'FX rates'!$C$9:$D$25,2,FALSE),"")</f>
        <v/>
      </c>
      <c r="K340" s="382">
        <f t="shared" si="21"/>
        <v>0</v>
      </c>
      <c r="L340" s="382">
        <f t="shared" si="22"/>
        <v>0</v>
      </c>
      <c r="M340" s="11"/>
      <c r="N340" s="11"/>
      <c r="O340" s="11"/>
      <c r="P340" s="11"/>
      <c r="Q340" s="5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x14ac:dyDescent="0.2">
      <c r="A341" s="394"/>
      <c r="B341" s="37"/>
      <c r="C341" s="20"/>
      <c r="D341" s="20"/>
      <c r="E341" s="317"/>
      <c r="F341" s="21"/>
      <c r="G341" s="21"/>
      <c r="H341" s="382">
        <f t="shared" si="20"/>
        <v>0</v>
      </c>
      <c r="I341" s="38"/>
      <c r="J341" s="809" t="str">
        <f>IFERROR(VLOOKUP(I341,'FX rates'!$C$9:$D$25,2,FALSE),"")</f>
        <v/>
      </c>
      <c r="K341" s="382">
        <f t="shared" si="21"/>
        <v>0</v>
      </c>
      <c r="L341" s="382">
        <f t="shared" si="22"/>
        <v>0</v>
      </c>
      <c r="M341" s="11"/>
      <c r="N341" s="11"/>
      <c r="O341" s="11"/>
      <c r="P341" s="11"/>
      <c r="Q341" s="5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x14ac:dyDescent="0.2">
      <c r="A342" s="394"/>
      <c r="B342" s="37"/>
      <c r="C342" s="20"/>
      <c r="D342" s="20"/>
      <c r="E342" s="317"/>
      <c r="F342" s="21"/>
      <c r="G342" s="21"/>
      <c r="H342" s="382">
        <f t="shared" si="20"/>
        <v>0</v>
      </c>
      <c r="I342" s="38"/>
      <c r="J342" s="809" t="str">
        <f>IFERROR(VLOOKUP(I342,'FX rates'!$C$9:$D$25,2,FALSE),"")</f>
        <v/>
      </c>
      <c r="K342" s="382">
        <f t="shared" si="21"/>
        <v>0</v>
      </c>
      <c r="L342" s="382">
        <f t="shared" si="22"/>
        <v>0</v>
      </c>
      <c r="M342" s="11"/>
      <c r="N342" s="11"/>
      <c r="O342" s="11"/>
      <c r="P342" s="11"/>
      <c r="Q342" s="5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x14ac:dyDescent="0.2">
      <c r="A343" s="394"/>
      <c r="B343" s="37"/>
      <c r="C343" s="20"/>
      <c r="D343" s="20"/>
      <c r="E343" s="317"/>
      <c r="F343" s="21"/>
      <c r="G343" s="21"/>
      <c r="H343" s="382">
        <f t="shared" si="20"/>
        <v>0</v>
      </c>
      <c r="I343" s="38"/>
      <c r="J343" s="809" t="str">
        <f>IFERROR(VLOOKUP(I343,'FX rates'!$C$9:$D$25,2,FALSE),"")</f>
        <v/>
      </c>
      <c r="K343" s="382">
        <f t="shared" si="21"/>
        <v>0</v>
      </c>
      <c r="L343" s="382">
        <f t="shared" si="22"/>
        <v>0</v>
      </c>
      <c r="M343" s="11"/>
      <c r="N343" s="11"/>
      <c r="O343" s="11"/>
      <c r="P343" s="11"/>
      <c r="Q343" s="5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x14ac:dyDescent="0.2">
      <c r="A344" s="394"/>
      <c r="B344" s="37"/>
      <c r="C344" s="20"/>
      <c r="D344" s="20"/>
      <c r="E344" s="317"/>
      <c r="F344" s="21"/>
      <c r="G344" s="21"/>
      <c r="H344" s="382">
        <f t="shared" si="20"/>
        <v>0</v>
      </c>
      <c r="I344" s="38"/>
      <c r="J344" s="809" t="str">
        <f>IFERROR(VLOOKUP(I344,'FX rates'!$C$9:$D$25,2,FALSE),"")</f>
        <v/>
      </c>
      <c r="K344" s="382">
        <f t="shared" si="21"/>
        <v>0</v>
      </c>
      <c r="L344" s="382">
        <f t="shared" si="22"/>
        <v>0</v>
      </c>
      <c r="M344" s="11"/>
      <c r="N344" s="11"/>
      <c r="O344" s="11"/>
      <c r="P344" s="11"/>
      <c r="Q344" s="5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x14ac:dyDescent="0.2">
      <c r="A345" s="394"/>
      <c r="B345" s="37"/>
      <c r="C345" s="20"/>
      <c r="D345" s="20"/>
      <c r="E345" s="317"/>
      <c r="F345" s="21"/>
      <c r="G345" s="21"/>
      <c r="H345" s="382">
        <f t="shared" si="20"/>
        <v>0</v>
      </c>
      <c r="I345" s="38"/>
      <c r="J345" s="809" t="str">
        <f>IFERROR(VLOOKUP(I345,'FX rates'!$C$9:$D$25,2,FALSE),"")</f>
        <v/>
      </c>
      <c r="K345" s="382">
        <f t="shared" si="21"/>
        <v>0</v>
      </c>
      <c r="L345" s="382">
        <f t="shared" si="22"/>
        <v>0</v>
      </c>
      <c r="M345" s="11"/>
      <c r="N345" s="11"/>
      <c r="O345" s="11"/>
      <c r="P345" s="11"/>
      <c r="Q345" s="5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x14ac:dyDescent="0.2">
      <c r="A346" s="394"/>
      <c r="B346" s="37"/>
      <c r="C346" s="20"/>
      <c r="D346" s="20"/>
      <c r="E346" s="317"/>
      <c r="F346" s="21"/>
      <c r="G346" s="21"/>
      <c r="H346" s="382">
        <f t="shared" ref="H346:H409" si="23">IF(F346&gt;0,F346*G346,0)</f>
        <v>0</v>
      </c>
      <c r="I346" s="38"/>
      <c r="J346" s="809" t="str">
        <f>IFERROR(VLOOKUP(I346,'FX rates'!$C$9:$D$25,2,FALSE),"")</f>
        <v/>
      </c>
      <c r="K346" s="382">
        <f t="shared" ref="K346:K409" si="24">IF(E346=$Z$26,H346,0)</f>
        <v>0</v>
      </c>
      <c r="L346" s="382">
        <f t="shared" ref="L346:L409" si="25">IF(OR(E346=$Z$27,ISBLANK(E346)),H346,0)</f>
        <v>0</v>
      </c>
      <c r="M346" s="11"/>
      <c r="N346" s="11"/>
      <c r="O346" s="11"/>
      <c r="P346" s="11"/>
      <c r="Q346" s="5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x14ac:dyDescent="0.2">
      <c r="A347" s="394"/>
      <c r="B347" s="37"/>
      <c r="C347" s="20"/>
      <c r="D347" s="20"/>
      <c r="E347" s="317"/>
      <c r="F347" s="21"/>
      <c r="G347" s="21"/>
      <c r="H347" s="382">
        <f t="shared" si="23"/>
        <v>0</v>
      </c>
      <c r="I347" s="38"/>
      <c r="J347" s="809" t="str">
        <f>IFERROR(VLOOKUP(I347,'FX rates'!$C$9:$D$25,2,FALSE),"")</f>
        <v/>
      </c>
      <c r="K347" s="382">
        <f t="shared" si="24"/>
        <v>0</v>
      </c>
      <c r="L347" s="382">
        <f t="shared" si="25"/>
        <v>0</v>
      </c>
      <c r="M347" s="11"/>
      <c r="N347" s="11"/>
      <c r="O347" s="11"/>
      <c r="P347" s="11"/>
      <c r="Q347" s="5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x14ac:dyDescent="0.2">
      <c r="A348" s="394"/>
      <c r="B348" s="37"/>
      <c r="C348" s="20"/>
      <c r="D348" s="20"/>
      <c r="E348" s="317"/>
      <c r="F348" s="21"/>
      <c r="G348" s="21"/>
      <c r="H348" s="382">
        <f t="shared" si="23"/>
        <v>0</v>
      </c>
      <c r="I348" s="38"/>
      <c r="J348" s="809" t="str">
        <f>IFERROR(VLOOKUP(I348,'FX rates'!$C$9:$D$25,2,FALSE),"")</f>
        <v/>
      </c>
      <c r="K348" s="382">
        <f t="shared" si="24"/>
        <v>0</v>
      </c>
      <c r="L348" s="382">
        <f t="shared" si="25"/>
        <v>0</v>
      </c>
      <c r="M348" s="11"/>
      <c r="N348" s="11"/>
      <c r="O348" s="11"/>
      <c r="P348" s="11"/>
      <c r="Q348" s="5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x14ac:dyDescent="0.2">
      <c r="A349" s="394"/>
      <c r="B349" s="37"/>
      <c r="C349" s="20"/>
      <c r="D349" s="20"/>
      <c r="E349" s="317"/>
      <c r="F349" s="21"/>
      <c r="G349" s="21"/>
      <c r="H349" s="382">
        <f t="shared" si="23"/>
        <v>0</v>
      </c>
      <c r="I349" s="38"/>
      <c r="J349" s="809" t="str">
        <f>IFERROR(VLOOKUP(I349,'FX rates'!$C$9:$D$25,2,FALSE),"")</f>
        <v/>
      </c>
      <c r="K349" s="382">
        <f t="shared" si="24"/>
        <v>0</v>
      </c>
      <c r="L349" s="382">
        <f t="shared" si="25"/>
        <v>0</v>
      </c>
      <c r="M349" s="11"/>
      <c r="N349" s="11"/>
      <c r="O349" s="11"/>
      <c r="P349" s="11"/>
      <c r="Q349" s="5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x14ac:dyDescent="0.2">
      <c r="A350" s="394"/>
      <c r="B350" s="37"/>
      <c r="C350" s="20"/>
      <c r="D350" s="20"/>
      <c r="E350" s="317"/>
      <c r="F350" s="21"/>
      <c r="G350" s="21"/>
      <c r="H350" s="382">
        <f t="shared" si="23"/>
        <v>0</v>
      </c>
      <c r="I350" s="38"/>
      <c r="J350" s="809" t="str">
        <f>IFERROR(VLOOKUP(I350,'FX rates'!$C$9:$D$25,2,FALSE),"")</f>
        <v/>
      </c>
      <c r="K350" s="382">
        <f t="shared" si="24"/>
        <v>0</v>
      </c>
      <c r="L350" s="382">
        <f t="shared" si="25"/>
        <v>0</v>
      </c>
      <c r="M350" s="11"/>
      <c r="N350" s="11"/>
      <c r="O350" s="11"/>
      <c r="P350" s="11"/>
      <c r="Q350" s="5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x14ac:dyDescent="0.2">
      <c r="A351" s="394"/>
      <c r="B351" s="37"/>
      <c r="C351" s="20"/>
      <c r="D351" s="20"/>
      <c r="E351" s="317"/>
      <c r="F351" s="21"/>
      <c r="G351" s="21"/>
      <c r="H351" s="382">
        <f t="shared" si="23"/>
        <v>0</v>
      </c>
      <c r="I351" s="38"/>
      <c r="J351" s="809" t="str">
        <f>IFERROR(VLOOKUP(I351,'FX rates'!$C$9:$D$25,2,FALSE),"")</f>
        <v/>
      </c>
      <c r="K351" s="382">
        <f t="shared" si="24"/>
        <v>0</v>
      </c>
      <c r="L351" s="382">
        <f t="shared" si="25"/>
        <v>0</v>
      </c>
      <c r="M351" s="11"/>
      <c r="N351" s="11"/>
      <c r="O351" s="11"/>
      <c r="P351" s="11"/>
      <c r="Q351" s="5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x14ac:dyDescent="0.2">
      <c r="A352" s="394"/>
      <c r="B352" s="37"/>
      <c r="C352" s="20"/>
      <c r="D352" s="20"/>
      <c r="E352" s="317"/>
      <c r="F352" s="21"/>
      <c r="G352" s="21"/>
      <c r="H352" s="382">
        <f t="shared" si="23"/>
        <v>0</v>
      </c>
      <c r="I352" s="38"/>
      <c r="J352" s="809" t="str">
        <f>IFERROR(VLOOKUP(I352,'FX rates'!$C$9:$D$25,2,FALSE),"")</f>
        <v/>
      </c>
      <c r="K352" s="382">
        <f t="shared" si="24"/>
        <v>0</v>
      </c>
      <c r="L352" s="382">
        <f t="shared" si="25"/>
        <v>0</v>
      </c>
      <c r="M352" s="11"/>
      <c r="N352" s="11"/>
      <c r="O352" s="11"/>
      <c r="P352" s="11"/>
      <c r="Q352" s="5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x14ac:dyDescent="0.2">
      <c r="A353" s="394"/>
      <c r="B353" s="37"/>
      <c r="C353" s="20"/>
      <c r="D353" s="20"/>
      <c r="E353" s="317"/>
      <c r="F353" s="21"/>
      <c r="G353" s="21"/>
      <c r="H353" s="382">
        <f t="shared" si="23"/>
        <v>0</v>
      </c>
      <c r="I353" s="38"/>
      <c r="J353" s="809" t="str">
        <f>IFERROR(VLOOKUP(I353,'FX rates'!$C$9:$D$25,2,FALSE),"")</f>
        <v/>
      </c>
      <c r="K353" s="382">
        <f t="shared" si="24"/>
        <v>0</v>
      </c>
      <c r="L353" s="382">
        <f t="shared" si="25"/>
        <v>0</v>
      </c>
      <c r="M353" s="11"/>
      <c r="N353" s="11"/>
      <c r="O353" s="11"/>
      <c r="P353" s="11"/>
      <c r="Q353" s="5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x14ac:dyDescent="0.2">
      <c r="A354" s="394"/>
      <c r="B354" s="37"/>
      <c r="C354" s="20"/>
      <c r="D354" s="20"/>
      <c r="E354" s="317"/>
      <c r="F354" s="21"/>
      <c r="G354" s="21"/>
      <c r="H354" s="382">
        <f t="shared" si="23"/>
        <v>0</v>
      </c>
      <c r="I354" s="38"/>
      <c r="J354" s="809" t="str">
        <f>IFERROR(VLOOKUP(I354,'FX rates'!$C$9:$D$25,2,FALSE),"")</f>
        <v/>
      </c>
      <c r="K354" s="382">
        <f t="shared" si="24"/>
        <v>0</v>
      </c>
      <c r="L354" s="382">
        <f t="shared" si="25"/>
        <v>0</v>
      </c>
      <c r="M354" s="11"/>
      <c r="N354" s="11"/>
      <c r="O354" s="11"/>
      <c r="P354" s="11"/>
      <c r="Q354" s="5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x14ac:dyDescent="0.2">
      <c r="A355" s="394"/>
      <c r="B355" s="37"/>
      <c r="C355" s="20"/>
      <c r="D355" s="20"/>
      <c r="E355" s="317"/>
      <c r="F355" s="21"/>
      <c r="G355" s="21"/>
      <c r="H355" s="382">
        <f t="shared" si="23"/>
        <v>0</v>
      </c>
      <c r="I355" s="38"/>
      <c r="J355" s="809" t="str">
        <f>IFERROR(VLOOKUP(I355,'FX rates'!$C$9:$D$25,2,FALSE),"")</f>
        <v/>
      </c>
      <c r="K355" s="382">
        <f t="shared" si="24"/>
        <v>0</v>
      </c>
      <c r="L355" s="382">
        <f t="shared" si="25"/>
        <v>0</v>
      </c>
      <c r="M355" s="11"/>
      <c r="N355" s="11"/>
      <c r="O355" s="11"/>
      <c r="P355" s="11"/>
      <c r="Q355" s="5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x14ac:dyDescent="0.2">
      <c r="A356" s="394"/>
      <c r="B356" s="37"/>
      <c r="C356" s="20"/>
      <c r="D356" s="20"/>
      <c r="E356" s="317"/>
      <c r="F356" s="21"/>
      <c r="G356" s="21"/>
      <c r="H356" s="382">
        <f t="shared" si="23"/>
        <v>0</v>
      </c>
      <c r="I356" s="38"/>
      <c r="J356" s="809" t="str">
        <f>IFERROR(VLOOKUP(I356,'FX rates'!$C$9:$D$25,2,FALSE),"")</f>
        <v/>
      </c>
      <c r="K356" s="382">
        <f t="shared" si="24"/>
        <v>0</v>
      </c>
      <c r="L356" s="382">
        <f t="shared" si="25"/>
        <v>0</v>
      </c>
      <c r="M356" s="11"/>
      <c r="N356" s="11"/>
      <c r="O356" s="11"/>
      <c r="P356" s="11"/>
      <c r="Q356" s="5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x14ac:dyDescent="0.2">
      <c r="A357" s="394"/>
      <c r="B357" s="37"/>
      <c r="C357" s="20"/>
      <c r="D357" s="20"/>
      <c r="E357" s="317"/>
      <c r="F357" s="21"/>
      <c r="G357" s="21"/>
      <c r="H357" s="382">
        <f t="shared" si="23"/>
        <v>0</v>
      </c>
      <c r="I357" s="38"/>
      <c r="J357" s="809" t="str">
        <f>IFERROR(VLOOKUP(I357,'FX rates'!$C$9:$D$25,2,FALSE),"")</f>
        <v/>
      </c>
      <c r="K357" s="382">
        <f t="shared" si="24"/>
        <v>0</v>
      </c>
      <c r="L357" s="382">
        <f t="shared" si="25"/>
        <v>0</v>
      </c>
      <c r="M357" s="11"/>
      <c r="N357" s="11"/>
      <c r="O357" s="11"/>
      <c r="P357" s="11"/>
      <c r="Q357" s="5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x14ac:dyDescent="0.2">
      <c r="A358" s="394"/>
      <c r="B358" s="37"/>
      <c r="C358" s="20"/>
      <c r="D358" s="20"/>
      <c r="E358" s="317"/>
      <c r="F358" s="21"/>
      <c r="G358" s="21"/>
      <c r="H358" s="382">
        <f t="shared" si="23"/>
        <v>0</v>
      </c>
      <c r="I358" s="38"/>
      <c r="J358" s="809" t="str">
        <f>IFERROR(VLOOKUP(I358,'FX rates'!$C$9:$D$25,2,FALSE),"")</f>
        <v/>
      </c>
      <c r="K358" s="382">
        <f t="shared" si="24"/>
        <v>0</v>
      </c>
      <c r="L358" s="382">
        <f t="shared" si="25"/>
        <v>0</v>
      </c>
      <c r="M358" s="11"/>
      <c r="N358" s="11"/>
      <c r="O358" s="11"/>
      <c r="P358" s="11"/>
      <c r="Q358" s="5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x14ac:dyDescent="0.2">
      <c r="A359" s="394"/>
      <c r="B359" s="37"/>
      <c r="C359" s="20"/>
      <c r="D359" s="20"/>
      <c r="E359" s="317"/>
      <c r="F359" s="21"/>
      <c r="G359" s="21"/>
      <c r="H359" s="382">
        <f t="shared" si="23"/>
        <v>0</v>
      </c>
      <c r="I359" s="38"/>
      <c r="J359" s="809" t="str">
        <f>IFERROR(VLOOKUP(I359,'FX rates'!$C$9:$D$25,2,FALSE),"")</f>
        <v/>
      </c>
      <c r="K359" s="382">
        <f t="shared" si="24"/>
        <v>0</v>
      </c>
      <c r="L359" s="382">
        <f t="shared" si="25"/>
        <v>0</v>
      </c>
      <c r="M359" s="11"/>
      <c r="N359" s="11"/>
      <c r="O359" s="11"/>
      <c r="P359" s="11"/>
      <c r="Q359" s="5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x14ac:dyDescent="0.2">
      <c r="A360" s="394"/>
      <c r="B360" s="37"/>
      <c r="C360" s="20"/>
      <c r="D360" s="20"/>
      <c r="E360" s="317"/>
      <c r="F360" s="21"/>
      <c r="G360" s="21"/>
      <c r="H360" s="382">
        <f t="shared" si="23"/>
        <v>0</v>
      </c>
      <c r="I360" s="38"/>
      <c r="J360" s="809" t="str">
        <f>IFERROR(VLOOKUP(I360,'FX rates'!$C$9:$D$25,2,FALSE),"")</f>
        <v/>
      </c>
      <c r="K360" s="382">
        <f t="shared" si="24"/>
        <v>0</v>
      </c>
      <c r="L360" s="382">
        <f t="shared" si="25"/>
        <v>0</v>
      </c>
      <c r="M360" s="11"/>
      <c r="N360" s="11"/>
      <c r="O360" s="11"/>
      <c r="P360" s="11"/>
      <c r="Q360" s="5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x14ac:dyDescent="0.2">
      <c r="A361" s="394"/>
      <c r="B361" s="37"/>
      <c r="C361" s="20"/>
      <c r="D361" s="20"/>
      <c r="E361" s="317"/>
      <c r="F361" s="21"/>
      <c r="G361" s="21"/>
      <c r="H361" s="382">
        <f t="shared" si="23"/>
        <v>0</v>
      </c>
      <c r="I361" s="38"/>
      <c r="J361" s="809" t="str">
        <f>IFERROR(VLOOKUP(I361,'FX rates'!$C$9:$D$25,2,FALSE),"")</f>
        <v/>
      </c>
      <c r="K361" s="382">
        <f t="shared" si="24"/>
        <v>0</v>
      </c>
      <c r="L361" s="382">
        <f t="shared" si="25"/>
        <v>0</v>
      </c>
      <c r="M361" s="11"/>
      <c r="N361" s="11"/>
      <c r="O361" s="11"/>
      <c r="P361" s="11"/>
      <c r="Q361" s="5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x14ac:dyDescent="0.2">
      <c r="A362" s="394"/>
      <c r="B362" s="37"/>
      <c r="C362" s="20"/>
      <c r="D362" s="20"/>
      <c r="E362" s="317"/>
      <c r="F362" s="21"/>
      <c r="G362" s="21"/>
      <c r="H362" s="382">
        <f t="shared" si="23"/>
        <v>0</v>
      </c>
      <c r="I362" s="38"/>
      <c r="J362" s="809" t="str">
        <f>IFERROR(VLOOKUP(I362,'FX rates'!$C$9:$D$25,2,FALSE),"")</f>
        <v/>
      </c>
      <c r="K362" s="382">
        <f t="shared" si="24"/>
        <v>0</v>
      </c>
      <c r="L362" s="382">
        <f t="shared" si="25"/>
        <v>0</v>
      </c>
      <c r="M362" s="11"/>
      <c r="N362" s="11"/>
      <c r="O362" s="11"/>
      <c r="P362" s="11"/>
      <c r="Q362" s="5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x14ac:dyDescent="0.2">
      <c r="A363" s="394"/>
      <c r="B363" s="37"/>
      <c r="C363" s="20"/>
      <c r="D363" s="20"/>
      <c r="E363" s="317"/>
      <c r="F363" s="21"/>
      <c r="G363" s="21"/>
      <c r="H363" s="382">
        <f t="shared" si="23"/>
        <v>0</v>
      </c>
      <c r="I363" s="38"/>
      <c r="J363" s="809" t="str">
        <f>IFERROR(VLOOKUP(I363,'FX rates'!$C$9:$D$25,2,FALSE),"")</f>
        <v/>
      </c>
      <c r="K363" s="382">
        <f t="shared" si="24"/>
        <v>0</v>
      </c>
      <c r="L363" s="382">
        <f t="shared" si="25"/>
        <v>0</v>
      </c>
      <c r="M363" s="11"/>
      <c r="N363" s="11"/>
      <c r="O363" s="11"/>
      <c r="P363" s="11"/>
      <c r="Q363" s="5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x14ac:dyDescent="0.2">
      <c r="A364" s="394"/>
      <c r="B364" s="37"/>
      <c r="C364" s="20"/>
      <c r="D364" s="20"/>
      <c r="E364" s="317"/>
      <c r="F364" s="21"/>
      <c r="G364" s="21"/>
      <c r="H364" s="382">
        <f t="shared" si="23"/>
        <v>0</v>
      </c>
      <c r="I364" s="38"/>
      <c r="J364" s="809" t="str">
        <f>IFERROR(VLOOKUP(I364,'FX rates'!$C$9:$D$25,2,FALSE),"")</f>
        <v/>
      </c>
      <c r="K364" s="382">
        <f t="shared" si="24"/>
        <v>0</v>
      </c>
      <c r="L364" s="382">
        <f t="shared" si="25"/>
        <v>0</v>
      </c>
      <c r="M364" s="11"/>
      <c r="N364" s="11"/>
      <c r="O364" s="11"/>
      <c r="P364" s="11"/>
      <c r="Q364" s="5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x14ac:dyDescent="0.2">
      <c r="A365" s="394"/>
      <c r="B365" s="37"/>
      <c r="C365" s="20"/>
      <c r="D365" s="20"/>
      <c r="E365" s="317"/>
      <c r="F365" s="21"/>
      <c r="G365" s="21"/>
      <c r="H365" s="382">
        <f t="shared" si="23"/>
        <v>0</v>
      </c>
      <c r="I365" s="38"/>
      <c r="J365" s="809" t="str">
        <f>IFERROR(VLOOKUP(I365,'FX rates'!$C$9:$D$25,2,FALSE),"")</f>
        <v/>
      </c>
      <c r="K365" s="382">
        <f t="shared" si="24"/>
        <v>0</v>
      </c>
      <c r="L365" s="382">
        <f t="shared" si="25"/>
        <v>0</v>
      </c>
      <c r="M365" s="11"/>
      <c r="N365" s="11"/>
      <c r="O365" s="11"/>
      <c r="P365" s="11"/>
      <c r="Q365" s="5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x14ac:dyDescent="0.2">
      <c r="A366" s="394"/>
      <c r="B366" s="37"/>
      <c r="C366" s="20"/>
      <c r="D366" s="20"/>
      <c r="E366" s="317"/>
      <c r="F366" s="21"/>
      <c r="G366" s="21"/>
      <c r="H366" s="382">
        <f t="shared" si="23"/>
        <v>0</v>
      </c>
      <c r="I366" s="38"/>
      <c r="J366" s="809" t="str">
        <f>IFERROR(VLOOKUP(I366,'FX rates'!$C$9:$D$25,2,FALSE),"")</f>
        <v/>
      </c>
      <c r="K366" s="382">
        <f t="shared" si="24"/>
        <v>0</v>
      </c>
      <c r="L366" s="382">
        <f t="shared" si="25"/>
        <v>0</v>
      </c>
      <c r="M366" s="11"/>
      <c r="N366" s="11"/>
      <c r="O366" s="11"/>
      <c r="P366" s="11"/>
      <c r="Q366" s="5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x14ac:dyDescent="0.2">
      <c r="A367" s="394"/>
      <c r="B367" s="37"/>
      <c r="C367" s="20"/>
      <c r="D367" s="20"/>
      <c r="E367" s="317"/>
      <c r="F367" s="21"/>
      <c r="G367" s="21"/>
      <c r="H367" s="382">
        <f t="shared" si="23"/>
        <v>0</v>
      </c>
      <c r="I367" s="38"/>
      <c r="J367" s="809" t="str">
        <f>IFERROR(VLOOKUP(I367,'FX rates'!$C$9:$D$25,2,FALSE),"")</f>
        <v/>
      </c>
      <c r="K367" s="382">
        <f t="shared" si="24"/>
        <v>0</v>
      </c>
      <c r="L367" s="382">
        <f t="shared" si="25"/>
        <v>0</v>
      </c>
      <c r="M367" s="11"/>
      <c r="N367" s="11"/>
      <c r="O367" s="11"/>
      <c r="P367" s="11"/>
      <c r="Q367" s="5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x14ac:dyDescent="0.2">
      <c r="A368" s="394"/>
      <c r="B368" s="37"/>
      <c r="C368" s="20"/>
      <c r="D368" s="20"/>
      <c r="E368" s="317"/>
      <c r="F368" s="21"/>
      <c r="G368" s="21"/>
      <c r="H368" s="382">
        <f t="shared" si="23"/>
        <v>0</v>
      </c>
      <c r="I368" s="38"/>
      <c r="J368" s="809" t="str">
        <f>IFERROR(VLOOKUP(I368,'FX rates'!$C$9:$D$25,2,FALSE),"")</f>
        <v/>
      </c>
      <c r="K368" s="382">
        <f t="shared" si="24"/>
        <v>0</v>
      </c>
      <c r="L368" s="382">
        <f t="shared" si="25"/>
        <v>0</v>
      </c>
      <c r="M368" s="11"/>
      <c r="N368" s="11"/>
      <c r="O368" s="11"/>
      <c r="P368" s="11"/>
      <c r="Q368" s="5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x14ac:dyDescent="0.2">
      <c r="A369" s="394"/>
      <c r="B369" s="37"/>
      <c r="C369" s="20"/>
      <c r="D369" s="20"/>
      <c r="E369" s="317"/>
      <c r="F369" s="21"/>
      <c r="G369" s="21"/>
      <c r="H369" s="382">
        <f t="shared" si="23"/>
        <v>0</v>
      </c>
      <c r="I369" s="38"/>
      <c r="J369" s="809" t="str">
        <f>IFERROR(VLOOKUP(I369,'FX rates'!$C$9:$D$25,2,FALSE),"")</f>
        <v/>
      </c>
      <c r="K369" s="382">
        <f t="shared" si="24"/>
        <v>0</v>
      </c>
      <c r="L369" s="382">
        <f t="shared" si="25"/>
        <v>0</v>
      </c>
      <c r="M369" s="11"/>
      <c r="N369" s="11"/>
      <c r="O369" s="11"/>
      <c r="P369" s="11"/>
      <c r="Q369" s="5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x14ac:dyDescent="0.2">
      <c r="A370" s="394"/>
      <c r="B370" s="37"/>
      <c r="C370" s="20"/>
      <c r="D370" s="20"/>
      <c r="E370" s="317"/>
      <c r="F370" s="21"/>
      <c r="G370" s="21"/>
      <c r="H370" s="382">
        <f t="shared" si="23"/>
        <v>0</v>
      </c>
      <c r="I370" s="38"/>
      <c r="J370" s="809" t="str">
        <f>IFERROR(VLOOKUP(I370,'FX rates'!$C$9:$D$25,2,FALSE),"")</f>
        <v/>
      </c>
      <c r="K370" s="382">
        <f t="shared" si="24"/>
        <v>0</v>
      </c>
      <c r="L370" s="382">
        <f t="shared" si="25"/>
        <v>0</v>
      </c>
      <c r="M370" s="11"/>
      <c r="N370" s="11"/>
      <c r="O370" s="11"/>
      <c r="P370" s="11"/>
      <c r="Q370" s="5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x14ac:dyDescent="0.2">
      <c r="A371" s="394"/>
      <c r="B371" s="37"/>
      <c r="C371" s="20"/>
      <c r="D371" s="20"/>
      <c r="E371" s="317"/>
      <c r="F371" s="21"/>
      <c r="G371" s="21"/>
      <c r="H371" s="382">
        <f t="shared" si="23"/>
        <v>0</v>
      </c>
      <c r="I371" s="38"/>
      <c r="J371" s="809" t="str">
        <f>IFERROR(VLOOKUP(I371,'FX rates'!$C$9:$D$25,2,FALSE),"")</f>
        <v/>
      </c>
      <c r="K371" s="382">
        <f t="shared" si="24"/>
        <v>0</v>
      </c>
      <c r="L371" s="382">
        <f t="shared" si="25"/>
        <v>0</v>
      </c>
      <c r="M371" s="11"/>
      <c r="N371" s="11"/>
      <c r="O371" s="11"/>
      <c r="P371" s="11"/>
      <c r="Q371" s="5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x14ac:dyDescent="0.2">
      <c r="A372" s="394"/>
      <c r="B372" s="37"/>
      <c r="C372" s="20"/>
      <c r="D372" s="20"/>
      <c r="E372" s="317"/>
      <c r="F372" s="21"/>
      <c r="G372" s="21"/>
      <c r="H372" s="382">
        <f t="shared" si="23"/>
        <v>0</v>
      </c>
      <c r="I372" s="38"/>
      <c r="J372" s="809" t="str">
        <f>IFERROR(VLOOKUP(I372,'FX rates'!$C$9:$D$25,2,FALSE),"")</f>
        <v/>
      </c>
      <c r="K372" s="382">
        <f t="shared" si="24"/>
        <v>0</v>
      </c>
      <c r="L372" s="382">
        <f t="shared" si="25"/>
        <v>0</v>
      </c>
      <c r="M372" s="11"/>
      <c r="N372" s="11"/>
      <c r="O372" s="11"/>
      <c r="P372" s="11"/>
      <c r="Q372" s="5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x14ac:dyDescent="0.2">
      <c r="A373" s="394"/>
      <c r="B373" s="37"/>
      <c r="C373" s="20"/>
      <c r="D373" s="20"/>
      <c r="E373" s="317"/>
      <c r="F373" s="21"/>
      <c r="G373" s="21"/>
      <c r="H373" s="382">
        <f t="shared" si="23"/>
        <v>0</v>
      </c>
      <c r="I373" s="38"/>
      <c r="J373" s="809" t="str">
        <f>IFERROR(VLOOKUP(I373,'FX rates'!$C$9:$D$25,2,FALSE),"")</f>
        <v/>
      </c>
      <c r="K373" s="382">
        <f t="shared" si="24"/>
        <v>0</v>
      </c>
      <c r="L373" s="382">
        <f t="shared" si="25"/>
        <v>0</v>
      </c>
      <c r="M373" s="11"/>
      <c r="N373" s="11"/>
      <c r="O373" s="11"/>
      <c r="P373" s="11"/>
      <c r="Q373" s="5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x14ac:dyDescent="0.2">
      <c r="A374" s="394"/>
      <c r="B374" s="37"/>
      <c r="C374" s="20"/>
      <c r="D374" s="20"/>
      <c r="E374" s="317"/>
      <c r="F374" s="21"/>
      <c r="G374" s="21"/>
      <c r="H374" s="382">
        <f t="shared" si="23"/>
        <v>0</v>
      </c>
      <c r="I374" s="38"/>
      <c r="J374" s="809" t="str">
        <f>IFERROR(VLOOKUP(I374,'FX rates'!$C$9:$D$25,2,FALSE),"")</f>
        <v/>
      </c>
      <c r="K374" s="382">
        <f t="shared" si="24"/>
        <v>0</v>
      </c>
      <c r="L374" s="382">
        <f t="shared" si="25"/>
        <v>0</v>
      </c>
      <c r="M374" s="11"/>
      <c r="N374" s="11"/>
      <c r="O374" s="11"/>
      <c r="P374" s="11"/>
      <c r="Q374" s="5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x14ac:dyDescent="0.2">
      <c r="A375" s="394"/>
      <c r="B375" s="37"/>
      <c r="C375" s="20"/>
      <c r="D375" s="20"/>
      <c r="E375" s="317"/>
      <c r="F375" s="21"/>
      <c r="G375" s="21"/>
      <c r="H375" s="382">
        <f t="shared" si="23"/>
        <v>0</v>
      </c>
      <c r="I375" s="38"/>
      <c r="J375" s="809" t="str">
        <f>IFERROR(VLOOKUP(I375,'FX rates'!$C$9:$D$25,2,FALSE),"")</f>
        <v/>
      </c>
      <c r="K375" s="382">
        <f t="shared" si="24"/>
        <v>0</v>
      </c>
      <c r="L375" s="382">
        <f t="shared" si="25"/>
        <v>0</v>
      </c>
      <c r="M375" s="11"/>
      <c r="N375" s="11"/>
      <c r="O375" s="11"/>
      <c r="P375" s="11"/>
      <c r="Q375" s="5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x14ac:dyDescent="0.2">
      <c r="A376" s="394"/>
      <c r="B376" s="37"/>
      <c r="C376" s="20"/>
      <c r="D376" s="20"/>
      <c r="E376" s="317"/>
      <c r="F376" s="21"/>
      <c r="G376" s="21"/>
      <c r="H376" s="382">
        <f t="shared" si="23"/>
        <v>0</v>
      </c>
      <c r="I376" s="38"/>
      <c r="J376" s="809" t="str">
        <f>IFERROR(VLOOKUP(I376,'FX rates'!$C$9:$D$25,2,FALSE),"")</f>
        <v/>
      </c>
      <c r="K376" s="382">
        <f t="shared" si="24"/>
        <v>0</v>
      </c>
      <c r="L376" s="382">
        <f t="shared" si="25"/>
        <v>0</v>
      </c>
      <c r="M376" s="11"/>
      <c r="N376" s="11"/>
      <c r="O376" s="11"/>
      <c r="P376" s="11"/>
      <c r="Q376" s="5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x14ac:dyDescent="0.2">
      <c r="A377" s="394"/>
      <c r="B377" s="37"/>
      <c r="C377" s="20"/>
      <c r="D377" s="20"/>
      <c r="E377" s="317"/>
      <c r="F377" s="21"/>
      <c r="G377" s="21"/>
      <c r="H377" s="382">
        <f t="shared" si="23"/>
        <v>0</v>
      </c>
      <c r="I377" s="38"/>
      <c r="J377" s="809" t="str">
        <f>IFERROR(VLOOKUP(I377,'FX rates'!$C$9:$D$25,2,FALSE),"")</f>
        <v/>
      </c>
      <c r="K377" s="382">
        <f t="shared" si="24"/>
        <v>0</v>
      </c>
      <c r="L377" s="382">
        <f t="shared" si="25"/>
        <v>0</v>
      </c>
      <c r="M377" s="11"/>
      <c r="N377" s="11"/>
      <c r="O377" s="11"/>
      <c r="P377" s="11"/>
      <c r="Q377" s="5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x14ac:dyDescent="0.2">
      <c r="A378" s="394"/>
      <c r="B378" s="37"/>
      <c r="C378" s="20"/>
      <c r="D378" s="20"/>
      <c r="E378" s="317"/>
      <c r="F378" s="21"/>
      <c r="G378" s="21"/>
      <c r="H378" s="382">
        <f t="shared" si="23"/>
        <v>0</v>
      </c>
      <c r="I378" s="38"/>
      <c r="J378" s="809" t="str">
        <f>IFERROR(VLOOKUP(I378,'FX rates'!$C$9:$D$25,2,FALSE),"")</f>
        <v/>
      </c>
      <c r="K378" s="382">
        <f t="shared" si="24"/>
        <v>0</v>
      </c>
      <c r="L378" s="382">
        <f t="shared" si="25"/>
        <v>0</v>
      </c>
      <c r="M378" s="11"/>
      <c r="N378" s="11"/>
      <c r="O378" s="11"/>
      <c r="P378" s="11"/>
      <c r="Q378" s="5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x14ac:dyDescent="0.2">
      <c r="A379" s="394"/>
      <c r="B379" s="37"/>
      <c r="C379" s="20"/>
      <c r="D379" s="20"/>
      <c r="E379" s="317"/>
      <c r="F379" s="21"/>
      <c r="G379" s="21"/>
      <c r="H379" s="382">
        <f t="shared" si="23"/>
        <v>0</v>
      </c>
      <c r="I379" s="38"/>
      <c r="J379" s="809" t="str">
        <f>IFERROR(VLOOKUP(I379,'FX rates'!$C$9:$D$25,2,FALSE),"")</f>
        <v/>
      </c>
      <c r="K379" s="382">
        <f t="shared" si="24"/>
        <v>0</v>
      </c>
      <c r="L379" s="382">
        <f t="shared" si="25"/>
        <v>0</v>
      </c>
      <c r="M379" s="11"/>
      <c r="N379" s="11"/>
      <c r="O379" s="11"/>
      <c r="P379" s="11"/>
      <c r="Q379" s="5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x14ac:dyDescent="0.2">
      <c r="A380" s="394"/>
      <c r="B380" s="37"/>
      <c r="C380" s="20"/>
      <c r="D380" s="20"/>
      <c r="E380" s="317"/>
      <c r="F380" s="21"/>
      <c r="G380" s="21"/>
      <c r="H380" s="382">
        <f t="shared" si="23"/>
        <v>0</v>
      </c>
      <c r="I380" s="38"/>
      <c r="J380" s="809" t="str">
        <f>IFERROR(VLOOKUP(I380,'FX rates'!$C$9:$D$25,2,FALSE),"")</f>
        <v/>
      </c>
      <c r="K380" s="382">
        <f t="shared" si="24"/>
        <v>0</v>
      </c>
      <c r="L380" s="382">
        <f t="shared" si="25"/>
        <v>0</v>
      </c>
      <c r="M380" s="11"/>
      <c r="N380" s="11"/>
      <c r="O380" s="11"/>
      <c r="P380" s="11"/>
      <c r="Q380" s="5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x14ac:dyDescent="0.2">
      <c r="A381" s="394"/>
      <c r="B381" s="37"/>
      <c r="C381" s="20"/>
      <c r="D381" s="20"/>
      <c r="E381" s="317"/>
      <c r="F381" s="21"/>
      <c r="G381" s="21"/>
      <c r="H381" s="382">
        <f t="shared" si="23"/>
        <v>0</v>
      </c>
      <c r="I381" s="38"/>
      <c r="J381" s="809" t="str">
        <f>IFERROR(VLOOKUP(I381,'FX rates'!$C$9:$D$25,2,FALSE),"")</f>
        <v/>
      </c>
      <c r="K381" s="382">
        <f t="shared" si="24"/>
        <v>0</v>
      </c>
      <c r="L381" s="382">
        <f t="shared" si="25"/>
        <v>0</v>
      </c>
      <c r="M381" s="11"/>
      <c r="N381" s="11"/>
      <c r="O381" s="11"/>
      <c r="P381" s="11"/>
      <c r="Q381" s="5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x14ac:dyDescent="0.2">
      <c r="A382" s="394"/>
      <c r="B382" s="37"/>
      <c r="C382" s="20"/>
      <c r="D382" s="20"/>
      <c r="E382" s="317"/>
      <c r="F382" s="21"/>
      <c r="G382" s="21"/>
      <c r="H382" s="382">
        <f t="shared" si="23"/>
        <v>0</v>
      </c>
      <c r="I382" s="38"/>
      <c r="J382" s="809" t="str">
        <f>IFERROR(VLOOKUP(I382,'FX rates'!$C$9:$D$25,2,FALSE),"")</f>
        <v/>
      </c>
      <c r="K382" s="382">
        <f t="shared" si="24"/>
        <v>0</v>
      </c>
      <c r="L382" s="382">
        <f t="shared" si="25"/>
        <v>0</v>
      </c>
      <c r="M382" s="11"/>
      <c r="N382" s="11"/>
      <c r="O382" s="11"/>
      <c r="P382" s="11"/>
      <c r="Q382" s="5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x14ac:dyDescent="0.2">
      <c r="A383" s="394"/>
      <c r="B383" s="37"/>
      <c r="C383" s="20"/>
      <c r="D383" s="20"/>
      <c r="E383" s="317"/>
      <c r="F383" s="21"/>
      <c r="G383" s="21"/>
      <c r="H383" s="382">
        <f t="shared" si="23"/>
        <v>0</v>
      </c>
      <c r="I383" s="38"/>
      <c r="J383" s="809" t="str">
        <f>IFERROR(VLOOKUP(I383,'FX rates'!$C$9:$D$25,2,FALSE),"")</f>
        <v/>
      </c>
      <c r="K383" s="382">
        <f t="shared" si="24"/>
        <v>0</v>
      </c>
      <c r="L383" s="382">
        <f t="shared" si="25"/>
        <v>0</v>
      </c>
      <c r="M383" s="11"/>
      <c r="N383" s="11"/>
      <c r="O383" s="11"/>
      <c r="P383" s="11"/>
      <c r="Q383" s="5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x14ac:dyDescent="0.2">
      <c r="A384" s="394"/>
      <c r="B384" s="37"/>
      <c r="C384" s="20"/>
      <c r="D384" s="20"/>
      <c r="E384" s="317"/>
      <c r="F384" s="21"/>
      <c r="G384" s="21"/>
      <c r="H384" s="382">
        <f t="shared" si="23"/>
        <v>0</v>
      </c>
      <c r="I384" s="38"/>
      <c r="J384" s="809" t="str">
        <f>IFERROR(VLOOKUP(I384,'FX rates'!$C$9:$D$25,2,FALSE),"")</f>
        <v/>
      </c>
      <c r="K384" s="382">
        <f t="shared" si="24"/>
        <v>0</v>
      </c>
      <c r="L384" s="382">
        <f t="shared" si="25"/>
        <v>0</v>
      </c>
      <c r="M384" s="11"/>
      <c r="N384" s="11"/>
      <c r="O384" s="11"/>
      <c r="P384" s="11"/>
      <c r="Q384" s="5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x14ac:dyDescent="0.2">
      <c r="A385" s="394"/>
      <c r="B385" s="37"/>
      <c r="C385" s="20"/>
      <c r="D385" s="20"/>
      <c r="E385" s="317"/>
      <c r="F385" s="21"/>
      <c r="G385" s="21"/>
      <c r="H385" s="382">
        <f t="shared" si="23"/>
        <v>0</v>
      </c>
      <c r="I385" s="38"/>
      <c r="J385" s="809" t="str">
        <f>IFERROR(VLOOKUP(I385,'FX rates'!$C$9:$D$25,2,FALSE),"")</f>
        <v/>
      </c>
      <c r="K385" s="382">
        <f t="shared" si="24"/>
        <v>0</v>
      </c>
      <c r="L385" s="382">
        <f t="shared" si="25"/>
        <v>0</v>
      </c>
      <c r="M385" s="11"/>
      <c r="N385" s="11"/>
      <c r="O385" s="11"/>
      <c r="P385" s="11"/>
      <c r="Q385" s="5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x14ac:dyDescent="0.2">
      <c r="A386" s="394"/>
      <c r="B386" s="37"/>
      <c r="C386" s="20"/>
      <c r="D386" s="20"/>
      <c r="E386" s="317"/>
      <c r="F386" s="21"/>
      <c r="G386" s="21"/>
      <c r="H386" s="382">
        <f t="shared" si="23"/>
        <v>0</v>
      </c>
      <c r="I386" s="38"/>
      <c r="J386" s="809" t="str">
        <f>IFERROR(VLOOKUP(I386,'FX rates'!$C$9:$D$25,2,FALSE),"")</f>
        <v/>
      </c>
      <c r="K386" s="382">
        <f t="shared" si="24"/>
        <v>0</v>
      </c>
      <c r="L386" s="382">
        <f t="shared" si="25"/>
        <v>0</v>
      </c>
      <c r="M386" s="11"/>
      <c r="N386" s="11"/>
      <c r="O386" s="11"/>
      <c r="P386" s="11"/>
      <c r="Q386" s="5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x14ac:dyDescent="0.2">
      <c r="A387" s="394"/>
      <c r="B387" s="37"/>
      <c r="C387" s="20"/>
      <c r="D387" s="20"/>
      <c r="E387" s="317"/>
      <c r="F387" s="21"/>
      <c r="G387" s="21"/>
      <c r="H387" s="382">
        <f t="shared" si="23"/>
        <v>0</v>
      </c>
      <c r="I387" s="38"/>
      <c r="J387" s="809" t="str">
        <f>IFERROR(VLOOKUP(I387,'FX rates'!$C$9:$D$25,2,FALSE),"")</f>
        <v/>
      </c>
      <c r="K387" s="382">
        <f t="shared" si="24"/>
        <v>0</v>
      </c>
      <c r="L387" s="382">
        <f t="shared" si="25"/>
        <v>0</v>
      </c>
      <c r="M387" s="11"/>
      <c r="N387" s="11"/>
      <c r="O387" s="11"/>
      <c r="P387" s="11"/>
      <c r="Q387" s="5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x14ac:dyDescent="0.2">
      <c r="A388" s="394"/>
      <c r="B388" s="37"/>
      <c r="C388" s="20"/>
      <c r="D388" s="20"/>
      <c r="E388" s="317"/>
      <c r="F388" s="21"/>
      <c r="G388" s="21"/>
      <c r="H388" s="382">
        <f t="shared" si="23"/>
        <v>0</v>
      </c>
      <c r="I388" s="38"/>
      <c r="J388" s="809" t="str">
        <f>IFERROR(VLOOKUP(I388,'FX rates'!$C$9:$D$25,2,FALSE),"")</f>
        <v/>
      </c>
      <c r="K388" s="382">
        <f t="shared" si="24"/>
        <v>0</v>
      </c>
      <c r="L388" s="382">
        <f t="shared" si="25"/>
        <v>0</v>
      </c>
      <c r="M388" s="11"/>
      <c r="N388" s="11"/>
      <c r="O388" s="11"/>
      <c r="P388" s="11"/>
      <c r="Q388" s="5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x14ac:dyDescent="0.2">
      <c r="A389" s="394"/>
      <c r="B389" s="37"/>
      <c r="C389" s="20"/>
      <c r="D389" s="20"/>
      <c r="E389" s="317"/>
      <c r="F389" s="21"/>
      <c r="G389" s="21"/>
      <c r="H389" s="382">
        <f t="shared" si="23"/>
        <v>0</v>
      </c>
      <c r="I389" s="38"/>
      <c r="J389" s="809" t="str">
        <f>IFERROR(VLOOKUP(I389,'FX rates'!$C$9:$D$25,2,FALSE),"")</f>
        <v/>
      </c>
      <c r="K389" s="382">
        <f t="shared" si="24"/>
        <v>0</v>
      </c>
      <c r="L389" s="382">
        <f t="shared" si="25"/>
        <v>0</v>
      </c>
      <c r="M389" s="11"/>
      <c r="N389" s="11"/>
      <c r="O389" s="11"/>
      <c r="P389" s="11"/>
      <c r="Q389" s="5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x14ac:dyDescent="0.2">
      <c r="A390" s="394"/>
      <c r="B390" s="37"/>
      <c r="C390" s="20"/>
      <c r="D390" s="20"/>
      <c r="E390" s="317"/>
      <c r="F390" s="21"/>
      <c r="G390" s="21"/>
      <c r="H390" s="382">
        <f t="shared" si="23"/>
        <v>0</v>
      </c>
      <c r="I390" s="38"/>
      <c r="J390" s="809" t="str">
        <f>IFERROR(VLOOKUP(I390,'FX rates'!$C$9:$D$25,2,FALSE),"")</f>
        <v/>
      </c>
      <c r="K390" s="382">
        <f t="shared" si="24"/>
        <v>0</v>
      </c>
      <c r="L390" s="382">
        <f t="shared" si="25"/>
        <v>0</v>
      </c>
      <c r="M390" s="11"/>
      <c r="N390" s="11"/>
      <c r="O390" s="11"/>
      <c r="P390" s="11"/>
      <c r="Q390" s="5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x14ac:dyDescent="0.2">
      <c r="A391" s="394"/>
      <c r="B391" s="37"/>
      <c r="C391" s="20"/>
      <c r="D391" s="20"/>
      <c r="E391" s="317"/>
      <c r="F391" s="21"/>
      <c r="G391" s="21"/>
      <c r="H391" s="382">
        <f t="shared" si="23"/>
        <v>0</v>
      </c>
      <c r="I391" s="38"/>
      <c r="J391" s="809" t="str">
        <f>IFERROR(VLOOKUP(I391,'FX rates'!$C$9:$D$25,2,FALSE),"")</f>
        <v/>
      </c>
      <c r="K391" s="382">
        <f t="shared" si="24"/>
        <v>0</v>
      </c>
      <c r="L391" s="382">
        <f t="shared" si="25"/>
        <v>0</v>
      </c>
      <c r="M391" s="11"/>
      <c r="N391" s="11"/>
      <c r="O391" s="11"/>
      <c r="P391" s="11"/>
      <c r="Q391" s="5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x14ac:dyDescent="0.2">
      <c r="A392" s="394"/>
      <c r="B392" s="37"/>
      <c r="C392" s="20"/>
      <c r="D392" s="20"/>
      <c r="E392" s="317"/>
      <c r="F392" s="21"/>
      <c r="G392" s="21"/>
      <c r="H392" s="382">
        <f t="shared" si="23"/>
        <v>0</v>
      </c>
      <c r="I392" s="38"/>
      <c r="J392" s="809" t="str">
        <f>IFERROR(VLOOKUP(I392,'FX rates'!$C$9:$D$25,2,FALSE),"")</f>
        <v/>
      </c>
      <c r="K392" s="382">
        <f t="shared" si="24"/>
        <v>0</v>
      </c>
      <c r="L392" s="382">
        <f t="shared" si="25"/>
        <v>0</v>
      </c>
      <c r="M392" s="11"/>
      <c r="N392" s="11"/>
      <c r="O392" s="11"/>
      <c r="P392" s="11"/>
      <c r="Q392" s="5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x14ac:dyDescent="0.2">
      <c r="A393" s="394"/>
      <c r="B393" s="37"/>
      <c r="C393" s="20"/>
      <c r="D393" s="20"/>
      <c r="E393" s="317"/>
      <c r="F393" s="21"/>
      <c r="G393" s="21"/>
      <c r="H393" s="382">
        <f t="shared" si="23"/>
        <v>0</v>
      </c>
      <c r="I393" s="38"/>
      <c r="J393" s="809" t="str">
        <f>IFERROR(VLOOKUP(I393,'FX rates'!$C$9:$D$25,2,FALSE),"")</f>
        <v/>
      </c>
      <c r="K393" s="382">
        <f t="shared" si="24"/>
        <v>0</v>
      </c>
      <c r="L393" s="382">
        <f t="shared" si="25"/>
        <v>0</v>
      </c>
      <c r="M393" s="11"/>
      <c r="N393" s="11"/>
      <c r="O393" s="11"/>
      <c r="P393" s="11"/>
      <c r="Q393" s="5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x14ac:dyDescent="0.2">
      <c r="A394" s="394"/>
      <c r="B394" s="37"/>
      <c r="C394" s="20"/>
      <c r="D394" s="20"/>
      <c r="E394" s="317"/>
      <c r="F394" s="21"/>
      <c r="G394" s="21"/>
      <c r="H394" s="382">
        <f t="shared" si="23"/>
        <v>0</v>
      </c>
      <c r="I394" s="38"/>
      <c r="J394" s="809" t="str">
        <f>IFERROR(VLOOKUP(I394,'FX rates'!$C$9:$D$25,2,FALSE),"")</f>
        <v/>
      </c>
      <c r="K394" s="382">
        <f t="shared" si="24"/>
        <v>0</v>
      </c>
      <c r="L394" s="382">
        <f t="shared" si="25"/>
        <v>0</v>
      </c>
      <c r="M394" s="11"/>
      <c r="N394" s="11"/>
      <c r="O394" s="11"/>
      <c r="P394" s="11"/>
      <c r="Q394" s="5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x14ac:dyDescent="0.2">
      <c r="A395" s="394"/>
      <c r="B395" s="37"/>
      <c r="C395" s="20"/>
      <c r="D395" s="20"/>
      <c r="E395" s="317"/>
      <c r="F395" s="21"/>
      <c r="G395" s="21"/>
      <c r="H395" s="382">
        <f t="shared" si="23"/>
        <v>0</v>
      </c>
      <c r="I395" s="38"/>
      <c r="J395" s="809" t="str">
        <f>IFERROR(VLOOKUP(I395,'FX rates'!$C$9:$D$25,2,FALSE),"")</f>
        <v/>
      </c>
      <c r="K395" s="382">
        <f t="shared" si="24"/>
        <v>0</v>
      </c>
      <c r="L395" s="382">
        <f t="shared" si="25"/>
        <v>0</v>
      </c>
      <c r="M395" s="11"/>
      <c r="N395" s="11"/>
      <c r="O395" s="11"/>
      <c r="P395" s="11"/>
      <c r="Q395" s="5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x14ac:dyDescent="0.2">
      <c r="A396" s="394"/>
      <c r="B396" s="37"/>
      <c r="C396" s="20"/>
      <c r="D396" s="20"/>
      <c r="E396" s="317"/>
      <c r="F396" s="21"/>
      <c r="G396" s="21"/>
      <c r="H396" s="382">
        <f t="shared" si="23"/>
        <v>0</v>
      </c>
      <c r="I396" s="38"/>
      <c r="J396" s="809" t="str">
        <f>IFERROR(VLOOKUP(I396,'FX rates'!$C$9:$D$25,2,FALSE),"")</f>
        <v/>
      </c>
      <c r="K396" s="382">
        <f t="shared" si="24"/>
        <v>0</v>
      </c>
      <c r="L396" s="382">
        <f t="shared" si="25"/>
        <v>0</v>
      </c>
      <c r="M396" s="11"/>
      <c r="N396" s="11"/>
      <c r="O396" s="11"/>
      <c r="P396" s="11"/>
      <c r="Q396" s="5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x14ac:dyDescent="0.2">
      <c r="A397" s="394"/>
      <c r="B397" s="37"/>
      <c r="C397" s="20"/>
      <c r="D397" s="20"/>
      <c r="E397" s="317"/>
      <c r="F397" s="21"/>
      <c r="G397" s="21"/>
      <c r="H397" s="382">
        <f t="shared" si="23"/>
        <v>0</v>
      </c>
      <c r="I397" s="38"/>
      <c r="J397" s="809" t="str">
        <f>IFERROR(VLOOKUP(I397,'FX rates'!$C$9:$D$25,2,FALSE),"")</f>
        <v/>
      </c>
      <c r="K397" s="382">
        <f t="shared" si="24"/>
        <v>0</v>
      </c>
      <c r="L397" s="382">
        <f t="shared" si="25"/>
        <v>0</v>
      </c>
      <c r="M397" s="11"/>
      <c r="N397" s="11"/>
      <c r="O397" s="11"/>
      <c r="P397" s="11"/>
      <c r="Q397" s="5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x14ac:dyDescent="0.2">
      <c r="A398" s="394"/>
      <c r="B398" s="37"/>
      <c r="C398" s="20"/>
      <c r="D398" s="20"/>
      <c r="E398" s="317"/>
      <c r="F398" s="21"/>
      <c r="G398" s="21"/>
      <c r="H398" s="382">
        <f t="shared" si="23"/>
        <v>0</v>
      </c>
      <c r="I398" s="38"/>
      <c r="J398" s="809" t="str">
        <f>IFERROR(VLOOKUP(I398,'FX rates'!$C$9:$D$25,2,FALSE),"")</f>
        <v/>
      </c>
      <c r="K398" s="382">
        <f t="shared" si="24"/>
        <v>0</v>
      </c>
      <c r="L398" s="382">
        <f t="shared" si="25"/>
        <v>0</v>
      </c>
      <c r="M398" s="11"/>
      <c r="N398" s="11"/>
      <c r="O398" s="11"/>
      <c r="P398" s="11"/>
      <c r="Q398" s="5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x14ac:dyDescent="0.2">
      <c r="A399" s="394"/>
      <c r="B399" s="37"/>
      <c r="C399" s="20"/>
      <c r="D399" s="20"/>
      <c r="E399" s="317"/>
      <c r="F399" s="21"/>
      <c r="G399" s="21"/>
      <c r="H399" s="382">
        <f t="shared" si="23"/>
        <v>0</v>
      </c>
      <c r="I399" s="38"/>
      <c r="J399" s="809" t="str">
        <f>IFERROR(VLOOKUP(I399,'FX rates'!$C$9:$D$25,2,FALSE),"")</f>
        <v/>
      </c>
      <c r="K399" s="382">
        <f t="shared" si="24"/>
        <v>0</v>
      </c>
      <c r="L399" s="382">
        <f t="shared" si="25"/>
        <v>0</v>
      </c>
      <c r="M399" s="11"/>
      <c r="N399" s="11"/>
      <c r="O399" s="11"/>
      <c r="P399" s="11"/>
      <c r="Q399" s="5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x14ac:dyDescent="0.2">
      <c r="A400" s="394"/>
      <c r="B400" s="37"/>
      <c r="C400" s="20"/>
      <c r="D400" s="20"/>
      <c r="E400" s="317"/>
      <c r="F400" s="21"/>
      <c r="G400" s="21"/>
      <c r="H400" s="382">
        <f t="shared" si="23"/>
        <v>0</v>
      </c>
      <c r="I400" s="38"/>
      <c r="J400" s="809" t="str">
        <f>IFERROR(VLOOKUP(I400,'FX rates'!$C$9:$D$25,2,FALSE),"")</f>
        <v/>
      </c>
      <c r="K400" s="382">
        <f t="shared" si="24"/>
        <v>0</v>
      </c>
      <c r="L400" s="382">
        <f t="shared" si="25"/>
        <v>0</v>
      </c>
      <c r="M400" s="11"/>
      <c r="N400" s="11"/>
      <c r="O400" s="11"/>
      <c r="P400" s="11"/>
      <c r="Q400" s="5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x14ac:dyDescent="0.2">
      <c r="A401" s="394"/>
      <c r="B401" s="37"/>
      <c r="C401" s="20"/>
      <c r="D401" s="20"/>
      <c r="E401" s="317"/>
      <c r="F401" s="21"/>
      <c r="G401" s="21"/>
      <c r="H401" s="382">
        <f t="shared" si="23"/>
        <v>0</v>
      </c>
      <c r="I401" s="38"/>
      <c r="J401" s="809" t="str">
        <f>IFERROR(VLOOKUP(I401,'FX rates'!$C$9:$D$25,2,FALSE),"")</f>
        <v/>
      </c>
      <c r="K401" s="382">
        <f t="shared" si="24"/>
        <v>0</v>
      </c>
      <c r="L401" s="382">
        <f t="shared" si="25"/>
        <v>0</v>
      </c>
      <c r="M401" s="11"/>
      <c r="N401" s="11"/>
      <c r="O401" s="11"/>
      <c r="P401" s="11"/>
      <c r="Q401" s="5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x14ac:dyDescent="0.2">
      <c r="A402" s="394"/>
      <c r="B402" s="37"/>
      <c r="C402" s="20"/>
      <c r="D402" s="20"/>
      <c r="E402" s="317"/>
      <c r="F402" s="21"/>
      <c r="G402" s="21"/>
      <c r="H402" s="382">
        <f t="shared" si="23"/>
        <v>0</v>
      </c>
      <c r="I402" s="38"/>
      <c r="J402" s="809" t="str">
        <f>IFERROR(VLOOKUP(I402,'FX rates'!$C$9:$D$25,2,FALSE),"")</f>
        <v/>
      </c>
      <c r="K402" s="382">
        <f t="shared" si="24"/>
        <v>0</v>
      </c>
      <c r="L402" s="382">
        <f t="shared" si="25"/>
        <v>0</v>
      </c>
      <c r="M402" s="11"/>
      <c r="N402" s="11"/>
      <c r="O402" s="11"/>
      <c r="P402" s="11"/>
      <c r="Q402" s="5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x14ac:dyDescent="0.2">
      <c r="A403" s="394"/>
      <c r="B403" s="37"/>
      <c r="C403" s="20"/>
      <c r="D403" s="20"/>
      <c r="E403" s="317"/>
      <c r="F403" s="21"/>
      <c r="G403" s="21"/>
      <c r="H403" s="382">
        <f t="shared" si="23"/>
        <v>0</v>
      </c>
      <c r="I403" s="38"/>
      <c r="J403" s="809" t="str">
        <f>IFERROR(VLOOKUP(I403,'FX rates'!$C$9:$D$25,2,FALSE),"")</f>
        <v/>
      </c>
      <c r="K403" s="382">
        <f t="shared" si="24"/>
        <v>0</v>
      </c>
      <c r="L403" s="382">
        <f t="shared" si="25"/>
        <v>0</v>
      </c>
      <c r="M403" s="11"/>
      <c r="N403" s="11"/>
      <c r="O403" s="11"/>
      <c r="P403" s="11"/>
      <c r="Q403" s="5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x14ac:dyDescent="0.2">
      <c r="A404" s="394"/>
      <c r="B404" s="37"/>
      <c r="C404" s="20"/>
      <c r="D404" s="20"/>
      <c r="E404" s="317"/>
      <c r="F404" s="21"/>
      <c r="G404" s="21"/>
      <c r="H404" s="382">
        <f t="shared" si="23"/>
        <v>0</v>
      </c>
      <c r="I404" s="38"/>
      <c r="J404" s="809" t="str">
        <f>IFERROR(VLOOKUP(I404,'FX rates'!$C$9:$D$25,2,FALSE),"")</f>
        <v/>
      </c>
      <c r="K404" s="382">
        <f t="shared" si="24"/>
        <v>0</v>
      </c>
      <c r="L404" s="382">
        <f t="shared" si="25"/>
        <v>0</v>
      </c>
      <c r="M404" s="11"/>
      <c r="N404" s="11"/>
      <c r="O404" s="11"/>
      <c r="P404" s="11"/>
      <c r="Q404" s="5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x14ac:dyDescent="0.2">
      <c r="A405" s="394"/>
      <c r="B405" s="37"/>
      <c r="C405" s="20"/>
      <c r="D405" s="20"/>
      <c r="E405" s="317"/>
      <c r="F405" s="21"/>
      <c r="G405" s="21"/>
      <c r="H405" s="382">
        <f t="shared" si="23"/>
        <v>0</v>
      </c>
      <c r="I405" s="38"/>
      <c r="J405" s="809" t="str">
        <f>IFERROR(VLOOKUP(I405,'FX rates'!$C$9:$D$25,2,FALSE),"")</f>
        <v/>
      </c>
      <c r="K405" s="382">
        <f t="shared" si="24"/>
        <v>0</v>
      </c>
      <c r="L405" s="382">
        <f t="shared" si="25"/>
        <v>0</v>
      </c>
      <c r="M405" s="11"/>
      <c r="N405" s="11"/>
      <c r="O405" s="11"/>
      <c r="P405" s="11"/>
      <c r="Q405" s="5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x14ac:dyDescent="0.2">
      <c r="A406" s="394"/>
      <c r="B406" s="37"/>
      <c r="C406" s="20"/>
      <c r="D406" s="20"/>
      <c r="E406" s="317"/>
      <c r="F406" s="21"/>
      <c r="G406" s="21"/>
      <c r="H406" s="382">
        <f t="shared" si="23"/>
        <v>0</v>
      </c>
      <c r="I406" s="38"/>
      <c r="J406" s="809" t="str">
        <f>IFERROR(VLOOKUP(I406,'FX rates'!$C$9:$D$25,2,FALSE),"")</f>
        <v/>
      </c>
      <c r="K406" s="382">
        <f t="shared" si="24"/>
        <v>0</v>
      </c>
      <c r="L406" s="382">
        <f t="shared" si="25"/>
        <v>0</v>
      </c>
      <c r="M406" s="11"/>
      <c r="N406" s="11"/>
      <c r="O406" s="11"/>
      <c r="P406" s="11"/>
      <c r="Q406" s="5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x14ac:dyDescent="0.2">
      <c r="A407" s="394"/>
      <c r="B407" s="37"/>
      <c r="C407" s="20"/>
      <c r="D407" s="20"/>
      <c r="E407" s="317"/>
      <c r="F407" s="21"/>
      <c r="G407" s="21"/>
      <c r="H407" s="382">
        <f t="shared" si="23"/>
        <v>0</v>
      </c>
      <c r="I407" s="38"/>
      <c r="J407" s="809" t="str">
        <f>IFERROR(VLOOKUP(I407,'FX rates'!$C$9:$D$25,2,FALSE),"")</f>
        <v/>
      </c>
      <c r="K407" s="382">
        <f t="shared" si="24"/>
        <v>0</v>
      </c>
      <c r="L407" s="382">
        <f t="shared" si="25"/>
        <v>0</v>
      </c>
      <c r="M407" s="11"/>
      <c r="N407" s="11"/>
      <c r="O407" s="11"/>
      <c r="P407" s="11"/>
      <c r="Q407" s="5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x14ac:dyDescent="0.2">
      <c r="A408" s="394"/>
      <c r="B408" s="37"/>
      <c r="C408" s="20"/>
      <c r="D408" s="20"/>
      <c r="E408" s="317"/>
      <c r="F408" s="21"/>
      <c r="G408" s="21"/>
      <c r="H408" s="382">
        <f t="shared" si="23"/>
        <v>0</v>
      </c>
      <c r="I408" s="38"/>
      <c r="J408" s="809" t="str">
        <f>IFERROR(VLOOKUP(I408,'FX rates'!$C$9:$D$25,2,FALSE),"")</f>
        <v/>
      </c>
      <c r="K408" s="382">
        <f t="shared" si="24"/>
        <v>0</v>
      </c>
      <c r="L408" s="382">
        <f t="shared" si="25"/>
        <v>0</v>
      </c>
      <c r="M408" s="11"/>
      <c r="N408" s="11"/>
      <c r="O408" s="11"/>
      <c r="P408" s="11"/>
      <c r="Q408" s="5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x14ac:dyDescent="0.2">
      <c r="A409" s="394"/>
      <c r="B409" s="37"/>
      <c r="C409" s="20"/>
      <c r="D409" s="20"/>
      <c r="E409" s="317"/>
      <c r="F409" s="21"/>
      <c r="G409" s="21"/>
      <c r="H409" s="382">
        <f t="shared" si="23"/>
        <v>0</v>
      </c>
      <c r="I409" s="38"/>
      <c r="J409" s="809" t="str">
        <f>IFERROR(VLOOKUP(I409,'FX rates'!$C$9:$D$25,2,FALSE),"")</f>
        <v/>
      </c>
      <c r="K409" s="382">
        <f t="shared" si="24"/>
        <v>0</v>
      </c>
      <c r="L409" s="382">
        <f t="shared" si="25"/>
        <v>0</v>
      </c>
      <c r="M409" s="11"/>
      <c r="N409" s="11"/>
      <c r="O409" s="11"/>
      <c r="P409" s="11"/>
      <c r="Q409" s="5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x14ac:dyDescent="0.2">
      <c r="A410" s="394"/>
      <c r="B410" s="37"/>
      <c r="C410" s="20"/>
      <c r="D410" s="20"/>
      <c r="E410" s="317"/>
      <c r="F410" s="21"/>
      <c r="G410" s="21"/>
      <c r="H410" s="382">
        <f t="shared" ref="H410:H473" si="26">IF(F410&gt;0,F410*G410,0)</f>
        <v>0</v>
      </c>
      <c r="I410" s="38"/>
      <c r="J410" s="809" t="str">
        <f>IFERROR(VLOOKUP(I410,'FX rates'!$C$9:$D$25,2,FALSE),"")</f>
        <v/>
      </c>
      <c r="K410" s="382">
        <f t="shared" ref="K410:K473" si="27">IF(E410=$Z$26,H410,0)</f>
        <v>0</v>
      </c>
      <c r="L410" s="382">
        <f t="shared" ref="L410:L473" si="28">IF(OR(E410=$Z$27,ISBLANK(E410)),H410,0)</f>
        <v>0</v>
      </c>
      <c r="M410" s="11"/>
      <c r="N410" s="11"/>
      <c r="O410" s="11"/>
      <c r="P410" s="11"/>
      <c r="Q410" s="5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x14ac:dyDescent="0.2">
      <c r="A411" s="394"/>
      <c r="B411" s="37"/>
      <c r="C411" s="20"/>
      <c r="D411" s="20"/>
      <c r="E411" s="317"/>
      <c r="F411" s="21"/>
      <c r="G411" s="21"/>
      <c r="H411" s="382">
        <f t="shared" si="26"/>
        <v>0</v>
      </c>
      <c r="I411" s="38"/>
      <c r="J411" s="809" t="str">
        <f>IFERROR(VLOOKUP(I411,'FX rates'!$C$9:$D$25,2,FALSE),"")</f>
        <v/>
      </c>
      <c r="K411" s="382">
        <f t="shared" si="27"/>
        <v>0</v>
      </c>
      <c r="L411" s="382">
        <f t="shared" si="28"/>
        <v>0</v>
      </c>
      <c r="M411" s="11"/>
      <c r="N411" s="11"/>
      <c r="O411" s="11"/>
      <c r="P411" s="11"/>
      <c r="Q411" s="5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x14ac:dyDescent="0.2">
      <c r="A412" s="394"/>
      <c r="B412" s="37"/>
      <c r="C412" s="20"/>
      <c r="D412" s="20"/>
      <c r="E412" s="317"/>
      <c r="F412" s="21"/>
      <c r="G412" s="21"/>
      <c r="H412" s="382">
        <f t="shared" si="26"/>
        <v>0</v>
      </c>
      <c r="I412" s="38"/>
      <c r="J412" s="809" t="str">
        <f>IFERROR(VLOOKUP(I412,'FX rates'!$C$9:$D$25,2,FALSE),"")</f>
        <v/>
      </c>
      <c r="K412" s="382">
        <f t="shared" si="27"/>
        <v>0</v>
      </c>
      <c r="L412" s="382">
        <f t="shared" si="28"/>
        <v>0</v>
      </c>
      <c r="M412" s="11"/>
      <c r="N412" s="11"/>
      <c r="O412" s="11"/>
      <c r="P412" s="11"/>
      <c r="Q412" s="5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x14ac:dyDescent="0.2">
      <c r="A413" s="394"/>
      <c r="B413" s="37"/>
      <c r="C413" s="20"/>
      <c r="D413" s="20"/>
      <c r="E413" s="317"/>
      <c r="F413" s="21"/>
      <c r="G413" s="21"/>
      <c r="H413" s="382">
        <f t="shared" si="26"/>
        <v>0</v>
      </c>
      <c r="I413" s="38"/>
      <c r="J413" s="809" t="str">
        <f>IFERROR(VLOOKUP(I413,'FX rates'!$C$9:$D$25,2,FALSE),"")</f>
        <v/>
      </c>
      <c r="K413" s="382">
        <f t="shared" si="27"/>
        <v>0</v>
      </c>
      <c r="L413" s="382">
        <f t="shared" si="28"/>
        <v>0</v>
      </c>
      <c r="M413" s="11"/>
      <c r="N413" s="11"/>
      <c r="O413" s="11"/>
      <c r="P413" s="11"/>
      <c r="Q413" s="5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x14ac:dyDescent="0.2">
      <c r="A414" s="394"/>
      <c r="B414" s="37"/>
      <c r="C414" s="20"/>
      <c r="D414" s="20"/>
      <c r="E414" s="317"/>
      <c r="F414" s="21"/>
      <c r="G414" s="21"/>
      <c r="H414" s="382">
        <f t="shared" si="26"/>
        <v>0</v>
      </c>
      <c r="I414" s="38"/>
      <c r="J414" s="809" t="str">
        <f>IFERROR(VLOOKUP(I414,'FX rates'!$C$9:$D$25,2,FALSE),"")</f>
        <v/>
      </c>
      <c r="K414" s="382">
        <f t="shared" si="27"/>
        <v>0</v>
      </c>
      <c r="L414" s="382">
        <f t="shared" si="28"/>
        <v>0</v>
      </c>
      <c r="M414" s="11"/>
      <c r="N414" s="11"/>
      <c r="O414" s="11"/>
      <c r="P414" s="11"/>
      <c r="Q414" s="5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x14ac:dyDescent="0.2">
      <c r="A415" s="394"/>
      <c r="B415" s="37"/>
      <c r="C415" s="20"/>
      <c r="D415" s="20"/>
      <c r="E415" s="317"/>
      <c r="F415" s="21"/>
      <c r="G415" s="21"/>
      <c r="H415" s="382">
        <f t="shared" si="26"/>
        <v>0</v>
      </c>
      <c r="I415" s="38"/>
      <c r="J415" s="809" t="str">
        <f>IFERROR(VLOOKUP(I415,'FX rates'!$C$9:$D$25,2,FALSE),"")</f>
        <v/>
      </c>
      <c r="K415" s="382">
        <f t="shared" si="27"/>
        <v>0</v>
      </c>
      <c r="L415" s="382">
        <f t="shared" si="28"/>
        <v>0</v>
      </c>
      <c r="M415" s="11"/>
      <c r="N415" s="11"/>
      <c r="O415" s="11"/>
      <c r="P415" s="11"/>
      <c r="Q415" s="5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x14ac:dyDescent="0.2">
      <c r="A416" s="394"/>
      <c r="B416" s="37"/>
      <c r="C416" s="20"/>
      <c r="D416" s="20"/>
      <c r="E416" s="317"/>
      <c r="F416" s="21"/>
      <c r="G416" s="21"/>
      <c r="H416" s="382">
        <f t="shared" si="26"/>
        <v>0</v>
      </c>
      <c r="I416" s="38"/>
      <c r="J416" s="809" t="str">
        <f>IFERROR(VLOOKUP(I416,'FX rates'!$C$9:$D$25,2,FALSE),"")</f>
        <v/>
      </c>
      <c r="K416" s="382">
        <f t="shared" si="27"/>
        <v>0</v>
      </c>
      <c r="L416" s="382">
        <f t="shared" si="28"/>
        <v>0</v>
      </c>
      <c r="M416" s="11"/>
      <c r="N416" s="11"/>
      <c r="O416" s="11"/>
      <c r="P416" s="11"/>
      <c r="Q416" s="5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x14ac:dyDescent="0.2">
      <c r="A417" s="394"/>
      <c r="B417" s="37"/>
      <c r="C417" s="20"/>
      <c r="D417" s="20"/>
      <c r="E417" s="317"/>
      <c r="F417" s="21"/>
      <c r="G417" s="21"/>
      <c r="H417" s="382">
        <f t="shared" si="26"/>
        <v>0</v>
      </c>
      <c r="I417" s="38"/>
      <c r="J417" s="809" t="str">
        <f>IFERROR(VLOOKUP(I417,'FX rates'!$C$9:$D$25,2,FALSE),"")</f>
        <v/>
      </c>
      <c r="K417" s="382">
        <f t="shared" si="27"/>
        <v>0</v>
      </c>
      <c r="L417" s="382">
        <f t="shared" si="28"/>
        <v>0</v>
      </c>
      <c r="M417" s="11"/>
      <c r="N417" s="11"/>
      <c r="O417" s="11"/>
      <c r="P417" s="11"/>
      <c r="Q417" s="5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x14ac:dyDescent="0.2">
      <c r="A418" s="394"/>
      <c r="B418" s="37"/>
      <c r="C418" s="20"/>
      <c r="D418" s="20"/>
      <c r="E418" s="317"/>
      <c r="F418" s="21"/>
      <c r="G418" s="21"/>
      <c r="H418" s="382">
        <f t="shared" si="26"/>
        <v>0</v>
      </c>
      <c r="I418" s="38"/>
      <c r="J418" s="809" t="str">
        <f>IFERROR(VLOOKUP(I418,'FX rates'!$C$9:$D$25,2,FALSE),"")</f>
        <v/>
      </c>
      <c r="K418" s="382">
        <f t="shared" si="27"/>
        <v>0</v>
      </c>
      <c r="L418" s="382">
        <f t="shared" si="28"/>
        <v>0</v>
      </c>
      <c r="M418" s="11"/>
      <c r="N418" s="11"/>
      <c r="O418" s="11"/>
      <c r="P418" s="11"/>
      <c r="Q418" s="5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x14ac:dyDescent="0.2">
      <c r="A419" s="394"/>
      <c r="B419" s="37"/>
      <c r="C419" s="20"/>
      <c r="D419" s="20"/>
      <c r="E419" s="317"/>
      <c r="F419" s="21"/>
      <c r="G419" s="21"/>
      <c r="H419" s="382">
        <f t="shared" si="26"/>
        <v>0</v>
      </c>
      <c r="I419" s="38"/>
      <c r="J419" s="809" t="str">
        <f>IFERROR(VLOOKUP(I419,'FX rates'!$C$9:$D$25,2,FALSE),"")</f>
        <v/>
      </c>
      <c r="K419" s="382">
        <f t="shared" si="27"/>
        <v>0</v>
      </c>
      <c r="L419" s="382">
        <f t="shared" si="28"/>
        <v>0</v>
      </c>
      <c r="M419" s="11"/>
      <c r="N419" s="11"/>
      <c r="O419" s="11"/>
      <c r="P419" s="11"/>
      <c r="Q419" s="5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x14ac:dyDescent="0.2">
      <c r="A420" s="394"/>
      <c r="B420" s="37"/>
      <c r="C420" s="20"/>
      <c r="D420" s="20"/>
      <c r="E420" s="317"/>
      <c r="F420" s="21"/>
      <c r="G420" s="21"/>
      <c r="H420" s="382">
        <f t="shared" si="26"/>
        <v>0</v>
      </c>
      <c r="I420" s="38"/>
      <c r="J420" s="809" t="str">
        <f>IFERROR(VLOOKUP(I420,'FX rates'!$C$9:$D$25,2,FALSE),"")</f>
        <v/>
      </c>
      <c r="K420" s="382">
        <f t="shared" si="27"/>
        <v>0</v>
      </c>
      <c r="L420" s="382">
        <f t="shared" si="28"/>
        <v>0</v>
      </c>
      <c r="M420" s="11"/>
      <c r="N420" s="11"/>
      <c r="O420" s="11"/>
      <c r="P420" s="11"/>
      <c r="Q420" s="5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x14ac:dyDescent="0.2">
      <c r="A421" s="394"/>
      <c r="B421" s="37"/>
      <c r="C421" s="20"/>
      <c r="D421" s="20"/>
      <c r="E421" s="317"/>
      <c r="F421" s="21"/>
      <c r="G421" s="21"/>
      <c r="H421" s="382">
        <f t="shared" si="26"/>
        <v>0</v>
      </c>
      <c r="I421" s="38"/>
      <c r="J421" s="809" t="str">
        <f>IFERROR(VLOOKUP(I421,'FX rates'!$C$9:$D$25,2,FALSE),"")</f>
        <v/>
      </c>
      <c r="K421" s="382">
        <f t="shared" si="27"/>
        <v>0</v>
      </c>
      <c r="L421" s="382">
        <f t="shared" si="28"/>
        <v>0</v>
      </c>
      <c r="M421" s="11"/>
      <c r="N421" s="11"/>
      <c r="O421" s="11"/>
      <c r="P421" s="11"/>
      <c r="Q421" s="5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x14ac:dyDescent="0.2">
      <c r="A422" s="394"/>
      <c r="B422" s="37"/>
      <c r="C422" s="20"/>
      <c r="D422" s="20"/>
      <c r="E422" s="317"/>
      <c r="F422" s="21"/>
      <c r="G422" s="21"/>
      <c r="H422" s="382">
        <f t="shared" si="26"/>
        <v>0</v>
      </c>
      <c r="I422" s="38"/>
      <c r="J422" s="809" t="str">
        <f>IFERROR(VLOOKUP(I422,'FX rates'!$C$9:$D$25,2,FALSE),"")</f>
        <v/>
      </c>
      <c r="K422" s="382">
        <f t="shared" si="27"/>
        <v>0</v>
      </c>
      <c r="L422" s="382">
        <f t="shared" si="28"/>
        <v>0</v>
      </c>
      <c r="M422" s="11"/>
      <c r="N422" s="11"/>
      <c r="O422" s="11"/>
      <c r="P422" s="11"/>
      <c r="Q422" s="5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x14ac:dyDescent="0.2">
      <c r="A423" s="394"/>
      <c r="B423" s="37"/>
      <c r="C423" s="20"/>
      <c r="D423" s="20"/>
      <c r="E423" s="317"/>
      <c r="F423" s="21"/>
      <c r="G423" s="21"/>
      <c r="H423" s="382">
        <f t="shared" si="26"/>
        <v>0</v>
      </c>
      <c r="I423" s="38"/>
      <c r="J423" s="809" t="str">
        <f>IFERROR(VLOOKUP(I423,'FX rates'!$C$9:$D$25,2,FALSE),"")</f>
        <v/>
      </c>
      <c r="K423" s="382">
        <f t="shared" si="27"/>
        <v>0</v>
      </c>
      <c r="L423" s="382">
        <f t="shared" si="28"/>
        <v>0</v>
      </c>
      <c r="M423" s="11"/>
      <c r="N423" s="11"/>
      <c r="O423" s="11"/>
      <c r="P423" s="11"/>
      <c r="Q423" s="5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x14ac:dyDescent="0.2">
      <c r="A424" s="394"/>
      <c r="B424" s="37"/>
      <c r="C424" s="20"/>
      <c r="D424" s="20"/>
      <c r="E424" s="317"/>
      <c r="F424" s="21"/>
      <c r="G424" s="21"/>
      <c r="H424" s="382">
        <f t="shared" si="26"/>
        <v>0</v>
      </c>
      <c r="I424" s="38"/>
      <c r="J424" s="809" t="str">
        <f>IFERROR(VLOOKUP(I424,'FX rates'!$C$9:$D$25,2,FALSE),"")</f>
        <v/>
      </c>
      <c r="K424" s="382">
        <f t="shared" si="27"/>
        <v>0</v>
      </c>
      <c r="L424" s="382">
        <f t="shared" si="28"/>
        <v>0</v>
      </c>
      <c r="M424" s="11"/>
      <c r="N424" s="11"/>
      <c r="O424" s="11"/>
      <c r="P424" s="11"/>
      <c r="Q424" s="5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x14ac:dyDescent="0.2">
      <c r="A425" s="394"/>
      <c r="B425" s="37"/>
      <c r="C425" s="20"/>
      <c r="D425" s="20"/>
      <c r="E425" s="317"/>
      <c r="F425" s="21"/>
      <c r="G425" s="21"/>
      <c r="H425" s="382">
        <f t="shared" si="26"/>
        <v>0</v>
      </c>
      <c r="I425" s="38"/>
      <c r="J425" s="809" t="str">
        <f>IFERROR(VLOOKUP(I425,'FX rates'!$C$9:$D$25,2,FALSE),"")</f>
        <v/>
      </c>
      <c r="K425" s="382">
        <f t="shared" si="27"/>
        <v>0</v>
      </c>
      <c r="L425" s="382">
        <f t="shared" si="28"/>
        <v>0</v>
      </c>
      <c r="M425" s="11"/>
      <c r="N425" s="11"/>
      <c r="O425" s="11"/>
      <c r="P425" s="11"/>
      <c r="Q425" s="5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x14ac:dyDescent="0.2">
      <c r="A426" s="394"/>
      <c r="B426" s="37"/>
      <c r="C426" s="20"/>
      <c r="D426" s="20"/>
      <c r="E426" s="317"/>
      <c r="F426" s="21"/>
      <c r="G426" s="21"/>
      <c r="H426" s="382">
        <f t="shared" si="26"/>
        <v>0</v>
      </c>
      <c r="I426" s="38"/>
      <c r="J426" s="809" t="str">
        <f>IFERROR(VLOOKUP(I426,'FX rates'!$C$9:$D$25,2,FALSE),"")</f>
        <v/>
      </c>
      <c r="K426" s="382">
        <f t="shared" si="27"/>
        <v>0</v>
      </c>
      <c r="L426" s="382">
        <f t="shared" si="28"/>
        <v>0</v>
      </c>
      <c r="M426" s="11"/>
      <c r="N426" s="11"/>
      <c r="O426" s="11"/>
      <c r="P426" s="11"/>
      <c r="Q426" s="5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x14ac:dyDescent="0.2">
      <c r="A427" s="394"/>
      <c r="B427" s="37"/>
      <c r="C427" s="20"/>
      <c r="D427" s="20"/>
      <c r="E427" s="317"/>
      <c r="F427" s="21"/>
      <c r="G427" s="21"/>
      <c r="H427" s="382">
        <f t="shared" si="26"/>
        <v>0</v>
      </c>
      <c r="I427" s="38"/>
      <c r="J427" s="809" t="str">
        <f>IFERROR(VLOOKUP(I427,'FX rates'!$C$9:$D$25,2,FALSE),"")</f>
        <v/>
      </c>
      <c r="K427" s="382">
        <f t="shared" si="27"/>
        <v>0</v>
      </c>
      <c r="L427" s="382">
        <f t="shared" si="28"/>
        <v>0</v>
      </c>
      <c r="M427" s="11"/>
      <c r="N427" s="11"/>
      <c r="O427" s="11"/>
      <c r="P427" s="11"/>
      <c r="Q427" s="5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x14ac:dyDescent="0.2">
      <c r="A428" s="394"/>
      <c r="B428" s="37"/>
      <c r="C428" s="20"/>
      <c r="D428" s="20"/>
      <c r="E428" s="317"/>
      <c r="F428" s="21"/>
      <c r="G428" s="21"/>
      <c r="H428" s="382">
        <f t="shared" si="26"/>
        <v>0</v>
      </c>
      <c r="I428" s="38"/>
      <c r="J428" s="809" t="str">
        <f>IFERROR(VLOOKUP(I428,'FX rates'!$C$9:$D$25,2,FALSE),"")</f>
        <v/>
      </c>
      <c r="K428" s="382">
        <f t="shared" si="27"/>
        <v>0</v>
      </c>
      <c r="L428" s="382">
        <f t="shared" si="28"/>
        <v>0</v>
      </c>
      <c r="M428" s="11"/>
      <c r="N428" s="11"/>
      <c r="O428" s="11"/>
      <c r="P428" s="11"/>
      <c r="Q428" s="5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x14ac:dyDescent="0.2">
      <c r="A429" s="394"/>
      <c r="B429" s="37"/>
      <c r="C429" s="20"/>
      <c r="D429" s="20"/>
      <c r="E429" s="317"/>
      <c r="F429" s="21"/>
      <c r="G429" s="21"/>
      <c r="H429" s="382">
        <f t="shared" si="26"/>
        <v>0</v>
      </c>
      <c r="I429" s="38"/>
      <c r="J429" s="809" t="str">
        <f>IFERROR(VLOOKUP(I429,'FX rates'!$C$9:$D$25,2,FALSE),"")</f>
        <v/>
      </c>
      <c r="K429" s="382">
        <f t="shared" si="27"/>
        <v>0</v>
      </c>
      <c r="L429" s="382">
        <f t="shared" si="28"/>
        <v>0</v>
      </c>
      <c r="M429" s="11"/>
      <c r="N429" s="11"/>
      <c r="O429" s="11"/>
      <c r="P429" s="11"/>
      <c r="Q429" s="5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x14ac:dyDescent="0.2">
      <c r="A430" s="394"/>
      <c r="B430" s="37"/>
      <c r="C430" s="20"/>
      <c r="D430" s="20"/>
      <c r="E430" s="317"/>
      <c r="F430" s="21"/>
      <c r="G430" s="21"/>
      <c r="H430" s="382">
        <f t="shared" si="26"/>
        <v>0</v>
      </c>
      <c r="I430" s="38"/>
      <c r="J430" s="809" t="str">
        <f>IFERROR(VLOOKUP(I430,'FX rates'!$C$9:$D$25,2,FALSE),"")</f>
        <v/>
      </c>
      <c r="K430" s="382">
        <f t="shared" si="27"/>
        <v>0</v>
      </c>
      <c r="L430" s="382">
        <f t="shared" si="28"/>
        <v>0</v>
      </c>
      <c r="M430" s="11"/>
      <c r="N430" s="11"/>
      <c r="O430" s="11"/>
      <c r="P430" s="11"/>
      <c r="Q430" s="5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x14ac:dyDescent="0.2">
      <c r="A431" s="394"/>
      <c r="B431" s="37"/>
      <c r="C431" s="20"/>
      <c r="D431" s="20"/>
      <c r="E431" s="317"/>
      <c r="F431" s="21"/>
      <c r="G431" s="21"/>
      <c r="H431" s="382">
        <f t="shared" si="26"/>
        <v>0</v>
      </c>
      <c r="I431" s="38"/>
      <c r="J431" s="809" t="str">
        <f>IFERROR(VLOOKUP(I431,'FX rates'!$C$9:$D$25,2,FALSE),"")</f>
        <v/>
      </c>
      <c r="K431" s="382">
        <f t="shared" si="27"/>
        <v>0</v>
      </c>
      <c r="L431" s="382">
        <f t="shared" si="28"/>
        <v>0</v>
      </c>
      <c r="M431" s="11"/>
      <c r="N431" s="11"/>
      <c r="O431" s="11"/>
      <c r="P431" s="11"/>
      <c r="Q431" s="5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x14ac:dyDescent="0.2">
      <c r="A432" s="394"/>
      <c r="B432" s="37"/>
      <c r="C432" s="20"/>
      <c r="D432" s="20"/>
      <c r="E432" s="317"/>
      <c r="F432" s="21"/>
      <c r="G432" s="21"/>
      <c r="H432" s="382">
        <f t="shared" si="26"/>
        <v>0</v>
      </c>
      <c r="I432" s="38"/>
      <c r="J432" s="809" t="str">
        <f>IFERROR(VLOOKUP(I432,'FX rates'!$C$9:$D$25,2,FALSE),"")</f>
        <v/>
      </c>
      <c r="K432" s="382">
        <f t="shared" si="27"/>
        <v>0</v>
      </c>
      <c r="L432" s="382">
        <f t="shared" si="28"/>
        <v>0</v>
      </c>
      <c r="M432" s="11"/>
      <c r="N432" s="11"/>
      <c r="O432" s="11"/>
      <c r="P432" s="11"/>
      <c r="Q432" s="5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x14ac:dyDescent="0.2">
      <c r="A433" s="394"/>
      <c r="B433" s="37"/>
      <c r="C433" s="20"/>
      <c r="D433" s="20"/>
      <c r="E433" s="317"/>
      <c r="F433" s="21"/>
      <c r="G433" s="21"/>
      <c r="H433" s="382">
        <f t="shared" si="26"/>
        <v>0</v>
      </c>
      <c r="I433" s="38"/>
      <c r="J433" s="809" t="str">
        <f>IFERROR(VLOOKUP(I433,'FX rates'!$C$9:$D$25,2,FALSE),"")</f>
        <v/>
      </c>
      <c r="K433" s="382">
        <f t="shared" si="27"/>
        <v>0</v>
      </c>
      <c r="L433" s="382">
        <f t="shared" si="28"/>
        <v>0</v>
      </c>
      <c r="M433" s="11"/>
      <c r="N433" s="11"/>
      <c r="O433" s="11"/>
      <c r="P433" s="11"/>
      <c r="Q433" s="5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x14ac:dyDescent="0.2">
      <c r="A434" s="394"/>
      <c r="B434" s="37"/>
      <c r="C434" s="20"/>
      <c r="D434" s="20"/>
      <c r="E434" s="317"/>
      <c r="F434" s="21"/>
      <c r="G434" s="21"/>
      <c r="H434" s="382">
        <f t="shared" si="26"/>
        <v>0</v>
      </c>
      <c r="I434" s="38"/>
      <c r="J434" s="809" t="str">
        <f>IFERROR(VLOOKUP(I434,'FX rates'!$C$9:$D$25,2,FALSE),"")</f>
        <v/>
      </c>
      <c r="K434" s="382">
        <f t="shared" si="27"/>
        <v>0</v>
      </c>
      <c r="L434" s="382">
        <f t="shared" si="28"/>
        <v>0</v>
      </c>
      <c r="M434" s="11"/>
      <c r="N434" s="11"/>
      <c r="O434" s="11"/>
      <c r="P434" s="11"/>
      <c r="Q434" s="5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x14ac:dyDescent="0.2">
      <c r="A435" s="394"/>
      <c r="B435" s="37"/>
      <c r="C435" s="20"/>
      <c r="D435" s="20"/>
      <c r="E435" s="317"/>
      <c r="F435" s="21"/>
      <c r="G435" s="21"/>
      <c r="H435" s="382">
        <f t="shared" si="26"/>
        <v>0</v>
      </c>
      <c r="I435" s="38"/>
      <c r="J435" s="809" t="str">
        <f>IFERROR(VLOOKUP(I435,'FX rates'!$C$9:$D$25,2,FALSE),"")</f>
        <v/>
      </c>
      <c r="K435" s="382">
        <f t="shared" si="27"/>
        <v>0</v>
      </c>
      <c r="L435" s="382">
        <f t="shared" si="28"/>
        <v>0</v>
      </c>
      <c r="M435" s="11"/>
      <c r="N435" s="11"/>
      <c r="O435" s="11"/>
      <c r="P435" s="11"/>
      <c r="Q435" s="5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x14ac:dyDescent="0.2">
      <c r="A436" s="394"/>
      <c r="B436" s="37"/>
      <c r="C436" s="20"/>
      <c r="D436" s="20"/>
      <c r="E436" s="317"/>
      <c r="F436" s="21"/>
      <c r="G436" s="21"/>
      <c r="H436" s="382">
        <f t="shared" si="26"/>
        <v>0</v>
      </c>
      <c r="I436" s="38"/>
      <c r="J436" s="809" t="str">
        <f>IFERROR(VLOOKUP(I436,'FX rates'!$C$9:$D$25,2,FALSE),"")</f>
        <v/>
      </c>
      <c r="K436" s="382">
        <f t="shared" si="27"/>
        <v>0</v>
      </c>
      <c r="L436" s="382">
        <f t="shared" si="28"/>
        <v>0</v>
      </c>
      <c r="M436" s="11"/>
      <c r="N436" s="11"/>
      <c r="O436" s="11"/>
      <c r="P436" s="11"/>
      <c r="Q436" s="5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x14ac:dyDescent="0.2">
      <c r="A437" s="394"/>
      <c r="B437" s="37"/>
      <c r="C437" s="20"/>
      <c r="D437" s="20"/>
      <c r="E437" s="317"/>
      <c r="F437" s="21"/>
      <c r="G437" s="21"/>
      <c r="H437" s="382">
        <f t="shared" si="26"/>
        <v>0</v>
      </c>
      <c r="I437" s="38"/>
      <c r="J437" s="809" t="str">
        <f>IFERROR(VLOOKUP(I437,'FX rates'!$C$9:$D$25,2,FALSE),"")</f>
        <v/>
      </c>
      <c r="K437" s="382">
        <f t="shared" si="27"/>
        <v>0</v>
      </c>
      <c r="L437" s="382">
        <f t="shared" si="28"/>
        <v>0</v>
      </c>
      <c r="M437" s="11"/>
      <c r="N437" s="11"/>
      <c r="O437" s="11"/>
      <c r="P437" s="11"/>
      <c r="Q437" s="5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x14ac:dyDescent="0.2">
      <c r="A438" s="394"/>
      <c r="B438" s="37"/>
      <c r="C438" s="20"/>
      <c r="D438" s="20"/>
      <c r="E438" s="317"/>
      <c r="F438" s="21"/>
      <c r="G438" s="21"/>
      <c r="H438" s="382">
        <f t="shared" si="26"/>
        <v>0</v>
      </c>
      <c r="I438" s="38"/>
      <c r="J438" s="809" t="str">
        <f>IFERROR(VLOOKUP(I438,'FX rates'!$C$9:$D$25,2,FALSE),"")</f>
        <v/>
      </c>
      <c r="K438" s="382">
        <f t="shared" si="27"/>
        <v>0</v>
      </c>
      <c r="L438" s="382">
        <f t="shared" si="28"/>
        <v>0</v>
      </c>
      <c r="M438" s="11"/>
      <c r="N438" s="11"/>
      <c r="O438" s="11"/>
      <c r="P438" s="11"/>
      <c r="Q438" s="5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x14ac:dyDescent="0.2">
      <c r="A439" s="394"/>
      <c r="B439" s="37"/>
      <c r="C439" s="20"/>
      <c r="D439" s="20"/>
      <c r="E439" s="317"/>
      <c r="F439" s="21"/>
      <c r="G439" s="21"/>
      <c r="H439" s="382">
        <f t="shared" si="26"/>
        <v>0</v>
      </c>
      <c r="I439" s="38"/>
      <c r="J439" s="809" t="str">
        <f>IFERROR(VLOOKUP(I439,'FX rates'!$C$9:$D$25,2,FALSE),"")</f>
        <v/>
      </c>
      <c r="K439" s="382">
        <f t="shared" si="27"/>
        <v>0</v>
      </c>
      <c r="L439" s="382">
        <f t="shared" si="28"/>
        <v>0</v>
      </c>
      <c r="M439" s="11"/>
      <c r="N439" s="11"/>
      <c r="O439" s="11"/>
      <c r="P439" s="11"/>
      <c r="Q439" s="5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x14ac:dyDescent="0.2">
      <c r="A440" s="394"/>
      <c r="B440" s="37"/>
      <c r="C440" s="20"/>
      <c r="D440" s="20"/>
      <c r="E440" s="317"/>
      <c r="F440" s="21"/>
      <c r="G440" s="21"/>
      <c r="H440" s="382">
        <f t="shared" si="26"/>
        <v>0</v>
      </c>
      <c r="I440" s="38"/>
      <c r="J440" s="809" t="str">
        <f>IFERROR(VLOOKUP(I440,'FX rates'!$C$9:$D$25,2,FALSE),"")</f>
        <v/>
      </c>
      <c r="K440" s="382">
        <f t="shared" si="27"/>
        <v>0</v>
      </c>
      <c r="L440" s="382">
        <f t="shared" si="28"/>
        <v>0</v>
      </c>
      <c r="M440" s="11"/>
      <c r="N440" s="11"/>
      <c r="O440" s="11"/>
      <c r="P440" s="11"/>
      <c r="Q440" s="5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x14ac:dyDescent="0.2">
      <c r="A441" s="394"/>
      <c r="B441" s="37"/>
      <c r="C441" s="20"/>
      <c r="D441" s="20"/>
      <c r="E441" s="317"/>
      <c r="F441" s="21"/>
      <c r="G441" s="21"/>
      <c r="H441" s="382">
        <f t="shared" si="26"/>
        <v>0</v>
      </c>
      <c r="I441" s="38"/>
      <c r="J441" s="809" t="str">
        <f>IFERROR(VLOOKUP(I441,'FX rates'!$C$9:$D$25,2,FALSE),"")</f>
        <v/>
      </c>
      <c r="K441" s="382">
        <f t="shared" si="27"/>
        <v>0</v>
      </c>
      <c r="L441" s="382">
        <f t="shared" si="28"/>
        <v>0</v>
      </c>
      <c r="M441" s="11"/>
      <c r="N441" s="11"/>
      <c r="O441" s="11"/>
      <c r="P441" s="11"/>
      <c r="Q441" s="5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x14ac:dyDescent="0.2">
      <c r="A442" s="394"/>
      <c r="B442" s="37"/>
      <c r="C442" s="20"/>
      <c r="D442" s="20"/>
      <c r="E442" s="317"/>
      <c r="F442" s="21"/>
      <c r="G442" s="21"/>
      <c r="H442" s="382">
        <f t="shared" si="26"/>
        <v>0</v>
      </c>
      <c r="I442" s="38"/>
      <c r="J442" s="809" t="str">
        <f>IFERROR(VLOOKUP(I442,'FX rates'!$C$9:$D$25,2,FALSE),"")</f>
        <v/>
      </c>
      <c r="K442" s="382">
        <f t="shared" si="27"/>
        <v>0</v>
      </c>
      <c r="L442" s="382">
        <f t="shared" si="28"/>
        <v>0</v>
      </c>
      <c r="M442" s="11"/>
      <c r="N442" s="11"/>
      <c r="O442" s="11"/>
      <c r="P442" s="11"/>
      <c r="Q442" s="5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x14ac:dyDescent="0.2">
      <c r="A443" s="394"/>
      <c r="B443" s="37"/>
      <c r="C443" s="20"/>
      <c r="D443" s="20"/>
      <c r="E443" s="317"/>
      <c r="F443" s="21"/>
      <c r="G443" s="21"/>
      <c r="H443" s="382">
        <f t="shared" si="26"/>
        <v>0</v>
      </c>
      <c r="I443" s="38"/>
      <c r="J443" s="809" t="str">
        <f>IFERROR(VLOOKUP(I443,'FX rates'!$C$9:$D$25,2,FALSE),"")</f>
        <v/>
      </c>
      <c r="K443" s="382">
        <f t="shared" si="27"/>
        <v>0</v>
      </c>
      <c r="L443" s="382">
        <f t="shared" si="28"/>
        <v>0</v>
      </c>
      <c r="M443" s="11"/>
      <c r="N443" s="11"/>
      <c r="O443" s="11"/>
      <c r="P443" s="11"/>
      <c r="Q443" s="5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x14ac:dyDescent="0.2">
      <c r="A444" s="394"/>
      <c r="B444" s="37"/>
      <c r="C444" s="20"/>
      <c r="D444" s="20"/>
      <c r="E444" s="317"/>
      <c r="F444" s="21"/>
      <c r="G444" s="21"/>
      <c r="H444" s="382">
        <f t="shared" si="26"/>
        <v>0</v>
      </c>
      <c r="I444" s="38"/>
      <c r="J444" s="809" t="str">
        <f>IFERROR(VLOOKUP(I444,'FX rates'!$C$9:$D$25,2,FALSE),"")</f>
        <v/>
      </c>
      <c r="K444" s="382">
        <f t="shared" si="27"/>
        <v>0</v>
      </c>
      <c r="L444" s="382">
        <f t="shared" si="28"/>
        <v>0</v>
      </c>
      <c r="M444" s="11"/>
      <c r="N444" s="11"/>
      <c r="O444" s="11"/>
      <c r="P444" s="11"/>
      <c r="Q444" s="5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x14ac:dyDescent="0.2">
      <c r="A445" s="394"/>
      <c r="B445" s="37"/>
      <c r="C445" s="20"/>
      <c r="D445" s="20"/>
      <c r="E445" s="317"/>
      <c r="F445" s="21"/>
      <c r="G445" s="21"/>
      <c r="H445" s="382">
        <f t="shared" si="26"/>
        <v>0</v>
      </c>
      <c r="I445" s="38"/>
      <c r="J445" s="809" t="str">
        <f>IFERROR(VLOOKUP(I445,'FX rates'!$C$9:$D$25,2,FALSE),"")</f>
        <v/>
      </c>
      <c r="K445" s="382">
        <f t="shared" si="27"/>
        <v>0</v>
      </c>
      <c r="L445" s="382">
        <f t="shared" si="28"/>
        <v>0</v>
      </c>
      <c r="M445" s="11"/>
      <c r="N445" s="11"/>
      <c r="O445" s="11"/>
      <c r="P445" s="11"/>
      <c r="Q445" s="5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x14ac:dyDescent="0.2">
      <c r="A446" s="394"/>
      <c r="B446" s="37"/>
      <c r="C446" s="20"/>
      <c r="D446" s="20"/>
      <c r="E446" s="317"/>
      <c r="F446" s="21"/>
      <c r="G446" s="21"/>
      <c r="H446" s="382">
        <f t="shared" si="26"/>
        <v>0</v>
      </c>
      <c r="I446" s="38"/>
      <c r="J446" s="809" t="str">
        <f>IFERROR(VLOOKUP(I446,'FX rates'!$C$9:$D$25,2,FALSE),"")</f>
        <v/>
      </c>
      <c r="K446" s="382">
        <f t="shared" si="27"/>
        <v>0</v>
      </c>
      <c r="L446" s="382">
        <f t="shared" si="28"/>
        <v>0</v>
      </c>
      <c r="M446" s="11"/>
      <c r="N446" s="11"/>
      <c r="O446" s="11"/>
      <c r="P446" s="11"/>
      <c r="Q446" s="5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x14ac:dyDescent="0.2">
      <c r="A447" s="394"/>
      <c r="B447" s="37"/>
      <c r="C447" s="20"/>
      <c r="D447" s="20"/>
      <c r="E447" s="317"/>
      <c r="F447" s="21"/>
      <c r="G447" s="21"/>
      <c r="H447" s="382">
        <f t="shared" si="26"/>
        <v>0</v>
      </c>
      <c r="I447" s="38"/>
      <c r="J447" s="809" t="str">
        <f>IFERROR(VLOOKUP(I447,'FX rates'!$C$9:$D$25,2,FALSE),"")</f>
        <v/>
      </c>
      <c r="K447" s="382">
        <f t="shared" si="27"/>
        <v>0</v>
      </c>
      <c r="L447" s="382">
        <f t="shared" si="28"/>
        <v>0</v>
      </c>
      <c r="M447" s="11"/>
      <c r="N447" s="11"/>
      <c r="O447" s="11"/>
      <c r="P447" s="11"/>
      <c r="Q447" s="5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x14ac:dyDescent="0.2">
      <c r="A448" s="394"/>
      <c r="B448" s="37"/>
      <c r="C448" s="20"/>
      <c r="D448" s="20"/>
      <c r="E448" s="317"/>
      <c r="F448" s="21"/>
      <c r="G448" s="21"/>
      <c r="H448" s="382">
        <f t="shared" si="26"/>
        <v>0</v>
      </c>
      <c r="I448" s="38"/>
      <c r="J448" s="809" t="str">
        <f>IFERROR(VLOOKUP(I448,'FX rates'!$C$9:$D$25,2,FALSE),"")</f>
        <v/>
      </c>
      <c r="K448" s="382">
        <f t="shared" si="27"/>
        <v>0</v>
      </c>
      <c r="L448" s="382">
        <f t="shared" si="28"/>
        <v>0</v>
      </c>
      <c r="M448" s="11"/>
      <c r="N448" s="11"/>
      <c r="O448" s="11"/>
      <c r="P448" s="11"/>
      <c r="Q448" s="5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x14ac:dyDescent="0.2">
      <c r="A449" s="394"/>
      <c r="B449" s="37"/>
      <c r="C449" s="20"/>
      <c r="D449" s="20"/>
      <c r="E449" s="317"/>
      <c r="F449" s="21"/>
      <c r="G449" s="21"/>
      <c r="H449" s="382">
        <f t="shared" si="26"/>
        <v>0</v>
      </c>
      <c r="I449" s="38"/>
      <c r="J449" s="809" t="str">
        <f>IFERROR(VLOOKUP(I449,'FX rates'!$C$9:$D$25,2,FALSE),"")</f>
        <v/>
      </c>
      <c r="K449" s="382">
        <f t="shared" si="27"/>
        <v>0</v>
      </c>
      <c r="L449" s="382">
        <f t="shared" si="28"/>
        <v>0</v>
      </c>
      <c r="M449" s="11"/>
      <c r="N449" s="11"/>
      <c r="O449" s="11"/>
      <c r="P449" s="11"/>
      <c r="Q449" s="5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x14ac:dyDescent="0.2">
      <c r="A450" s="394"/>
      <c r="B450" s="37"/>
      <c r="C450" s="20"/>
      <c r="D450" s="20"/>
      <c r="E450" s="317"/>
      <c r="F450" s="21"/>
      <c r="G450" s="21"/>
      <c r="H450" s="382">
        <f t="shared" si="26"/>
        <v>0</v>
      </c>
      <c r="I450" s="38"/>
      <c r="J450" s="809" t="str">
        <f>IFERROR(VLOOKUP(I450,'FX rates'!$C$9:$D$25,2,FALSE),"")</f>
        <v/>
      </c>
      <c r="K450" s="382">
        <f t="shared" si="27"/>
        <v>0</v>
      </c>
      <c r="L450" s="382">
        <f t="shared" si="28"/>
        <v>0</v>
      </c>
      <c r="M450" s="11"/>
      <c r="N450" s="11"/>
      <c r="O450" s="11"/>
      <c r="P450" s="11"/>
      <c r="Q450" s="5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x14ac:dyDescent="0.2">
      <c r="A451" s="394"/>
      <c r="B451" s="37"/>
      <c r="C451" s="20"/>
      <c r="D451" s="20"/>
      <c r="E451" s="317"/>
      <c r="F451" s="21"/>
      <c r="G451" s="21"/>
      <c r="H451" s="382">
        <f t="shared" si="26"/>
        <v>0</v>
      </c>
      <c r="I451" s="38"/>
      <c r="J451" s="809" t="str">
        <f>IFERROR(VLOOKUP(I451,'FX rates'!$C$9:$D$25,2,FALSE),"")</f>
        <v/>
      </c>
      <c r="K451" s="382">
        <f t="shared" si="27"/>
        <v>0</v>
      </c>
      <c r="L451" s="382">
        <f t="shared" si="28"/>
        <v>0</v>
      </c>
      <c r="M451" s="11"/>
      <c r="N451" s="11"/>
      <c r="O451" s="11"/>
      <c r="P451" s="11"/>
      <c r="Q451" s="5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x14ac:dyDescent="0.2">
      <c r="A452" s="394"/>
      <c r="B452" s="37"/>
      <c r="C452" s="20"/>
      <c r="D452" s="20"/>
      <c r="E452" s="317"/>
      <c r="F452" s="21"/>
      <c r="G452" s="21"/>
      <c r="H452" s="382">
        <f t="shared" si="26"/>
        <v>0</v>
      </c>
      <c r="I452" s="38"/>
      <c r="J452" s="809" t="str">
        <f>IFERROR(VLOOKUP(I452,'FX rates'!$C$9:$D$25,2,FALSE),"")</f>
        <v/>
      </c>
      <c r="K452" s="382">
        <f t="shared" si="27"/>
        <v>0</v>
      </c>
      <c r="L452" s="382">
        <f t="shared" si="28"/>
        <v>0</v>
      </c>
      <c r="M452" s="11"/>
      <c r="N452" s="11"/>
      <c r="O452" s="11"/>
      <c r="P452" s="11"/>
      <c r="Q452" s="5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x14ac:dyDescent="0.2">
      <c r="A453" s="394"/>
      <c r="B453" s="37"/>
      <c r="C453" s="20"/>
      <c r="D453" s="20"/>
      <c r="E453" s="317"/>
      <c r="F453" s="21"/>
      <c r="G453" s="21"/>
      <c r="H453" s="382">
        <f t="shared" si="26"/>
        <v>0</v>
      </c>
      <c r="I453" s="38"/>
      <c r="J453" s="809" t="str">
        <f>IFERROR(VLOOKUP(I453,'FX rates'!$C$9:$D$25,2,FALSE),"")</f>
        <v/>
      </c>
      <c r="K453" s="382">
        <f t="shared" si="27"/>
        <v>0</v>
      </c>
      <c r="L453" s="382">
        <f t="shared" si="28"/>
        <v>0</v>
      </c>
      <c r="M453" s="11"/>
      <c r="N453" s="11"/>
      <c r="O453" s="11"/>
      <c r="P453" s="11"/>
      <c r="Q453" s="5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x14ac:dyDescent="0.2">
      <c r="A454" s="394"/>
      <c r="B454" s="37"/>
      <c r="C454" s="20"/>
      <c r="D454" s="20"/>
      <c r="E454" s="317"/>
      <c r="F454" s="21"/>
      <c r="G454" s="21"/>
      <c r="H454" s="382">
        <f t="shared" si="26"/>
        <v>0</v>
      </c>
      <c r="I454" s="38"/>
      <c r="J454" s="809" t="str">
        <f>IFERROR(VLOOKUP(I454,'FX rates'!$C$9:$D$25,2,FALSE),"")</f>
        <v/>
      </c>
      <c r="K454" s="382">
        <f t="shared" si="27"/>
        <v>0</v>
      </c>
      <c r="L454" s="382">
        <f t="shared" si="28"/>
        <v>0</v>
      </c>
      <c r="M454" s="11"/>
      <c r="N454" s="11"/>
      <c r="O454" s="11"/>
      <c r="P454" s="11"/>
      <c r="Q454" s="5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x14ac:dyDescent="0.2">
      <c r="A455" s="394"/>
      <c r="B455" s="37"/>
      <c r="C455" s="20"/>
      <c r="D455" s="20"/>
      <c r="E455" s="317"/>
      <c r="F455" s="21"/>
      <c r="G455" s="21"/>
      <c r="H455" s="382">
        <f t="shared" si="26"/>
        <v>0</v>
      </c>
      <c r="I455" s="38"/>
      <c r="J455" s="809" t="str">
        <f>IFERROR(VLOOKUP(I455,'FX rates'!$C$9:$D$25,2,FALSE),"")</f>
        <v/>
      </c>
      <c r="K455" s="382">
        <f t="shared" si="27"/>
        <v>0</v>
      </c>
      <c r="L455" s="382">
        <f t="shared" si="28"/>
        <v>0</v>
      </c>
      <c r="M455" s="11"/>
      <c r="N455" s="11"/>
      <c r="O455" s="11"/>
      <c r="P455" s="11"/>
      <c r="Q455" s="5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x14ac:dyDescent="0.2">
      <c r="A456" s="394"/>
      <c r="B456" s="37"/>
      <c r="C456" s="20"/>
      <c r="D456" s="20"/>
      <c r="E456" s="317"/>
      <c r="F456" s="21"/>
      <c r="G456" s="21"/>
      <c r="H456" s="382">
        <f t="shared" si="26"/>
        <v>0</v>
      </c>
      <c r="I456" s="38"/>
      <c r="J456" s="809" t="str">
        <f>IFERROR(VLOOKUP(I456,'FX rates'!$C$9:$D$25,2,FALSE),"")</f>
        <v/>
      </c>
      <c r="K456" s="382">
        <f t="shared" si="27"/>
        <v>0</v>
      </c>
      <c r="L456" s="382">
        <f t="shared" si="28"/>
        <v>0</v>
      </c>
      <c r="M456" s="11"/>
      <c r="N456" s="11"/>
      <c r="O456" s="11"/>
      <c r="P456" s="11"/>
      <c r="Q456" s="5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x14ac:dyDescent="0.2">
      <c r="A457" s="394"/>
      <c r="B457" s="37"/>
      <c r="C457" s="20"/>
      <c r="D457" s="20"/>
      <c r="E457" s="317"/>
      <c r="F457" s="21"/>
      <c r="G457" s="21"/>
      <c r="H457" s="382">
        <f t="shared" si="26"/>
        <v>0</v>
      </c>
      <c r="I457" s="38"/>
      <c r="J457" s="809" t="str">
        <f>IFERROR(VLOOKUP(I457,'FX rates'!$C$9:$D$25,2,FALSE),"")</f>
        <v/>
      </c>
      <c r="K457" s="382">
        <f t="shared" si="27"/>
        <v>0</v>
      </c>
      <c r="L457" s="382">
        <f t="shared" si="28"/>
        <v>0</v>
      </c>
      <c r="M457" s="11"/>
      <c r="N457" s="11"/>
      <c r="O457" s="11"/>
      <c r="P457" s="11"/>
      <c r="Q457" s="5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x14ac:dyDescent="0.2">
      <c r="A458" s="394"/>
      <c r="B458" s="37"/>
      <c r="C458" s="20"/>
      <c r="D458" s="20"/>
      <c r="E458" s="317"/>
      <c r="F458" s="21"/>
      <c r="G458" s="21"/>
      <c r="H458" s="382">
        <f t="shared" si="26"/>
        <v>0</v>
      </c>
      <c r="I458" s="38"/>
      <c r="J458" s="809" t="str">
        <f>IFERROR(VLOOKUP(I458,'FX rates'!$C$9:$D$25,2,FALSE),"")</f>
        <v/>
      </c>
      <c r="K458" s="382">
        <f t="shared" si="27"/>
        <v>0</v>
      </c>
      <c r="L458" s="382">
        <f t="shared" si="28"/>
        <v>0</v>
      </c>
      <c r="M458" s="11"/>
      <c r="N458" s="11"/>
      <c r="O458" s="11"/>
      <c r="P458" s="11"/>
      <c r="Q458" s="5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x14ac:dyDescent="0.2">
      <c r="A459" s="394"/>
      <c r="B459" s="37"/>
      <c r="C459" s="20"/>
      <c r="D459" s="20"/>
      <c r="E459" s="317"/>
      <c r="F459" s="21"/>
      <c r="G459" s="21"/>
      <c r="H459" s="382">
        <f t="shared" si="26"/>
        <v>0</v>
      </c>
      <c r="I459" s="38"/>
      <c r="J459" s="809" t="str">
        <f>IFERROR(VLOOKUP(I459,'FX rates'!$C$9:$D$25,2,FALSE),"")</f>
        <v/>
      </c>
      <c r="K459" s="382">
        <f t="shared" si="27"/>
        <v>0</v>
      </c>
      <c r="L459" s="382">
        <f t="shared" si="28"/>
        <v>0</v>
      </c>
      <c r="M459" s="11"/>
      <c r="N459" s="11"/>
      <c r="O459" s="11"/>
      <c r="P459" s="11"/>
      <c r="Q459" s="5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x14ac:dyDescent="0.2">
      <c r="A460" s="394"/>
      <c r="B460" s="37"/>
      <c r="C460" s="20"/>
      <c r="D460" s="20"/>
      <c r="E460" s="317"/>
      <c r="F460" s="21"/>
      <c r="G460" s="21"/>
      <c r="H460" s="382">
        <f t="shared" si="26"/>
        <v>0</v>
      </c>
      <c r="I460" s="38"/>
      <c r="J460" s="809" t="str">
        <f>IFERROR(VLOOKUP(I460,'FX rates'!$C$9:$D$25,2,FALSE),"")</f>
        <v/>
      </c>
      <c r="K460" s="382">
        <f t="shared" si="27"/>
        <v>0</v>
      </c>
      <c r="L460" s="382">
        <f t="shared" si="28"/>
        <v>0</v>
      </c>
      <c r="M460" s="11"/>
      <c r="N460" s="11"/>
      <c r="O460" s="11"/>
      <c r="P460" s="11"/>
      <c r="Q460" s="5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x14ac:dyDescent="0.2">
      <c r="A461" s="394"/>
      <c r="B461" s="37"/>
      <c r="C461" s="20"/>
      <c r="D461" s="20"/>
      <c r="E461" s="317"/>
      <c r="F461" s="21"/>
      <c r="G461" s="21"/>
      <c r="H461" s="382">
        <f t="shared" si="26"/>
        <v>0</v>
      </c>
      <c r="I461" s="38"/>
      <c r="J461" s="809" t="str">
        <f>IFERROR(VLOOKUP(I461,'FX rates'!$C$9:$D$25,2,FALSE),"")</f>
        <v/>
      </c>
      <c r="K461" s="382">
        <f t="shared" si="27"/>
        <v>0</v>
      </c>
      <c r="L461" s="382">
        <f t="shared" si="28"/>
        <v>0</v>
      </c>
      <c r="M461" s="11"/>
      <c r="N461" s="11"/>
      <c r="O461" s="11"/>
      <c r="P461" s="11"/>
      <c r="Q461" s="5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x14ac:dyDescent="0.2">
      <c r="A462" s="394"/>
      <c r="B462" s="37"/>
      <c r="C462" s="20"/>
      <c r="D462" s="20"/>
      <c r="E462" s="317"/>
      <c r="F462" s="21"/>
      <c r="G462" s="21"/>
      <c r="H462" s="382">
        <f t="shared" si="26"/>
        <v>0</v>
      </c>
      <c r="I462" s="38"/>
      <c r="J462" s="809" t="str">
        <f>IFERROR(VLOOKUP(I462,'FX rates'!$C$9:$D$25,2,FALSE),"")</f>
        <v/>
      </c>
      <c r="K462" s="382">
        <f t="shared" si="27"/>
        <v>0</v>
      </c>
      <c r="L462" s="382">
        <f t="shared" si="28"/>
        <v>0</v>
      </c>
      <c r="M462" s="11"/>
      <c r="N462" s="11"/>
      <c r="O462" s="11"/>
      <c r="P462" s="11"/>
      <c r="Q462" s="5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x14ac:dyDescent="0.2">
      <c r="A463" s="394"/>
      <c r="B463" s="37"/>
      <c r="C463" s="20"/>
      <c r="D463" s="20"/>
      <c r="E463" s="317"/>
      <c r="F463" s="21"/>
      <c r="G463" s="21"/>
      <c r="H463" s="382">
        <f t="shared" si="26"/>
        <v>0</v>
      </c>
      <c r="I463" s="38"/>
      <c r="J463" s="809" t="str">
        <f>IFERROR(VLOOKUP(I463,'FX rates'!$C$9:$D$25,2,FALSE),"")</f>
        <v/>
      </c>
      <c r="K463" s="382">
        <f t="shared" si="27"/>
        <v>0</v>
      </c>
      <c r="L463" s="382">
        <f t="shared" si="28"/>
        <v>0</v>
      </c>
      <c r="M463" s="11"/>
      <c r="N463" s="11"/>
      <c r="O463" s="11"/>
      <c r="P463" s="11"/>
      <c r="Q463" s="5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x14ac:dyDescent="0.2">
      <c r="A464" s="394"/>
      <c r="B464" s="37"/>
      <c r="C464" s="20"/>
      <c r="D464" s="20"/>
      <c r="E464" s="317"/>
      <c r="F464" s="21"/>
      <c r="G464" s="21"/>
      <c r="H464" s="382">
        <f t="shared" si="26"/>
        <v>0</v>
      </c>
      <c r="I464" s="38"/>
      <c r="J464" s="809" t="str">
        <f>IFERROR(VLOOKUP(I464,'FX rates'!$C$9:$D$25,2,FALSE),"")</f>
        <v/>
      </c>
      <c r="K464" s="382">
        <f t="shared" si="27"/>
        <v>0</v>
      </c>
      <c r="L464" s="382">
        <f t="shared" si="28"/>
        <v>0</v>
      </c>
      <c r="M464" s="11"/>
      <c r="N464" s="11"/>
      <c r="O464" s="11"/>
      <c r="P464" s="11"/>
      <c r="Q464" s="5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x14ac:dyDescent="0.2">
      <c r="A465" s="394"/>
      <c r="B465" s="37"/>
      <c r="C465" s="20"/>
      <c r="D465" s="20"/>
      <c r="E465" s="317"/>
      <c r="F465" s="21"/>
      <c r="G465" s="21"/>
      <c r="H465" s="382">
        <f t="shared" si="26"/>
        <v>0</v>
      </c>
      <c r="I465" s="38"/>
      <c r="J465" s="809" t="str">
        <f>IFERROR(VLOOKUP(I465,'FX rates'!$C$9:$D$25,2,FALSE),"")</f>
        <v/>
      </c>
      <c r="K465" s="382">
        <f t="shared" si="27"/>
        <v>0</v>
      </c>
      <c r="L465" s="382">
        <f t="shared" si="28"/>
        <v>0</v>
      </c>
      <c r="M465" s="11"/>
      <c r="N465" s="11"/>
      <c r="O465" s="11"/>
      <c r="P465" s="11"/>
      <c r="Q465" s="5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x14ac:dyDescent="0.2">
      <c r="A466" s="394"/>
      <c r="B466" s="37"/>
      <c r="C466" s="20"/>
      <c r="D466" s="20"/>
      <c r="E466" s="317"/>
      <c r="F466" s="21"/>
      <c r="G466" s="21"/>
      <c r="H466" s="382">
        <f t="shared" si="26"/>
        <v>0</v>
      </c>
      <c r="I466" s="38"/>
      <c r="J466" s="809" t="str">
        <f>IFERROR(VLOOKUP(I466,'FX rates'!$C$9:$D$25,2,FALSE),"")</f>
        <v/>
      </c>
      <c r="K466" s="382">
        <f t="shared" si="27"/>
        <v>0</v>
      </c>
      <c r="L466" s="382">
        <f t="shared" si="28"/>
        <v>0</v>
      </c>
      <c r="M466" s="11"/>
      <c r="N466" s="11"/>
      <c r="O466" s="11"/>
      <c r="P466" s="11"/>
      <c r="Q466" s="5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x14ac:dyDescent="0.2">
      <c r="A467" s="394"/>
      <c r="B467" s="37"/>
      <c r="C467" s="20"/>
      <c r="D467" s="20"/>
      <c r="E467" s="317"/>
      <c r="F467" s="21"/>
      <c r="G467" s="21"/>
      <c r="H467" s="382">
        <f t="shared" si="26"/>
        <v>0</v>
      </c>
      <c r="I467" s="38"/>
      <c r="J467" s="809" t="str">
        <f>IFERROR(VLOOKUP(I467,'FX rates'!$C$9:$D$25,2,FALSE),"")</f>
        <v/>
      </c>
      <c r="K467" s="382">
        <f t="shared" si="27"/>
        <v>0</v>
      </c>
      <c r="L467" s="382">
        <f t="shared" si="28"/>
        <v>0</v>
      </c>
      <c r="M467" s="11"/>
      <c r="N467" s="11"/>
      <c r="O467" s="11"/>
      <c r="P467" s="11"/>
      <c r="Q467" s="5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x14ac:dyDescent="0.2">
      <c r="A468" s="394"/>
      <c r="B468" s="37"/>
      <c r="C468" s="20"/>
      <c r="D468" s="20"/>
      <c r="E468" s="317"/>
      <c r="F468" s="21"/>
      <c r="G468" s="21"/>
      <c r="H468" s="382">
        <f t="shared" si="26"/>
        <v>0</v>
      </c>
      <c r="I468" s="38"/>
      <c r="J468" s="809" t="str">
        <f>IFERROR(VLOOKUP(I468,'FX rates'!$C$9:$D$25,2,FALSE),"")</f>
        <v/>
      </c>
      <c r="K468" s="382">
        <f t="shared" si="27"/>
        <v>0</v>
      </c>
      <c r="L468" s="382">
        <f t="shared" si="28"/>
        <v>0</v>
      </c>
      <c r="M468" s="11"/>
      <c r="N468" s="11"/>
      <c r="O468" s="11"/>
      <c r="P468" s="11"/>
      <c r="Q468" s="5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x14ac:dyDescent="0.2">
      <c r="A469" s="394"/>
      <c r="B469" s="37"/>
      <c r="C469" s="20"/>
      <c r="D469" s="20"/>
      <c r="E469" s="317"/>
      <c r="F469" s="21"/>
      <c r="G469" s="21"/>
      <c r="H469" s="382">
        <f t="shared" si="26"/>
        <v>0</v>
      </c>
      <c r="I469" s="38"/>
      <c r="J469" s="809" t="str">
        <f>IFERROR(VLOOKUP(I469,'FX rates'!$C$9:$D$25,2,FALSE),"")</f>
        <v/>
      </c>
      <c r="K469" s="382">
        <f t="shared" si="27"/>
        <v>0</v>
      </c>
      <c r="L469" s="382">
        <f t="shared" si="28"/>
        <v>0</v>
      </c>
      <c r="M469" s="11"/>
      <c r="N469" s="11"/>
      <c r="O469" s="11"/>
      <c r="P469" s="11"/>
      <c r="Q469" s="5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x14ac:dyDescent="0.2">
      <c r="A470" s="394"/>
      <c r="B470" s="37"/>
      <c r="C470" s="20"/>
      <c r="D470" s="20"/>
      <c r="E470" s="317"/>
      <c r="F470" s="21"/>
      <c r="G470" s="21"/>
      <c r="H470" s="382">
        <f t="shared" si="26"/>
        <v>0</v>
      </c>
      <c r="I470" s="38"/>
      <c r="J470" s="809" t="str">
        <f>IFERROR(VLOOKUP(I470,'FX rates'!$C$9:$D$25,2,FALSE),"")</f>
        <v/>
      </c>
      <c r="K470" s="382">
        <f t="shared" si="27"/>
        <v>0</v>
      </c>
      <c r="L470" s="382">
        <f t="shared" si="28"/>
        <v>0</v>
      </c>
      <c r="M470" s="11"/>
      <c r="N470" s="11"/>
      <c r="O470" s="11"/>
      <c r="P470" s="11"/>
      <c r="Q470" s="5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x14ac:dyDescent="0.2">
      <c r="A471" s="394"/>
      <c r="B471" s="37"/>
      <c r="C471" s="20"/>
      <c r="D471" s="20"/>
      <c r="E471" s="317"/>
      <c r="F471" s="21"/>
      <c r="G471" s="21"/>
      <c r="H471" s="382">
        <f t="shared" si="26"/>
        <v>0</v>
      </c>
      <c r="I471" s="38"/>
      <c r="J471" s="809" t="str">
        <f>IFERROR(VLOOKUP(I471,'FX rates'!$C$9:$D$25,2,FALSE),"")</f>
        <v/>
      </c>
      <c r="K471" s="382">
        <f t="shared" si="27"/>
        <v>0</v>
      </c>
      <c r="L471" s="382">
        <f t="shared" si="28"/>
        <v>0</v>
      </c>
      <c r="M471" s="11"/>
      <c r="N471" s="11"/>
      <c r="O471" s="11"/>
      <c r="P471" s="11"/>
      <c r="Q471" s="5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x14ac:dyDescent="0.2">
      <c r="A472" s="394"/>
      <c r="B472" s="37"/>
      <c r="C472" s="20"/>
      <c r="D472" s="20"/>
      <c r="E472" s="317"/>
      <c r="F472" s="21"/>
      <c r="G472" s="21"/>
      <c r="H472" s="382">
        <f t="shared" si="26"/>
        <v>0</v>
      </c>
      <c r="I472" s="38"/>
      <c r="J472" s="809" t="str">
        <f>IFERROR(VLOOKUP(I472,'FX rates'!$C$9:$D$25,2,FALSE),"")</f>
        <v/>
      </c>
      <c r="K472" s="382">
        <f t="shared" si="27"/>
        <v>0</v>
      </c>
      <c r="L472" s="382">
        <f t="shared" si="28"/>
        <v>0</v>
      </c>
      <c r="M472" s="11"/>
      <c r="N472" s="11"/>
      <c r="O472" s="11"/>
      <c r="P472" s="11"/>
      <c r="Q472" s="5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x14ac:dyDescent="0.2">
      <c r="A473" s="394"/>
      <c r="B473" s="37"/>
      <c r="C473" s="20"/>
      <c r="D473" s="20"/>
      <c r="E473" s="317"/>
      <c r="F473" s="21"/>
      <c r="G473" s="21"/>
      <c r="H473" s="382">
        <f t="shared" si="26"/>
        <v>0</v>
      </c>
      <c r="I473" s="38"/>
      <c r="J473" s="809" t="str">
        <f>IFERROR(VLOOKUP(I473,'FX rates'!$C$9:$D$25,2,FALSE),"")</f>
        <v/>
      </c>
      <c r="K473" s="382">
        <f t="shared" si="27"/>
        <v>0</v>
      </c>
      <c r="L473" s="382">
        <f t="shared" si="28"/>
        <v>0</v>
      </c>
      <c r="M473" s="11"/>
      <c r="N473" s="11"/>
      <c r="O473" s="11"/>
      <c r="P473" s="11"/>
      <c r="Q473" s="5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x14ac:dyDescent="0.2">
      <c r="A474" s="394"/>
      <c r="B474" s="37"/>
      <c r="C474" s="20"/>
      <c r="D474" s="20"/>
      <c r="E474" s="317"/>
      <c r="F474" s="21"/>
      <c r="G474" s="21"/>
      <c r="H474" s="382">
        <f t="shared" ref="H474:H537" si="29">IF(F474&gt;0,F474*G474,0)</f>
        <v>0</v>
      </c>
      <c r="I474" s="38"/>
      <c r="J474" s="809" t="str">
        <f>IFERROR(VLOOKUP(I474,'FX rates'!$C$9:$D$25,2,FALSE),"")</f>
        <v/>
      </c>
      <c r="K474" s="382">
        <f t="shared" ref="K474:K537" si="30">IF(E474=$Z$26,H474,0)</f>
        <v>0</v>
      </c>
      <c r="L474" s="382">
        <f t="shared" ref="L474:L537" si="31">IF(OR(E474=$Z$27,ISBLANK(E474)),H474,0)</f>
        <v>0</v>
      </c>
      <c r="M474" s="11"/>
      <c r="N474" s="11"/>
      <c r="O474" s="11"/>
      <c r="P474" s="11"/>
      <c r="Q474" s="5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x14ac:dyDescent="0.2">
      <c r="A475" s="394"/>
      <c r="B475" s="37"/>
      <c r="C475" s="20"/>
      <c r="D475" s="20"/>
      <c r="E475" s="317"/>
      <c r="F475" s="21"/>
      <c r="G475" s="21"/>
      <c r="H475" s="382">
        <f t="shared" si="29"/>
        <v>0</v>
      </c>
      <c r="I475" s="38"/>
      <c r="J475" s="809" t="str">
        <f>IFERROR(VLOOKUP(I475,'FX rates'!$C$9:$D$25,2,FALSE),"")</f>
        <v/>
      </c>
      <c r="K475" s="382">
        <f t="shared" si="30"/>
        <v>0</v>
      </c>
      <c r="L475" s="382">
        <f t="shared" si="31"/>
        <v>0</v>
      </c>
      <c r="M475" s="11"/>
      <c r="N475" s="11"/>
      <c r="O475" s="11"/>
      <c r="P475" s="11"/>
      <c r="Q475" s="5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x14ac:dyDescent="0.2">
      <c r="A476" s="394"/>
      <c r="B476" s="37"/>
      <c r="C476" s="20"/>
      <c r="D476" s="20"/>
      <c r="E476" s="317"/>
      <c r="F476" s="21"/>
      <c r="G476" s="21"/>
      <c r="H476" s="382">
        <f t="shared" si="29"/>
        <v>0</v>
      </c>
      <c r="I476" s="38"/>
      <c r="J476" s="809" t="str">
        <f>IFERROR(VLOOKUP(I476,'FX rates'!$C$9:$D$25,2,FALSE),"")</f>
        <v/>
      </c>
      <c r="K476" s="382">
        <f t="shared" si="30"/>
        <v>0</v>
      </c>
      <c r="L476" s="382">
        <f t="shared" si="31"/>
        <v>0</v>
      </c>
      <c r="M476" s="11"/>
      <c r="N476" s="11"/>
      <c r="O476" s="11"/>
      <c r="P476" s="11"/>
      <c r="Q476" s="5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x14ac:dyDescent="0.2">
      <c r="A477" s="394"/>
      <c r="B477" s="37"/>
      <c r="C477" s="20"/>
      <c r="D477" s="20"/>
      <c r="E477" s="317"/>
      <c r="F477" s="21"/>
      <c r="G477" s="21"/>
      <c r="H477" s="382">
        <f t="shared" si="29"/>
        <v>0</v>
      </c>
      <c r="I477" s="38"/>
      <c r="J477" s="809" t="str">
        <f>IFERROR(VLOOKUP(I477,'FX rates'!$C$9:$D$25,2,FALSE),"")</f>
        <v/>
      </c>
      <c r="K477" s="382">
        <f t="shared" si="30"/>
        <v>0</v>
      </c>
      <c r="L477" s="382">
        <f t="shared" si="31"/>
        <v>0</v>
      </c>
      <c r="M477" s="11"/>
      <c r="N477" s="11"/>
      <c r="O477" s="11"/>
      <c r="P477" s="11"/>
      <c r="Q477" s="5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x14ac:dyDescent="0.2">
      <c r="A478" s="394"/>
      <c r="B478" s="37"/>
      <c r="C478" s="20"/>
      <c r="D478" s="20"/>
      <c r="E478" s="317"/>
      <c r="F478" s="21"/>
      <c r="G478" s="21"/>
      <c r="H478" s="382">
        <f t="shared" si="29"/>
        <v>0</v>
      </c>
      <c r="I478" s="38"/>
      <c r="J478" s="809" t="str">
        <f>IFERROR(VLOOKUP(I478,'FX rates'!$C$9:$D$25,2,FALSE),"")</f>
        <v/>
      </c>
      <c r="K478" s="382">
        <f t="shared" si="30"/>
        <v>0</v>
      </c>
      <c r="L478" s="382">
        <f t="shared" si="31"/>
        <v>0</v>
      </c>
      <c r="M478" s="11"/>
      <c r="N478" s="11"/>
      <c r="O478" s="11"/>
      <c r="P478" s="11"/>
      <c r="Q478" s="5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x14ac:dyDescent="0.2">
      <c r="A479" s="394"/>
      <c r="B479" s="37"/>
      <c r="C479" s="20"/>
      <c r="D479" s="20"/>
      <c r="E479" s="317"/>
      <c r="F479" s="21"/>
      <c r="G479" s="21"/>
      <c r="H479" s="382">
        <f t="shared" si="29"/>
        <v>0</v>
      </c>
      <c r="I479" s="38"/>
      <c r="J479" s="809" t="str">
        <f>IFERROR(VLOOKUP(I479,'FX rates'!$C$9:$D$25,2,FALSE),"")</f>
        <v/>
      </c>
      <c r="K479" s="382">
        <f t="shared" si="30"/>
        <v>0</v>
      </c>
      <c r="L479" s="382">
        <f t="shared" si="31"/>
        <v>0</v>
      </c>
      <c r="M479" s="11"/>
      <c r="N479" s="11"/>
      <c r="O479" s="11"/>
      <c r="P479" s="11"/>
      <c r="Q479" s="5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x14ac:dyDescent="0.2">
      <c r="A480" s="394"/>
      <c r="B480" s="37"/>
      <c r="C480" s="20"/>
      <c r="D480" s="20"/>
      <c r="E480" s="317"/>
      <c r="F480" s="21"/>
      <c r="G480" s="21"/>
      <c r="H480" s="382">
        <f t="shared" si="29"/>
        <v>0</v>
      </c>
      <c r="I480" s="38"/>
      <c r="J480" s="809" t="str">
        <f>IFERROR(VLOOKUP(I480,'FX rates'!$C$9:$D$25,2,FALSE),"")</f>
        <v/>
      </c>
      <c r="K480" s="382">
        <f t="shared" si="30"/>
        <v>0</v>
      </c>
      <c r="L480" s="382">
        <f t="shared" si="31"/>
        <v>0</v>
      </c>
      <c r="M480" s="11"/>
      <c r="N480" s="11"/>
      <c r="O480" s="11"/>
      <c r="P480" s="11"/>
      <c r="Q480" s="5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x14ac:dyDescent="0.2">
      <c r="A481" s="394"/>
      <c r="B481" s="37"/>
      <c r="C481" s="20"/>
      <c r="D481" s="20"/>
      <c r="E481" s="317"/>
      <c r="F481" s="21"/>
      <c r="G481" s="21"/>
      <c r="H481" s="382">
        <f t="shared" si="29"/>
        <v>0</v>
      </c>
      <c r="I481" s="38"/>
      <c r="J481" s="809" t="str">
        <f>IFERROR(VLOOKUP(I481,'FX rates'!$C$9:$D$25,2,FALSE),"")</f>
        <v/>
      </c>
      <c r="K481" s="382">
        <f t="shared" si="30"/>
        <v>0</v>
      </c>
      <c r="L481" s="382">
        <f t="shared" si="31"/>
        <v>0</v>
      </c>
      <c r="M481" s="11"/>
      <c r="N481" s="11"/>
      <c r="O481" s="11"/>
      <c r="P481" s="11"/>
      <c r="Q481" s="5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x14ac:dyDescent="0.2">
      <c r="A482" s="394"/>
      <c r="B482" s="37"/>
      <c r="C482" s="20"/>
      <c r="D482" s="20"/>
      <c r="E482" s="317"/>
      <c r="F482" s="21"/>
      <c r="G482" s="21"/>
      <c r="H482" s="382">
        <f t="shared" si="29"/>
        <v>0</v>
      </c>
      <c r="I482" s="38"/>
      <c r="J482" s="809" t="str">
        <f>IFERROR(VLOOKUP(I482,'FX rates'!$C$9:$D$25,2,FALSE),"")</f>
        <v/>
      </c>
      <c r="K482" s="382">
        <f t="shared" si="30"/>
        <v>0</v>
      </c>
      <c r="L482" s="382">
        <f t="shared" si="31"/>
        <v>0</v>
      </c>
      <c r="M482" s="11"/>
      <c r="N482" s="11"/>
      <c r="O482" s="11"/>
      <c r="P482" s="11"/>
      <c r="Q482" s="5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x14ac:dyDescent="0.2">
      <c r="A483" s="394"/>
      <c r="B483" s="37"/>
      <c r="C483" s="20"/>
      <c r="D483" s="20"/>
      <c r="E483" s="317"/>
      <c r="F483" s="21"/>
      <c r="G483" s="21"/>
      <c r="H483" s="382">
        <f t="shared" si="29"/>
        <v>0</v>
      </c>
      <c r="I483" s="38"/>
      <c r="J483" s="809" t="str">
        <f>IFERROR(VLOOKUP(I483,'FX rates'!$C$9:$D$25,2,FALSE),"")</f>
        <v/>
      </c>
      <c r="K483" s="382">
        <f t="shared" si="30"/>
        <v>0</v>
      </c>
      <c r="L483" s="382">
        <f t="shared" si="31"/>
        <v>0</v>
      </c>
      <c r="M483" s="11"/>
      <c r="N483" s="11"/>
      <c r="O483" s="11"/>
      <c r="P483" s="11"/>
      <c r="Q483" s="5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x14ac:dyDescent="0.2">
      <c r="A484" s="394"/>
      <c r="B484" s="37"/>
      <c r="C484" s="20"/>
      <c r="D484" s="20"/>
      <c r="E484" s="317"/>
      <c r="F484" s="21"/>
      <c r="G484" s="21"/>
      <c r="H484" s="382">
        <f t="shared" si="29"/>
        <v>0</v>
      </c>
      <c r="I484" s="38"/>
      <c r="J484" s="809" t="str">
        <f>IFERROR(VLOOKUP(I484,'FX rates'!$C$9:$D$25,2,FALSE),"")</f>
        <v/>
      </c>
      <c r="K484" s="382">
        <f t="shared" si="30"/>
        <v>0</v>
      </c>
      <c r="L484" s="382">
        <f t="shared" si="31"/>
        <v>0</v>
      </c>
      <c r="M484" s="11"/>
      <c r="N484" s="11"/>
      <c r="O484" s="11"/>
      <c r="P484" s="11"/>
      <c r="Q484" s="5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x14ac:dyDescent="0.2">
      <c r="A485" s="394"/>
      <c r="B485" s="37"/>
      <c r="C485" s="20"/>
      <c r="D485" s="20"/>
      <c r="E485" s="317"/>
      <c r="F485" s="21"/>
      <c r="G485" s="21"/>
      <c r="H485" s="382">
        <f t="shared" si="29"/>
        <v>0</v>
      </c>
      <c r="I485" s="38"/>
      <c r="J485" s="809" t="str">
        <f>IFERROR(VLOOKUP(I485,'FX rates'!$C$9:$D$25,2,FALSE),"")</f>
        <v/>
      </c>
      <c r="K485" s="382">
        <f t="shared" si="30"/>
        <v>0</v>
      </c>
      <c r="L485" s="382">
        <f t="shared" si="31"/>
        <v>0</v>
      </c>
      <c r="M485" s="11"/>
      <c r="N485" s="11"/>
      <c r="O485" s="11"/>
      <c r="P485" s="11"/>
      <c r="Q485" s="5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x14ac:dyDescent="0.2">
      <c r="A486" s="394"/>
      <c r="B486" s="37"/>
      <c r="C486" s="20"/>
      <c r="D486" s="20"/>
      <c r="E486" s="317"/>
      <c r="F486" s="21"/>
      <c r="G486" s="21"/>
      <c r="H486" s="382">
        <f t="shared" si="29"/>
        <v>0</v>
      </c>
      <c r="I486" s="38"/>
      <c r="J486" s="809" t="str">
        <f>IFERROR(VLOOKUP(I486,'FX rates'!$C$9:$D$25,2,FALSE),"")</f>
        <v/>
      </c>
      <c r="K486" s="382">
        <f t="shared" si="30"/>
        <v>0</v>
      </c>
      <c r="L486" s="382">
        <f t="shared" si="31"/>
        <v>0</v>
      </c>
      <c r="M486" s="11"/>
      <c r="N486" s="11"/>
      <c r="O486" s="11"/>
      <c r="P486" s="11"/>
      <c r="Q486" s="5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x14ac:dyDescent="0.2">
      <c r="A487" s="394"/>
      <c r="B487" s="37"/>
      <c r="C487" s="20"/>
      <c r="D487" s="20"/>
      <c r="E487" s="317"/>
      <c r="F487" s="21"/>
      <c r="G487" s="21"/>
      <c r="H487" s="382">
        <f t="shared" si="29"/>
        <v>0</v>
      </c>
      <c r="I487" s="38"/>
      <c r="J487" s="809" t="str">
        <f>IFERROR(VLOOKUP(I487,'FX rates'!$C$9:$D$25,2,FALSE),"")</f>
        <v/>
      </c>
      <c r="K487" s="382">
        <f t="shared" si="30"/>
        <v>0</v>
      </c>
      <c r="L487" s="382">
        <f t="shared" si="31"/>
        <v>0</v>
      </c>
      <c r="M487" s="11"/>
      <c r="N487" s="11"/>
      <c r="O487" s="11"/>
      <c r="P487" s="11"/>
      <c r="Q487" s="5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x14ac:dyDescent="0.2">
      <c r="A488" s="394"/>
      <c r="B488" s="37"/>
      <c r="C488" s="20"/>
      <c r="D488" s="20"/>
      <c r="E488" s="317"/>
      <c r="F488" s="21"/>
      <c r="G488" s="21"/>
      <c r="H488" s="382">
        <f t="shared" si="29"/>
        <v>0</v>
      </c>
      <c r="I488" s="38"/>
      <c r="J488" s="809" t="str">
        <f>IFERROR(VLOOKUP(I488,'FX rates'!$C$9:$D$25,2,FALSE),"")</f>
        <v/>
      </c>
      <c r="K488" s="382">
        <f t="shared" si="30"/>
        <v>0</v>
      </c>
      <c r="L488" s="382">
        <f t="shared" si="31"/>
        <v>0</v>
      </c>
      <c r="M488" s="11"/>
      <c r="N488" s="11"/>
      <c r="O488" s="11"/>
      <c r="P488" s="11"/>
      <c r="Q488" s="5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x14ac:dyDescent="0.2">
      <c r="A489" s="394"/>
      <c r="B489" s="37"/>
      <c r="C489" s="20"/>
      <c r="D489" s="20"/>
      <c r="E489" s="317"/>
      <c r="F489" s="21"/>
      <c r="G489" s="21"/>
      <c r="H489" s="382">
        <f t="shared" si="29"/>
        <v>0</v>
      </c>
      <c r="I489" s="38"/>
      <c r="J489" s="809" t="str">
        <f>IFERROR(VLOOKUP(I489,'FX rates'!$C$9:$D$25,2,FALSE),"")</f>
        <v/>
      </c>
      <c r="K489" s="382">
        <f t="shared" si="30"/>
        <v>0</v>
      </c>
      <c r="L489" s="382">
        <f t="shared" si="31"/>
        <v>0</v>
      </c>
      <c r="M489" s="11"/>
      <c r="N489" s="11"/>
      <c r="O489" s="11"/>
      <c r="P489" s="11"/>
      <c r="Q489" s="5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x14ac:dyDescent="0.2">
      <c r="A490" s="394"/>
      <c r="B490" s="37"/>
      <c r="C490" s="20"/>
      <c r="D490" s="20"/>
      <c r="E490" s="317"/>
      <c r="F490" s="21"/>
      <c r="G490" s="21"/>
      <c r="H490" s="382">
        <f t="shared" si="29"/>
        <v>0</v>
      </c>
      <c r="I490" s="38"/>
      <c r="J490" s="809" t="str">
        <f>IFERROR(VLOOKUP(I490,'FX rates'!$C$9:$D$25,2,FALSE),"")</f>
        <v/>
      </c>
      <c r="K490" s="382">
        <f t="shared" si="30"/>
        <v>0</v>
      </c>
      <c r="L490" s="382">
        <f t="shared" si="31"/>
        <v>0</v>
      </c>
      <c r="M490" s="11"/>
      <c r="N490" s="11"/>
      <c r="O490" s="11"/>
      <c r="P490" s="11"/>
      <c r="Q490" s="5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x14ac:dyDescent="0.2">
      <c r="A491" s="394"/>
      <c r="B491" s="37"/>
      <c r="C491" s="20"/>
      <c r="D491" s="20"/>
      <c r="E491" s="317"/>
      <c r="F491" s="21"/>
      <c r="G491" s="21"/>
      <c r="H491" s="382">
        <f t="shared" si="29"/>
        <v>0</v>
      </c>
      <c r="I491" s="38"/>
      <c r="J491" s="809" t="str">
        <f>IFERROR(VLOOKUP(I491,'FX rates'!$C$9:$D$25,2,FALSE),"")</f>
        <v/>
      </c>
      <c r="K491" s="382">
        <f t="shared" si="30"/>
        <v>0</v>
      </c>
      <c r="L491" s="382">
        <f t="shared" si="31"/>
        <v>0</v>
      </c>
      <c r="M491" s="11"/>
      <c r="N491" s="11"/>
      <c r="O491" s="11"/>
      <c r="P491" s="11"/>
      <c r="Q491" s="5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x14ac:dyDescent="0.2">
      <c r="A492" s="394"/>
      <c r="B492" s="37"/>
      <c r="C492" s="20"/>
      <c r="D492" s="20"/>
      <c r="E492" s="317"/>
      <c r="F492" s="21"/>
      <c r="G492" s="21"/>
      <c r="H492" s="382">
        <f t="shared" si="29"/>
        <v>0</v>
      </c>
      <c r="I492" s="38"/>
      <c r="J492" s="809" t="str">
        <f>IFERROR(VLOOKUP(I492,'FX rates'!$C$9:$D$25,2,FALSE),"")</f>
        <v/>
      </c>
      <c r="K492" s="382">
        <f t="shared" si="30"/>
        <v>0</v>
      </c>
      <c r="L492" s="382">
        <f t="shared" si="31"/>
        <v>0</v>
      </c>
      <c r="M492" s="11"/>
      <c r="N492" s="11"/>
      <c r="O492" s="11"/>
      <c r="P492" s="11"/>
      <c r="Q492" s="5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x14ac:dyDescent="0.2">
      <c r="A493" s="394"/>
      <c r="B493" s="37"/>
      <c r="C493" s="20"/>
      <c r="D493" s="20"/>
      <c r="E493" s="317"/>
      <c r="F493" s="21"/>
      <c r="G493" s="21"/>
      <c r="H493" s="382">
        <f t="shared" si="29"/>
        <v>0</v>
      </c>
      <c r="I493" s="38"/>
      <c r="J493" s="809" t="str">
        <f>IFERROR(VLOOKUP(I493,'FX rates'!$C$9:$D$25,2,FALSE),"")</f>
        <v/>
      </c>
      <c r="K493" s="382">
        <f t="shared" si="30"/>
        <v>0</v>
      </c>
      <c r="L493" s="382">
        <f t="shared" si="31"/>
        <v>0</v>
      </c>
      <c r="M493" s="11"/>
      <c r="N493" s="11"/>
      <c r="O493" s="11"/>
      <c r="P493" s="11"/>
      <c r="Q493" s="5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x14ac:dyDescent="0.2">
      <c r="A494" s="394"/>
      <c r="B494" s="37"/>
      <c r="C494" s="20"/>
      <c r="D494" s="20"/>
      <c r="E494" s="317"/>
      <c r="F494" s="21"/>
      <c r="G494" s="21"/>
      <c r="H494" s="382">
        <f t="shared" si="29"/>
        <v>0</v>
      </c>
      <c r="I494" s="38"/>
      <c r="J494" s="809" t="str">
        <f>IFERROR(VLOOKUP(I494,'FX rates'!$C$9:$D$25,2,FALSE),"")</f>
        <v/>
      </c>
      <c r="K494" s="382">
        <f t="shared" si="30"/>
        <v>0</v>
      </c>
      <c r="L494" s="382">
        <f t="shared" si="31"/>
        <v>0</v>
      </c>
      <c r="M494" s="11"/>
      <c r="N494" s="11"/>
      <c r="O494" s="11"/>
      <c r="P494" s="11"/>
      <c r="Q494" s="5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x14ac:dyDescent="0.2">
      <c r="A495" s="394"/>
      <c r="B495" s="37"/>
      <c r="C495" s="20"/>
      <c r="D495" s="20"/>
      <c r="E495" s="317"/>
      <c r="F495" s="21"/>
      <c r="G495" s="21"/>
      <c r="H495" s="382">
        <f t="shared" si="29"/>
        <v>0</v>
      </c>
      <c r="I495" s="38"/>
      <c r="J495" s="809" t="str">
        <f>IFERROR(VLOOKUP(I495,'FX rates'!$C$9:$D$25,2,FALSE),"")</f>
        <v/>
      </c>
      <c r="K495" s="382">
        <f t="shared" si="30"/>
        <v>0</v>
      </c>
      <c r="L495" s="382">
        <f t="shared" si="31"/>
        <v>0</v>
      </c>
      <c r="M495" s="11"/>
      <c r="N495" s="11"/>
      <c r="O495" s="11"/>
      <c r="P495" s="11"/>
      <c r="Q495" s="5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x14ac:dyDescent="0.2">
      <c r="A496" s="394"/>
      <c r="B496" s="37"/>
      <c r="C496" s="20"/>
      <c r="D496" s="20"/>
      <c r="E496" s="317"/>
      <c r="F496" s="21"/>
      <c r="G496" s="21"/>
      <c r="H496" s="382">
        <f t="shared" si="29"/>
        <v>0</v>
      </c>
      <c r="I496" s="38"/>
      <c r="J496" s="809" t="str">
        <f>IFERROR(VLOOKUP(I496,'FX rates'!$C$9:$D$25,2,FALSE),"")</f>
        <v/>
      </c>
      <c r="K496" s="382">
        <f t="shared" si="30"/>
        <v>0</v>
      </c>
      <c r="L496" s="382">
        <f t="shared" si="31"/>
        <v>0</v>
      </c>
      <c r="M496" s="11"/>
      <c r="N496" s="11"/>
      <c r="O496" s="11"/>
      <c r="P496" s="11"/>
      <c r="Q496" s="5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x14ac:dyDescent="0.2">
      <c r="A497" s="394"/>
      <c r="B497" s="37"/>
      <c r="C497" s="20"/>
      <c r="D497" s="20"/>
      <c r="E497" s="317"/>
      <c r="F497" s="21"/>
      <c r="G497" s="21"/>
      <c r="H497" s="382">
        <f t="shared" si="29"/>
        <v>0</v>
      </c>
      <c r="I497" s="38"/>
      <c r="J497" s="809" t="str">
        <f>IFERROR(VLOOKUP(I497,'FX rates'!$C$9:$D$25,2,FALSE),"")</f>
        <v/>
      </c>
      <c r="K497" s="382">
        <f t="shared" si="30"/>
        <v>0</v>
      </c>
      <c r="L497" s="382">
        <f t="shared" si="31"/>
        <v>0</v>
      </c>
      <c r="M497" s="11"/>
      <c r="N497" s="11"/>
      <c r="O497" s="11"/>
      <c r="P497" s="11"/>
      <c r="Q497" s="5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x14ac:dyDescent="0.2">
      <c r="A498" s="394"/>
      <c r="B498" s="37"/>
      <c r="C498" s="20"/>
      <c r="D498" s="20"/>
      <c r="E498" s="317"/>
      <c r="F498" s="21"/>
      <c r="G498" s="21"/>
      <c r="H498" s="382">
        <f t="shared" si="29"/>
        <v>0</v>
      </c>
      <c r="I498" s="38"/>
      <c r="J498" s="809" t="str">
        <f>IFERROR(VLOOKUP(I498,'FX rates'!$C$9:$D$25,2,FALSE),"")</f>
        <v/>
      </c>
      <c r="K498" s="382">
        <f t="shared" si="30"/>
        <v>0</v>
      </c>
      <c r="L498" s="382">
        <f t="shared" si="31"/>
        <v>0</v>
      </c>
      <c r="M498" s="11"/>
      <c r="N498" s="11"/>
      <c r="O498" s="11"/>
      <c r="P498" s="11"/>
      <c r="Q498" s="5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x14ac:dyDescent="0.2">
      <c r="A499" s="394"/>
      <c r="B499" s="37"/>
      <c r="C499" s="20"/>
      <c r="D499" s="20"/>
      <c r="E499" s="317"/>
      <c r="F499" s="21"/>
      <c r="G499" s="21"/>
      <c r="H499" s="382">
        <f t="shared" si="29"/>
        <v>0</v>
      </c>
      <c r="I499" s="38"/>
      <c r="J499" s="809" t="str">
        <f>IFERROR(VLOOKUP(I499,'FX rates'!$C$9:$D$25,2,FALSE),"")</f>
        <v/>
      </c>
      <c r="K499" s="382">
        <f t="shared" si="30"/>
        <v>0</v>
      </c>
      <c r="L499" s="382">
        <f t="shared" si="31"/>
        <v>0</v>
      </c>
      <c r="M499" s="11"/>
      <c r="N499" s="11"/>
      <c r="O499" s="11"/>
      <c r="P499" s="11"/>
      <c r="Q499" s="5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x14ac:dyDescent="0.2">
      <c r="A500" s="394"/>
      <c r="B500" s="37"/>
      <c r="C500" s="20"/>
      <c r="D500" s="20"/>
      <c r="E500" s="317"/>
      <c r="F500" s="21"/>
      <c r="G500" s="21"/>
      <c r="H500" s="382">
        <f t="shared" si="29"/>
        <v>0</v>
      </c>
      <c r="I500" s="38"/>
      <c r="J500" s="809" t="str">
        <f>IFERROR(VLOOKUP(I500,'FX rates'!$C$9:$D$25,2,FALSE),"")</f>
        <v/>
      </c>
      <c r="K500" s="382">
        <f t="shared" si="30"/>
        <v>0</v>
      </c>
      <c r="L500" s="382">
        <f t="shared" si="31"/>
        <v>0</v>
      </c>
      <c r="M500" s="11"/>
      <c r="N500" s="11"/>
      <c r="O500" s="11"/>
      <c r="P500" s="11"/>
      <c r="Q500" s="5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x14ac:dyDescent="0.2">
      <c r="A501" s="394"/>
      <c r="B501" s="37"/>
      <c r="C501" s="20"/>
      <c r="D501" s="20"/>
      <c r="E501" s="317"/>
      <c r="F501" s="21"/>
      <c r="G501" s="21"/>
      <c r="H501" s="382">
        <f t="shared" si="29"/>
        <v>0</v>
      </c>
      <c r="I501" s="38"/>
      <c r="J501" s="809" t="str">
        <f>IFERROR(VLOOKUP(I501,'FX rates'!$C$9:$D$25,2,FALSE),"")</f>
        <v/>
      </c>
      <c r="K501" s="382">
        <f t="shared" si="30"/>
        <v>0</v>
      </c>
      <c r="L501" s="382">
        <f t="shared" si="31"/>
        <v>0</v>
      </c>
      <c r="M501" s="11"/>
      <c r="N501" s="11"/>
      <c r="O501" s="11"/>
      <c r="P501" s="11"/>
      <c r="Q501" s="5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x14ac:dyDescent="0.2">
      <c r="A502" s="394"/>
      <c r="B502" s="37"/>
      <c r="C502" s="20"/>
      <c r="D502" s="20"/>
      <c r="E502" s="317"/>
      <c r="F502" s="21"/>
      <c r="G502" s="21"/>
      <c r="H502" s="382">
        <f t="shared" si="29"/>
        <v>0</v>
      </c>
      <c r="I502" s="38"/>
      <c r="J502" s="809" t="str">
        <f>IFERROR(VLOOKUP(I502,'FX rates'!$C$9:$D$25,2,FALSE),"")</f>
        <v/>
      </c>
      <c r="K502" s="382">
        <f t="shared" si="30"/>
        <v>0</v>
      </c>
      <c r="L502" s="382">
        <f t="shared" si="31"/>
        <v>0</v>
      </c>
      <c r="M502" s="11"/>
      <c r="N502" s="11"/>
      <c r="O502" s="11"/>
      <c r="P502" s="11"/>
      <c r="Q502" s="5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x14ac:dyDescent="0.2">
      <c r="A503" s="394"/>
      <c r="B503" s="37"/>
      <c r="C503" s="20"/>
      <c r="D503" s="20"/>
      <c r="E503" s="317"/>
      <c r="F503" s="21"/>
      <c r="G503" s="21"/>
      <c r="H503" s="382">
        <f t="shared" si="29"/>
        <v>0</v>
      </c>
      <c r="I503" s="38"/>
      <c r="J503" s="809" t="str">
        <f>IFERROR(VLOOKUP(I503,'FX rates'!$C$9:$D$25,2,FALSE),"")</f>
        <v/>
      </c>
      <c r="K503" s="382">
        <f t="shared" si="30"/>
        <v>0</v>
      </c>
      <c r="L503" s="382">
        <f t="shared" si="31"/>
        <v>0</v>
      </c>
      <c r="M503" s="11"/>
      <c r="N503" s="11"/>
      <c r="O503" s="11"/>
      <c r="P503" s="11"/>
      <c r="Q503" s="5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x14ac:dyDescent="0.2">
      <c r="A504" s="394"/>
      <c r="B504" s="37"/>
      <c r="C504" s="20"/>
      <c r="D504" s="20"/>
      <c r="E504" s="317"/>
      <c r="F504" s="21"/>
      <c r="G504" s="21"/>
      <c r="H504" s="382">
        <f t="shared" si="29"/>
        <v>0</v>
      </c>
      <c r="I504" s="38"/>
      <c r="J504" s="809" t="str">
        <f>IFERROR(VLOOKUP(I504,'FX rates'!$C$9:$D$25,2,FALSE),"")</f>
        <v/>
      </c>
      <c r="K504" s="382">
        <f t="shared" si="30"/>
        <v>0</v>
      </c>
      <c r="L504" s="382">
        <f t="shared" si="31"/>
        <v>0</v>
      </c>
      <c r="M504" s="11"/>
      <c r="N504" s="11"/>
      <c r="O504" s="11"/>
      <c r="P504" s="11"/>
      <c r="Q504" s="5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x14ac:dyDescent="0.2">
      <c r="A505" s="394"/>
      <c r="B505" s="37"/>
      <c r="C505" s="20"/>
      <c r="D505" s="20"/>
      <c r="E505" s="317"/>
      <c r="F505" s="21"/>
      <c r="G505" s="21"/>
      <c r="H505" s="382">
        <f t="shared" si="29"/>
        <v>0</v>
      </c>
      <c r="I505" s="38"/>
      <c r="J505" s="809" t="str">
        <f>IFERROR(VLOOKUP(I505,'FX rates'!$C$9:$D$25,2,FALSE),"")</f>
        <v/>
      </c>
      <c r="K505" s="382">
        <f t="shared" si="30"/>
        <v>0</v>
      </c>
      <c r="L505" s="382">
        <f t="shared" si="31"/>
        <v>0</v>
      </c>
      <c r="M505" s="11"/>
      <c r="N505" s="11"/>
      <c r="O505" s="11"/>
      <c r="P505" s="11"/>
      <c r="Q505" s="5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x14ac:dyDescent="0.2">
      <c r="A506" s="394"/>
      <c r="B506" s="37"/>
      <c r="C506" s="20"/>
      <c r="D506" s="20"/>
      <c r="E506" s="317"/>
      <c r="F506" s="21"/>
      <c r="G506" s="21"/>
      <c r="H506" s="382">
        <f t="shared" si="29"/>
        <v>0</v>
      </c>
      <c r="I506" s="38"/>
      <c r="J506" s="809" t="str">
        <f>IFERROR(VLOOKUP(I506,'FX rates'!$C$9:$D$25,2,FALSE),"")</f>
        <v/>
      </c>
      <c r="K506" s="382">
        <f t="shared" si="30"/>
        <v>0</v>
      </c>
      <c r="L506" s="382">
        <f t="shared" si="31"/>
        <v>0</v>
      </c>
      <c r="M506" s="11"/>
      <c r="N506" s="11"/>
      <c r="O506" s="11"/>
      <c r="P506" s="11"/>
      <c r="Q506" s="5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x14ac:dyDescent="0.2">
      <c r="A507" s="394"/>
      <c r="B507" s="37"/>
      <c r="C507" s="20"/>
      <c r="D507" s="20"/>
      <c r="E507" s="317"/>
      <c r="F507" s="21"/>
      <c r="G507" s="21"/>
      <c r="H507" s="382">
        <f t="shared" si="29"/>
        <v>0</v>
      </c>
      <c r="I507" s="38"/>
      <c r="J507" s="809" t="str">
        <f>IFERROR(VLOOKUP(I507,'FX rates'!$C$9:$D$25,2,FALSE),"")</f>
        <v/>
      </c>
      <c r="K507" s="382">
        <f t="shared" si="30"/>
        <v>0</v>
      </c>
      <c r="L507" s="382">
        <f t="shared" si="31"/>
        <v>0</v>
      </c>
      <c r="M507" s="11"/>
      <c r="N507" s="11"/>
      <c r="O507" s="11"/>
      <c r="P507" s="11"/>
      <c r="Q507" s="5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x14ac:dyDescent="0.2">
      <c r="A508" s="394"/>
      <c r="B508" s="37"/>
      <c r="C508" s="20"/>
      <c r="D508" s="20"/>
      <c r="E508" s="317"/>
      <c r="F508" s="21"/>
      <c r="G508" s="21"/>
      <c r="H508" s="382">
        <f t="shared" si="29"/>
        <v>0</v>
      </c>
      <c r="I508" s="38"/>
      <c r="J508" s="809" t="str">
        <f>IFERROR(VLOOKUP(I508,'FX rates'!$C$9:$D$25,2,FALSE),"")</f>
        <v/>
      </c>
      <c r="K508" s="382">
        <f t="shared" si="30"/>
        <v>0</v>
      </c>
      <c r="L508" s="382">
        <f t="shared" si="31"/>
        <v>0</v>
      </c>
      <c r="M508" s="11"/>
      <c r="N508" s="11"/>
      <c r="O508" s="11"/>
      <c r="P508" s="11"/>
      <c r="Q508" s="5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x14ac:dyDescent="0.2">
      <c r="A509" s="394"/>
      <c r="B509" s="37"/>
      <c r="C509" s="20"/>
      <c r="D509" s="20"/>
      <c r="E509" s="317"/>
      <c r="F509" s="21"/>
      <c r="G509" s="21"/>
      <c r="H509" s="382">
        <f t="shared" si="29"/>
        <v>0</v>
      </c>
      <c r="I509" s="38"/>
      <c r="J509" s="809" t="str">
        <f>IFERROR(VLOOKUP(I509,'FX rates'!$C$9:$D$25,2,FALSE),"")</f>
        <v/>
      </c>
      <c r="K509" s="382">
        <f t="shared" si="30"/>
        <v>0</v>
      </c>
      <c r="L509" s="382">
        <f t="shared" si="31"/>
        <v>0</v>
      </c>
      <c r="M509" s="11"/>
      <c r="N509" s="11"/>
      <c r="O509" s="11"/>
      <c r="P509" s="11"/>
      <c r="Q509" s="5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x14ac:dyDescent="0.2">
      <c r="A510" s="394"/>
      <c r="B510" s="37"/>
      <c r="C510" s="20"/>
      <c r="D510" s="20"/>
      <c r="E510" s="317"/>
      <c r="F510" s="21"/>
      <c r="G510" s="21"/>
      <c r="H510" s="382">
        <f t="shared" si="29"/>
        <v>0</v>
      </c>
      <c r="I510" s="38"/>
      <c r="J510" s="809" t="str">
        <f>IFERROR(VLOOKUP(I510,'FX rates'!$C$9:$D$25,2,FALSE),"")</f>
        <v/>
      </c>
      <c r="K510" s="382">
        <f t="shared" si="30"/>
        <v>0</v>
      </c>
      <c r="L510" s="382">
        <f t="shared" si="31"/>
        <v>0</v>
      </c>
      <c r="M510" s="11"/>
      <c r="N510" s="11"/>
      <c r="O510" s="11"/>
      <c r="P510" s="11"/>
      <c r="Q510" s="5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x14ac:dyDescent="0.2">
      <c r="A511" s="394"/>
      <c r="B511" s="37"/>
      <c r="C511" s="20"/>
      <c r="D511" s="20"/>
      <c r="E511" s="317"/>
      <c r="F511" s="21"/>
      <c r="G511" s="21"/>
      <c r="H511" s="382">
        <f t="shared" si="29"/>
        <v>0</v>
      </c>
      <c r="I511" s="38"/>
      <c r="J511" s="809" t="str">
        <f>IFERROR(VLOOKUP(I511,'FX rates'!$C$9:$D$25,2,FALSE),"")</f>
        <v/>
      </c>
      <c r="K511" s="382">
        <f t="shared" si="30"/>
        <v>0</v>
      </c>
      <c r="L511" s="382">
        <f t="shared" si="31"/>
        <v>0</v>
      </c>
      <c r="M511" s="11"/>
      <c r="N511" s="11"/>
      <c r="O511" s="11"/>
      <c r="P511" s="11"/>
      <c r="Q511" s="5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x14ac:dyDescent="0.2">
      <c r="A512" s="394"/>
      <c r="B512" s="37"/>
      <c r="C512" s="20"/>
      <c r="D512" s="20"/>
      <c r="E512" s="317"/>
      <c r="F512" s="21"/>
      <c r="G512" s="21"/>
      <c r="H512" s="382">
        <f t="shared" si="29"/>
        <v>0</v>
      </c>
      <c r="I512" s="38"/>
      <c r="J512" s="809" t="str">
        <f>IFERROR(VLOOKUP(I512,'FX rates'!$C$9:$D$25,2,FALSE),"")</f>
        <v/>
      </c>
      <c r="K512" s="382">
        <f t="shared" si="30"/>
        <v>0</v>
      </c>
      <c r="L512" s="382">
        <f t="shared" si="31"/>
        <v>0</v>
      </c>
      <c r="M512" s="11"/>
      <c r="N512" s="11"/>
      <c r="O512" s="11"/>
      <c r="P512" s="11"/>
      <c r="Q512" s="5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x14ac:dyDescent="0.2">
      <c r="A513" s="394"/>
      <c r="B513" s="37"/>
      <c r="C513" s="20"/>
      <c r="D513" s="20"/>
      <c r="E513" s="317"/>
      <c r="F513" s="21"/>
      <c r="G513" s="21"/>
      <c r="H513" s="382">
        <f t="shared" si="29"/>
        <v>0</v>
      </c>
      <c r="I513" s="38"/>
      <c r="J513" s="809" t="str">
        <f>IFERROR(VLOOKUP(I513,'FX rates'!$C$9:$D$25,2,FALSE),"")</f>
        <v/>
      </c>
      <c r="K513" s="382">
        <f t="shared" si="30"/>
        <v>0</v>
      </c>
      <c r="L513" s="382">
        <f t="shared" si="31"/>
        <v>0</v>
      </c>
      <c r="M513" s="11"/>
      <c r="N513" s="11"/>
      <c r="O513" s="11"/>
      <c r="P513" s="11"/>
      <c r="Q513" s="5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x14ac:dyDescent="0.2">
      <c r="A514" s="394"/>
      <c r="B514" s="37"/>
      <c r="C514" s="20"/>
      <c r="D514" s="20"/>
      <c r="E514" s="317"/>
      <c r="F514" s="21"/>
      <c r="G514" s="21"/>
      <c r="H514" s="382">
        <f t="shared" si="29"/>
        <v>0</v>
      </c>
      <c r="I514" s="38"/>
      <c r="J514" s="809" t="str">
        <f>IFERROR(VLOOKUP(I514,'FX rates'!$C$9:$D$25,2,FALSE),"")</f>
        <v/>
      </c>
      <c r="K514" s="382">
        <f t="shared" si="30"/>
        <v>0</v>
      </c>
      <c r="L514" s="382">
        <f t="shared" si="31"/>
        <v>0</v>
      </c>
      <c r="M514" s="11"/>
      <c r="N514" s="11"/>
      <c r="O514" s="11"/>
      <c r="P514" s="11"/>
      <c r="Q514" s="5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x14ac:dyDescent="0.2">
      <c r="A515" s="394"/>
      <c r="B515" s="37"/>
      <c r="C515" s="20"/>
      <c r="D515" s="20"/>
      <c r="E515" s="317"/>
      <c r="F515" s="21"/>
      <c r="G515" s="21"/>
      <c r="H515" s="382">
        <f t="shared" si="29"/>
        <v>0</v>
      </c>
      <c r="I515" s="38"/>
      <c r="J515" s="809" t="str">
        <f>IFERROR(VLOOKUP(I515,'FX rates'!$C$9:$D$25,2,FALSE),"")</f>
        <v/>
      </c>
      <c r="K515" s="382">
        <f t="shared" si="30"/>
        <v>0</v>
      </c>
      <c r="L515" s="382">
        <f t="shared" si="31"/>
        <v>0</v>
      </c>
      <c r="M515" s="11"/>
      <c r="N515" s="11"/>
      <c r="O515" s="11"/>
      <c r="P515" s="11"/>
      <c r="Q515" s="5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x14ac:dyDescent="0.2">
      <c r="A516" s="394"/>
      <c r="B516" s="37"/>
      <c r="C516" s="20"/>
      <c r="D516" s="20"/>
      <c r="E516" s="317"/>
      <c r="F516" s="21"/>
      <c r="G516" s="21"/>
      <c r="H516" s="382">
        <f t="shared" si="29"/>
        <v>0</v>
      </c>
      <c r="I516" s="38"/>
      <c r="J516" s="809" t="str">
        <f>IFERROR(VLOOKUP(I516,'FX rates'!$C$9:$D$25,2,FALSE),"")</f>
        <v/>
      </c>
      <c r="K516" s="382">
        <f t="shared" si="30"/>
        <v>0</v>
      </c>
      <c r="L516" s="382">
        <f t="shared" si="31"/>
        <v>0</v>
      </c>
      <c r="M516" s="11"/>
      <c r="N516" s="11"/>
      <c r="O516" s="11"/>
      <c r="P516" s="11"/>
      <c r="Q516" s="5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x14ac:dyDescent="0.2">
      <c r="A517" s="394"/>
      <c r="B517" s="37"/>
      <c r="C517" s="20"/>
      <c r="D517" s="20"/>
      <c r="E517" s="317"/>
      <c r="F517" s="21"/>
      <c r="G517" s="21"/>
      <c r="H517" s="382">
        <f t="shared" si="29"/>
        <v>0</v>
      </c>
      <c r="I517" s="38"/>
      <c r="J517" s="809" t="str">
        <f>IFERROR(VLOOKUP(I517,'FX rates'!$C$9:$D$25,2,FALSE),"")</f>
        <v/>
      </c>
      <c r="K517" s="382">
        <f t="shared" si="30"/>
        <v>0</v>
      </c>
      <c r="L517" s="382">
        <f t="shared" si="31"/>
        <v>0</v>
      </c>
      <c r="M517" s="11"/>
      <c r="N517" s="11"/>
      <c r="O517" s="11"/>
      <c r="P517" s="11"/>
      <c r="Q517" s="5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x14ac:dyDescent="0.2">
      <c r="A518" s="394"/>
      <c r="B518" s="37"/>
      <c r="C518" s="20"/>
      <c r="D518" s="20"/>
      <c r="E518" s="317"/>
      <c r="F518" s="21"/>
      <c r="G518" s="21"/>
      <c r="H518" s="382">
        <f t="shared" si="29"/>
        <v>0</v>
      </c>
      <c r="I518" s="38"/>
      <c r="J518" s="809" t="str">
        <f>IFERROR(VLOOKUP(I518,'FX rates'!$C$9:$D$25,2,FALSE),"")</f>
        <v/>
      </c>
      <c r="K518" s="382">
        <f t="shared" si="30"/>
        <v>0</v>
      </c>
      <c r="L518" s="382">
        <f t="shared" si="31"/>
        <v>0</v>
      </c>
      <c r="M518" s="11"/>
      <c r="N518" s="11"/>
      <c r="O518" s="11"/>
      <c r="P518" s="11"/>
      <c r="Q518" s="5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x14ac:dyDescent="0.2">
      <c r="A519" s="394"/>
      <c r="B519" s="37"/>
      <c r="C519" s="20"/>
      <c r="D519" s="20"/>
      <c r="E519" s="317"/>
      <c r="F519" s="21"/>
      <c r="G519" s="21"/>
      <c r="H519" s="382">
        <f t="shared" si="29"/>
        <v>0</v>
      </c>
      <c r="I519" s="38"/>
      <c r="J519" s="809" t="str">
        <f>IFERROR(VLOOKUP(I519,'FX rates'!$C$9:$D$25,2,FALSE),"")</f>
        <v/>
      </c>
      <c r="K519" s="382">
        <f t="shared" si="30"/>
        <v>0</v>
      </c>
      <c r="L519" s="382">
        <f t="shared" si="31"/>
        <v>0</v>
      </c>
      <c r="M519" s="11"/>
      <c r="N519" s="11"/>
      <c r="O519" s="11"/>
      <c r="P519" s="11"/>
      <c r="Q519" s="5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x14ac:dyDescent="0.2">
      <c r="A520" s="394"/>
      <c r="B520" s="37"/>
      <c r="C520" s="20"/>
      <c r="D520" s="20"/>
      <c r="E520" s="317"/>
      <c r="F520" s="21"/>
      <c r="G520" s="21"/>
      <c r="H520" s="382">
        <f t="shared" si="29"/>
        <v>0</v>
      </c>
      <c r="I520" s="38"/>
      <c r="J520" s="809" t="str">
        <f>IFERROR(VLOOKUP(I520,'FX rates'!$C$9:$D$25,2,FALSE),"")</f>
        <v/>
      </c>
      <c r="K520" s="382">
        <f t="shared" si="30"/>
        <v>0</v>
      </c>
      <c r="L520" s="382">
        <f t="shared" si="31"/>
        <v>0</v>
      </c>
      <c r="M520" s="11"/>
      <c r="N520" s="11"/>
      <c r="O520" s="11"/>
      <c r="P520" s="11"/>
      <c r="Q520" s="5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x14ac:dyDescent="0.2">
      <c r="A521" s="394"/>
      <c r="B521" s="37"/>
      <c r="C521" s="20"/>
      <c r="D521" s="20"/>
      <c r="E521" s="317"/>
      <c r="F521" s="21"/>
      <c r="G521" s="21"/>
      <c r="H521" s="382">
        <f t="shared" si="29"/>
        <v>0</v>
      </c>
      <c r="I521" s="38"/>
      <c r="J521" s="809" t="str">
        <f>IFERROR(VLOOKUP(I521,'FX rates'!$C$9:$D$25,2,FALSE),"")</f>
        <v/>
      </c>
      <c r="K521" s="382">
        <f t="shared" si="30"/>
        <v>0</v>
      </c>
      <c r="L521" s="382">
        <f t="shared" si="31"/>
        <v>0</v>
      </c>
      <c r="M521" s="11"/>
      <c r="N521" s="11"/>
      <c r="O521" s="11"/>
      <c r="P521" s="11"/>
      <c r="Q521" s="5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x14ac:dyDescent="0.2">
      <c r="A522" s="394"/>
      <c r="B522" s="37"/>
      <c r="C522" s="20"/>
      <c r="D522" s="20"/>
      <c r="E522" s="317"/>
      <c r="F522" s="21"/>
      <c r="G522" s="21"/>
      <c r="H522" s="382">
        <f t="shared" si="29"/>
        <v>0</v>
      </c>
      <c r="I522" s="38"/>
      <c r="J522" s="809" t="str">
        <f>IFERROR(VLOOKUP(I522,'FX rates'!$C$9:$D$25,2,FALSE),"")</f>
        <v/>
      </c>
      <c r="K522" s="382">
        <f t="shared" si="30"/>
        <v>0</v>
      </c>
      <c r="L522" s="382">
        <f t="shared" si="31"/>
        <v>0</v>
      </c>
      <c r="M522" s="11"/>
      <c r="N522" s="11"/>
      <c r="O522" s="11"/>
      <c r="P522" s="11"/>
      <c r="Q522" s="5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x14ac:dyDescent="0.2">
      <c r="A523" s="394"/>
      <c r="B523" s="37"/>
      <c r="C523" s="20"/>
      <c r="D523" s="20"/>
      <c r="E523" s="317"/>
      <c r="F523" s="21"/>
      <c r="G523" s="21"/>
      <c r="H523" s="382">
        <f t="shared" si="29"/>
        <v>0</v>
      </c>
      <c r="I523" s="38"/>
      <c r="J523" s="809" t="str">
        <f>IFERROR(VLOOKUP(I523,'FX rates'!$C$9:$D$25,2,FALSE),"")</f>
        <v/>
      </c>
      <c r="K523" s="382">
        <f t="shared" si="30"/>
        <v>0</v>
      </c>
      <c r="L523" s="382">
        <f t="shared" si="31"/>
        <v>0</v>
      </c>
      <c r="M523" s="11"/>
      <c r="N523" s="11"/>
      <c r="O523" s="11"/>
      <c r="P523" s="11"/>
      <c r="Q523" s="5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x14ac:dyDescent="0.2">
      <c r="A524" s="394"/>
      <c r="B524" s="37"/>
      <c r="C524" s="20"/>
      <c r="D524" s="20"/>
      <c r="E524" s="317"/>
      <c r="F524" s="21"/>
      <c r="G524" s="21"/>
      <c r="H524" s="382">
        <f t="shared" si="29"/>
        <v>0</v>
      </c>
      <c r="I524" s="38"/>
      <c r="J524" s="809" t="str">
        <f>IFERROR(VLOOKUP(I524,'FX rates'!$C$9:$D$25,2,FALSE),"")</f>
        <v/>
      </c>
      <c r="K524" s="382">
        <f t="shared" si="30"/>
        <v>0</v>
      </c>
      <c r="L524" s="382">
        <f t="shared" si="31"/>
        <v>0</v>
      </c>
      <c r="M524" s="11"/>
      <c r="N524" s="11"/>
      <c r="O524" s="11"/>
      <c r="P524" s="11"/>
      <c r="Q524" s="5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x14ac:dyDescent="0.2">
      <c r="A525" s="394"/>
      <c r="B525" s="37"/>
      <c r="C525" s="20"/>
      <c r="D525" s="20"/>
      <c r="E525" s="317"/>
      <c r="F525" s="21"/>
      <c r="G525" s="21"/>
      <c r="H525" s="382">
        <f t="shared" si="29"/>
        <v>0</v>
      </c>
      <c r="I525" s="38"/>
      <c r="J525" s="809" t="str">
        <f>IFERROR(VLOOKUP(I525,'FX rates'!$C$9:$D$25,2,FALSE),"")</f>
        <v/>
      </c>
      <c r="K525" s="382">
        <f t="shared" si="30"/>
        <v>0</v>
      </c>
      <c r="L525" s="382">
        <f t="shared" si="31"/>
        <v>0</v>
      </c>
      <c r="M525" s="11"/>
      <c r="N525" s="11"/>
      <c r="O525" s="11"/>
      <c r="P525" s="11"/>
      <c r="Q525" s="5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x14ac:dyDescent="0.2">
      <c r="A526" s="394"/>
      <c r="B526" s="37"/>
      <c r="C526" s="20"/>
      <c r="D526" s="20"/>
      <c r="E526" s="317"/>
      <c r="F526" s="21"/>
      <c r="G526" s="21"/>
      <c r="H526" s="382">
        <f t="shared" si="29"/>
        <v>0</v>
      </c>
      <c r="I526" s="38"/>
      <c r="J526" s="809" t="str">
        <f>IFERROR(VLOOKUP(I526,'FX rates'!$C$9:$D$25,2,FALSE),"")</f>
        <v/>
      </c>
      <c r="K526" s="382">
        <f t="shared" si="30"/>
        <v>0</v>
      </c>
      <c r="L526" s="382">
        <f t="shared" si="31"/>
        <v>0</v>
      </c>
      <c r="M526" s="11"/>
      <c r="N526" s="11"/>
      <c r="O526" s="11"/>
      <c r="P526" s="11"/>
      <c r="Q526" s="5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x14ac:dyDescent="0.2">
      <c r="A527" s="394"/>
      <c r="B527" s="37"/>
      <c r="C527" s="20"/>
      <c r="D527" s="20"/>
      <c r="E527" s="317"/>
      <c r="F527" s="21"/>
      <c r="G527" s="21"/>
      <c r="H527" s="382">
        <f t="shared" si="29"/>
        <v>0</v>
      </c>
      <c r="I527" s="38"/>
      <c r="J527" s="809" t="str">
        <f>IFERROR(VLOOKUP(I527,'FX rates'!$C$9:$D$25,2,FALSE),"")</f>
        <v/>
      </c>
      <c r="K527" s="382">
        <f t="shared" si="30"/>
        <v>0</v>
      </c>
      <c r="L527" s="382">
        <f t="shared" si="31"/>
        <v>0</v>
      </c>
      <c r="M527" s="11"/>
      <c r="N527" s="11"/>
      <c r="O527" s="11"/>
      <c r="P527" s="11"/>
      <c r="Q527" s="5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x14ac:dyDescent="0.2">
      <c r="A528" s="394"/>
      <c r="B528" s="37"/>
      <c r="C528" s="20"/>
      <c r="D528" s="20"/>
      <c r="E528" s="317"/>
      <c r="F528" s="21"/>
      <c r="G528" s="21"/>
      <c r="H528" s="382">
        <f t="shared" si="29"/>
        <v>0</v>
      </c>
      <c r="I528" s="38"/>
      <c r="J528" s="809" t="str">
        <f>IFERROR(VLOOKUP(I528,'FX rates'!$C$9:$D$25,2,FALSE),"")</f>
        <v/>
      </c>
      <c r="K528" s="382">
        <f t="shared" si="30"/>
        <v>0</v>
      </c>
      <c r="L528" s="382">
        <f t="shared" si="31"/>
        <v>0</v>
      </c>
      <c r="M528" s="11"/>
      <c r="N528" s="11"/>
      <c r="O528" s="11"/>
      <c r="P528" s="11"/>
      <c r="Q528" s="5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x14ac:dyDescent="0.2">
      <c r="A529" s="394"/>
      <c r="B529" s="37"/>
      <c r="C529" s="20"/>
      <c r="D529" s="20"/>
      <c r="E529" s="317"/>
      <c r="F529" s="21"/>
      <c r="G529" s="21"/>
      <c r="H529" s="382">
        <f t="shared" si="29"/>
        <v>0</v>
      </c>
      <c r="I529" s="38"/>
      <c r="J529" s="809" t="str">
        <f>IFERROR(VLOOKUP(I529,'FX rates'!$C$9:$D$25,2,FALSE),"")</f>
        <v/>
      </c>
      <c r="K529" s="382">
        <f t="shared" si="30"/>
        <v>0</v>
      </c>
      <c r="L529" s="382">
        <f t="shared" si="31"/>
        <v>0</v>
      </c>
      <c r="M529" s="11"/>
      <c r="N529" s="11"/>
      <c r="O529" s="11"/>
      <c r="P529" s="11"/>
      <c r="Q529" s="5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x14ac:dyDescent="0.2">
      <c r="A530" s="394"/>
      <c r="B530" s="37"/>
      <c r="C530" s="20"/>
      <c r="D530" s="20"/>
      <c r="E530" s="317"/>
      <c r="F530" s="21"/>
      <c r="G530" s="21"/>
      <c r="H530" s="382">
        <f t="shared" si="29"/>
        <v>0</v>
      </c>
      <c r="I530" s="38"/>
      <c r="J530" s="809" t="str">
        <f>IFERROR(VLOOKUP(I530,'FX rates'!$C$9:$D$25,2,FALSE),"")</f>
        <v/>
      </c>
      <c r="K530" s="382">
        <f t="shared" si="30"/>
        <v>0</v>
      </c>
      <c r="L530" s="382">
        <f t="shared" si="31"/>
        <v>0</v>
      </c>
      <c r="M530" s="11"/>
      <c r="N530" s="11"/>
      <c r="O530" s="11"/>
      <c r="P530" s="11"/>
      <c r="Q530" s="5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x14ac:dyDescent="0.2">
      <c r="A531" s="394"/>
      <c r="B531" s="37"/>
      <c r="C531" s="20"/>
      <c r="D531" s="20"/>
      <c r="E531" s="317"/>
      <c r="F531" s="21"/>
      <c r="G531" s="21"/>
      <c r="H531" s="382">
        <f t="shared" si="29"/>
        <v>0</v>
      </c>
      <c r="I531" s="38"/>
      <c r="J531" s="809" t="str">
        <f>IFERROR(VLOOKUP(I531,'FX rates'!$C$9:$D$25,2,FALSE),"")</f>
        <v/>
      </c>
      <c r="K531" s="382">
        <f t="shared" si="30"/>
        <v>0</v>
      </c>
      <c r="L531" s="382">
        <f t="shared" si="31"/>
        <v>0</v>
      </c>
      <c r="M531" s="11"/>
      <c r="N531" s="11"/>
      <c r="O531" s="11"/>
      <c r="P531" s="11"/>
      <c r="Q531" s="5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x14ac:dyDescent="0.2">
      <c r="A532" s="394"/>
      <c r="B532" s="37"/>
      <c r="C532" s="20"/>
      <c r="D532" s="20"/>
      <c r="E532" s="317"/>
      <c r="F532" s="21"/>
      <c r="G532" s="21"/>
      <c r="H532" s="382">
        <f t="shared" si="29"/>
        <v>0</v>
      </c>
      <c r="I532" s="38"/>
      <c r="J532" s="809" t="str">
        <f>IFERROR(VLOOKUP(I532,'FX rates'!$C$9:$D$25,2,FALSE),"")</f>
        <v/>
      </c>
      <c r="K532" s="382">
        <f t="shared" si="30"/>
        <v>0</v>
      </c>
      <c r="L532" s="382">
        <f t="shared" si="31"/>
        <v>0</v>
      </c>
      <c r="M532" s="11"/>
      <c r="N532" s="11"/>
      <c r="O532" s="11"/>
      <c r="P532" s="11"/>
      <c r="Q532" s="5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x14ac:dyDescent="0.2">
      <c r="A533" s="394"/>
      <c r="B533" s="37"/>
      <c r="C533" s="20"/>
      <c r="D533" s="20"/>
      <c r="E533" s="317"/>
      <c r="F533" s="21"/>
      <c r="G533" s="21"/>
      <c r="H533" s="382">
        <f t="shared" si="29"/>
        <v>0</v>
      </c>
      <c r="I533" s="38"/>
      <c r="J533" s="809" t="str">
        <f>IFERROR(VLOOKUP(I533,'FX rates'!$C$9:$D$25,2,FALSE),"")</f>
        <v/>
      </c>
      <c r="K533" s="382">
        <f t="shared" si="30"/>
        <v>0</v>
      </c>
      <c r="L533" s="382">
        <f t="shared" si="31"/>
        <v>0</v>
      </c>
      <c r="M533" s="11"/>
      <c r="N533" s="11"/>
      <c r="O533" s="11"/>
      <c r="P533" s="11"/>
      <c r="Q533" s="5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x14ac:dyDescent="0.2">
      <c r="A534" s="394"/>
      <c r="B534" s="37"/>
      <c r="C534" s="20"/>
      <c r="D534" s="20"/>
      <c r="E534" s="317"/>
      <c r="F534" s="21"/>
      <c r="G534" s="21"/>
      <c r="H534" s="382">
        <f t="shared" si="29"/>
        <v>0</v>
      </c>
      <c r="I534" s="38"/>
      <c r="J534" s="809" t="str">
        <f>IFERROR(VLOOKUP(I534,'FX rates'!$C$9:$D$25,2,FALSE),"")</f>
        <v/>
      </c>
      <c r="K534" s="382">
        <f t="shared" si="30"/>
        <v>0</v>
      </c>
      <c r="L534" s="382">
        <f t="shared" si="31"/>
        <v>0</v>
      </c>
      <c r="M534" s="11"/>
      <c r="N534" s="11"/>
      <c r="O534" s="11"/>
      <c r="P534" s="11"/>
      <c r="Q534" s="5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x14ac:dyDescent="0.2">
      <c r="A535" s="394"/>
      <c r="B535" s="37"/>
      <c r="C535" s="20"/>
      <c r="D535" s="20"/>
      <c r="E535" s="317"/>
      <c r="F535" s="21"/>
      <c r="G535" s="21"/>
      <c r="H535" s="382">
        <f t="shared" si="29"/>
        <v>0</v>
      </c>
      <c r="I535" s="38"/>
      <c r="J535" s="809" t="str">
        <f>IFERROR(VLOOKUP(I535,'FX rates'!$C$9:$D$25,2,FALSE),"")</f>
        <v/>
      </c>
      <c r="K535" s="382">
        <f t="shared" si="30"/>
        <v>0</v>
      </c>
      <c r="L535" s="382">
        <f t="shared" si="31"/>
        <v>0</v>
      </c>
      <c r="M535" s="11"/>
      <c r="N535" s="11"/>
      <c r="O535" s="11"/>
      <c r="P535" s="11"/>
      <c r="Q535" s="5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x14ac:dyDescent="0.2">
      <c r="A536" s="394"/>
      <c r="B536" s="37"/>
      <c r="C536" s="20"/>
      <c r="D536" s="20"/>
      <c r="E536" s="317"/>
      <c r="F536" s="21"/>
      <c r="G536" s="21"/>
      <c r="H536" s="382">
        <f t="shared" si="29"/>
        <v>0</v>
      </c>
      <c r="I536" s="38"/>
      <c r="J536" s="809" t="str">
        <f>IFERROR(VLOOKUP(I536,'FX rates'!$C$9:$D$25,2,FALSE),"")</f>
        <v/>
      </c>
      <c r="K536" s="382">
        <f t="shared" si="30"/>
        <v>0</v>
      </c>
      <c r="L536" s="382">
        <f t="shared" si="31"/>
        <v>0</v>
      </c>
      <c r="M536" s="11"/>
      <c r="N536" s="11"/>
      <c r="O536" s="11"/>
      <c r="P536" s="11"/>
      <c r="Q536" s="5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x14ac:dyDescent="0.2">
      <c r="A537" s="394"/>
      <c r="B537" s="37"/>
      <c r="C537" s="20"/>
      <c r="D537" s="20"/>
      <c r="E537" s="317"/>
      <c r="F537" s="21"/>
      <c r="G537" s="21"/>
      <c r="H537" s="382">
        <f t="shared" si="29"/>
        <v>0</v>
      </c>
      <c r="I537" s="38"/>
      <c r="J537" s="809" t="str">
        <f>IFERROR(VLOOKUP(I537,'FX rates'!$C$9:$D$25,2,FALSE),"")</f>
        <v/>
      </c>
      <c r="K537" s="382">
        <f t="shared" si="30"/>
        <v>0</v>
      </c>
      <c r="L537" s="382">
        <f t="shared" si="31"/>
        <v>0</v>
      </c>
      <c r="M537" s="11"/>
      <c r="N537" s="11"/>
      <c r="O537" s="11"/>
      <c r="P537" s="11"/>
      <c r="Q537" s="5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x14ac:dyDescent="0.2">
      <c r="A538" s="394"/>
      <c r="B538" s="37"/>
      <c r="C538" s="20"/>
      <c r="D538" s="20"/>
      <c r="E538" s="317"/>
      <c r="F538" s="21"/>
      <c r="G538" s="21"/>
      <c r="H538" s="382">
        <f t="shared" ref="H538:H601" si="32">IF(F538&gt;0,F538*G538,0)</f>
        <v>0</v>
      </c>
      <c r="I538" s="38"/>
      <c r="J538" s="809" t="str">
        <f>IFERROR(VLOOKUP(I538,'FX rates'!$C$9:$D$25,2,FALSE),"")</f>
        <v/>
      </c>
      <c r="K538" s="382">
        <f t="shared" ref="K538:K601" si="33">IF(E538=$Z$26,H538,0)</f>
        <v>0</v>
      </c>
      <c r="L538" s="382">
        <f t="shared" ref="L538:L601" si="34">IF(OR(E538=$Z$27,ISBLANK(E538)),H538,0)</f>
        <v>0</v>
      </c>
      <c r="M538" s="11"/>
      <c r="N538" s="11"/>
      <c r="O538" s="11"/>
      <c r="P538" s="11"/>
      <c r="Q538" s="5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x14ac:dyDescent="0.2">
      <c r="A539" s="394"/>
      <c r="B539" s="37"/>
      <c r="C539" s="20"/>
      <c r="D539" s="20"/>
      <c r="E539" s="317"/>
      <c r="F539" s="21"/>
      <c r="G539" s="21"/>
      <c r="H539" s="382">
        <f t="shared" si="32"/>
        <v>0</v>
      </c>
      <c r="I539" s="38"/>
      <c r="J539" s="809" t="str">
        <f>IFERROR(VLOOKUP(I539,'FX rates'!$C$9:$D$25,2,FALSE),"")</f>
        <v/>
      </c>
      <c r="K539" s="382">
        <f t="shared" si="33"/>
        <v>0</v>
      </c>
      <c r="L539" s="382">
        <f t="shared" si="34"/>
        <v>0</v>
      </c>
      <c r="M539" s="11"/>
      <c r="N539" s="11"/>
      <c r="O539" s="11"/>
      <c r="P539" s="11"/>
      <c r="Q539" s="5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x14ac:dyDescent="0.2">
      <c r="A540" s="394"/>
      <c r="B540" s="37"/>
      <c r="C540" s="20"/>
      <c r="D540" s="20"/>
      <c r="E540" s="317"/>
      <c r="F540" s="21"/>
      <c r="G540" s="21"/>
      <c r="H540" s="382">
        <f t="shared" si="32"/>
        <v>0</v>
      </c>
      <c r="I540" s="38"/>
      <c r="J540" s="809" t="str">
        <f>IFERROR(VLOOKUP(I540,'FX rates'!$C$9:$D$25,2,FALSE),"")</f>
        <v/>
      </c>
      <c r="K540" s="382">
        <f t="shared" si="33"/>
        <v>0</v>
      </c>
      <c r="L540" s="382">
        <f t="shared" si="34"/>
        <v>0</v>
      </c>
      <c r="M540" s="11"/>
      <c r="N540" s="11"/>
      <c r="O540" s="11"/>
      <c r="P540" s="11"/>
      <c r="Q540" s="5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x14ac:dyDescent="0.2">
      <c r="A541" s="394"/>
      <c r="B541" s="37"/>
      <c r="C541" s="20"/>
      <c r="D541" s="20"/>
      <c r="E541" s="317"/>
      <c r="F541" s="21"/>
      <c r="G541" s="21"/>
      <c r="H541" s="382">
        <f t="shared" si="32"/>
        <v>0</v>
      </c>
      <c r="I541" s="38"/>
      <c r="J541" s="809" t="str">
        <f>IFERROR(VLOOKUP(I541,'FX rates'!$C$9:$D$25,2,FALSE),"")</f>
        <v/>
      </c>
      <c r="K541" s="382">
        <f t="shared" si="33"/>
        <v>0</v>
      </c>
      <c r="L541" s="382">
        <f t="shared" si="34"/>
        <v>0</v>
      </c>
      <c r="M541" s="11"/>
      <c r="N541" s="11"/>
      <c r="O541" s="11"/>
      <c r="P541" s="11"/>
      <c r="Q541" s="5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x14ac:dyDescent="0.2">
      <c r="A542" s="394"/>
      <c r="B542" s="37"/>
      <c r="C542" s="20"/>
      <c r="D542" s="20"/>
      <c r="E542" s="317"/>
      <c r="F542" s="21"/>
      <c r="G542" s="21"/>
      <c r="H542" s="382">
        <f t="shared" si="32"/>
        <v>0</v>
      </c>
      <c r="I542" s="38"/>
      <c r="J542" s="809" t="str">
        <f>IFERROR(VLOOKUP(I542,'FX rates'!$C$9:$D$25,2,FALSE),"")</f>
        <v/>
      </c>
      <c r="K542" s="382">
        <f t="shared" si="33"/>
        <v>0</v>
      </c>
      <c r="L542" s="382">
        <f t="shared" si="34"/>
        <v>0</v>
      </c>
      <c r="M542" s="11"/>
      <c r="N542" s="11"/>
      <c r="O542" s="11"/>
      <c r="P542" s="11"/>
      <c r="Q542" s="5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x14ac:dyDescent="0.2">
      <c r="A543" s="394"/>
      <c r="B543" s="37"/>
      <c r="C543" s="20"/>
      <c r="D543" s="20"/>
      <c r="E543" s="317"/>
      <c r="F543" s="21"/>
      <c r="G543" s="21"/>
      <c r="H543" s="382">
        <f t="shared" si="32"/>
        <v>0</v>
      </c>
      <c r="I543" s="38"/>
      <c r="J543" s="809" t="str">
        <f>IFERROR(VLOOKUP(I543,'FX rates'!$C$9:$D$25,2,FALSE),"")</f>
        <v/>
      </c>
      <c r="K543" s="382">
        <f t="shared" si="33"/>
        <v>0</v>
      </c>
      <c r="L543" s="382">
        <f t="shared" si="34"/>
        <v>0</v>
      </c>
      <c r="M543" s="11"/>
      <c r="N543" s="11"/>
      <c r="O543" s="11"/>
      <c r="P543" s="11"/>
      <c r="Q543" s="5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x14ac:dyDescent="0.2">
      <c r="A544" s="394"/>
      <c r="B544" s="37"/>
      <c r="C544" s="20"/>
      <c r="D544" s="20"/>
      <c r="E544" s="317"/>
      <c r="F544" s="21"/>
      <c r="G544" s="21"/>
      <c r="H544" s="382">
        <f t="shared" si="32"/>
        <v>0</v>
      </c>
      <c r="I544" s="38"/>
      <c r="J544" s="809" t="str">
        <f>IFERROR(VLOOKUP(I544,'FX rates'!$C$9:$D$25,2,FALSE),"")</f>
        <v/>
      </c>
      <c r="K544" s="382">
        <f t="shared" si="33"/>
        <v>0</v>
      </c>
      <c r="L544" s="382">
        <f t="shared" si="34"/>
        <v>0</v>
      </c>
      <c r="M544" s="11"/>
      <c r="N544" s="11"/>
      <c r="O544" s="11"/>
      <c r="P544" s="11"/>
      <c r="Q544" s="5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x14ac:dyDescent="0.2">
      <c r="A545" s="394"/>
      <c r="B545" s="37"/>
      <c r="C545" s="20"/>
      <c r="D545" s="20"/>
      <c r="E545" s="317"/>
      <c r="F545" s="21"/>
      <c r="G545" s="21"/>
      <c r="H545" s="382">
        <f t="shared" si="32"/>
        <v>0</v>
      </c>
      <c r="I545" s="38"/>
      <c r="J545" s="809" t="str">
        <f>IFERROR(VLOOKUP(I545,'FX rates'!$C$9:$D$25,2,FALSE),"")</f>
        <v/>
      </c>
      <c r="K545" s="382">
        <f t="shared" si="33"/>
        <v>0</v>
      </c>
      <c r="L545" s="382">
        <f t="shared" si="34"/>
        <v>0</v>
      </c>
      <c r="M545" s="11"/>
      <c r="N545" s="11"/>
      <c r="O545" s="11"/>
      <c r="P545" s="11"/>
      <c r="Q545" s="5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x14ac:dyDescent="0.2">
      <c r="A546" s="394"/>
      <c r="B546" s="37"/>
      <c r="C546" s="20"/>
      <c r="D546" s="20"/>
      <c r="E546" s="317"/>
      <c r="F546" s="21"/>
      <c r="G546" s="21"/>
      <c r="H546" s="382">
        <f t="shared" si="32"/>
        <v>0</v>
      </c>
      <c r="I546" s="38"/>
      <c r="J546" s="809" t="str">
        <f>IFERROR(VLOOKUP(I546,'FX rates'!$C$9:$D$25,2,FALSE),"")</f>
        <v/>
      </c>
      <c r="K546" s="382">
        <f t="shared" si="33"/>
        <v>0</v>
      </c>
      <c r="L546" s="382">
        <f t="shared" si="34"/>
        <v>0</v>
      </c>
      <c r="M546" s="11"/>
      <c r="N546" s="11"/>
      <c r="O546" s="11"/>
      <c r="P546" s="11"/>
      <c r="Q546" s="5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x14ac:dyDescent="0.2">
      <c r="A547" s="394"/>
      <c r="B547" s="37"/>
      <c r="C547" s="20"/>
      <c r="D547" s="20"/>
      <c r="E547" s="317"/>
      <c r="F547" s="21"/>
      <c r="G547" s="21"/>
      <c r="H547" s="382">
        <f t="shared" si="32"/>
        <v>0</v>
      </c>
      <c r="I547" s="38"/>
      <c r="J547" s="809" t="str">
        <f>IFERROR(VLOOKUP(I547,'FX rates'!$C$9:$D$25,2,FALSE),"")</f>
        <v/>
      </c>
      <c r="K547" s="382">
        <f t="shared" si="33"/>
        <v>0</v>
      </c>
      <c r="L547" s="382">
        <f t="shared" si="34"/>
        <v>0</v>
      </c>
      <c r="M547" s="11"/>
      <c r="N547" s="11"/>
      <c r="O547" s="11"/>
      <c r="P547" s="11"/>
      <c r="Q547" s="5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x14ac:dyDescent="0.2">
      <c r="A548" s="394"/>
      <c r="B548" s="37"/>
      <c r="C548" s="20"/>
      <c r="D548" s="20"/>
      <c r="E548" s="317"/>
      <c r="F548" s="21"/>
      <c r="G548" s="21"/>
      <c r="H548" s="382">
        <f t="shared" si="32"/>
        <v>0</v>
      </c>
      <c r="I548" s="38"/>
      <c r="J548" s="809" t="str">
        <f>IFERROR(VLOOKUP(I548,'FX rates'!$C$9:$D$25,2,FALSE),"")</f>
        <v/>
      </c>
      <c r="K548" s="382">
        <f t="shared" si="33"/>
        <v>0</v>
      </c>
      <c r="L548" s="382">
        <f t="shared" si="34"/>
        <v>0</v>
      </c>
      <c r="M548" s="11"/>
      <c r="N548" s="11"/>
      <c r="O548" s="11"/>
      <c r="P548" s="11"/>
      <c r="Q548" s="5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x14ac:dyDescent="0.2">
      <c r="A549" s="394"/>
      <c r="B549" s="37"/>
      <c r="C549" s="20"/>
      <c r="D549" s="20"/>
      <c r="E549" s="317"/>
      <c r="F549" s="21"/>
      <c r="G549" s="21"/>
      <c r="H549" s="382">
        <f t="shared" si="32"/>
        <v>0</v>
      </c>
      <c r="I549" s="38"/>
      <c r="J549" s="809" t="str">
        <f>IFERROR(VLOOKUP(I549,'FX rates'!$C$9:$D$25,2,FALSE),"")</f>
        <v/>
      </c>
      <c r="K549" s="382">
        <f t="shared" si="33"/>
        <v>0</v>
      </c>
      <c r="L549" s="382">
        <f t="shared" si="34"/>
        <v>0</v>
      </c>
      <c r="M549" s="11"/>
      <c r="N549" s="11"/>
      <c r="O549" s="11"/>
      <c r="P549" s="11"/>
      <c r="Q549" s="5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x14ac:dyDescent="0.2">
      <c r="A550" s="394"/>
      <c r="B550" s="37"/>
      <c r="C550" s="20"/>
      <c r="D550" s="20"/>
      <c r="E550" s="317"/>
      <c r="F550" s="21"/>
      <c r="G550" s="21"/>
      <c r="H550" s="382">
        <f t="shared" si="32"/>
        <v>0</v>
      </c>
      <c r="I550" s="38"/>
      <c r="J550" s="809" t="str">
        <f>IFERROR(VLOOKUP(I550,'FX rates'!$C$9:$D$25,2,FALSE),"")</f>
        <v/>
      </c>
      <c r="K550" s="382">
        <f t="shared" si="33"/>
        <v>0</v>
      </c>
      <c r="L550" s="382">
        <f t="shared" si="34"/>
        <v>0</v>
      </c>
      <c r="M550" s="11"/>
      <c r="N550" s="11"/>
      <c r="O550" s="11"/>
      <c r="P550" s="11"/>
      <c r="Q550" s="5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x14ac:dyDescent="0.2">
      <c r="A551" s="394"/>
      <c r="B551" s="37"/>
      <c r="C551" s="20"/>
      <c r="D551" s="20"/>
      <c r="E551" s="317"/>
      <c r="F551" s="21"/>
      <c r="G551" s="21"/>
      <c r="H551" s="382">
        <f t="shared" si="32"/>
        <v>0</v>
      </c>
      <c r="I551" s="38"/>
      <c r="J551" s="809" t="str">
        <f>IFERROR(VLOOKUP(I551,'FX rates'!$C$9:$D$25,2,FALSE),"")</f>
        <v/>
      </c>
      <c r="K551" s="382">
        <f t="shared" si="33"/>
        <v>0</v>
      </c>
      <c r="L551" s="382">
        <f t="shared" si="34"/>
        <v>0</v>
      </c>
      <c r="M551" s="11"/>
      <c r="N551" s="11"/>
      <c r="O551" s="11"/>
      <c r="P551" s="11"/>
      <c r="Q551" s="5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x14ac:dyDescent="0.2">
      <c r="A552" s="394"/>
      <c r="B552" s="37"/>
      <c r="C552" s="20"/>
      <c r="D552" s="20"/>
      <c r="E552" s="317"/>
      <c r="F552" s="21"/>
      <c r="G552" s="21"/>
      <c r="H552" s="382">
        <f t="shared" si="32"/>
        <v>0</v>
      </c>
      <c r="I552" s="38"/>
      <c r="J552" s="809" t="str">
        <f>IFERROR(VLOOKUP(I552,'FX rates'!$C$9:$D$25,2,FALSE),"")</f>
        <v/>
      </c>
      <c r="K552" s="382">
        <f t="shared" si="33"/>
        <v>0</v>
      </c>
      <c r="L552" s="382">
        <f t="shared" si="34"/>
        <v>0</v>
      </c>
      <c r="M552" s="11"/>
      <c r="N552" s="11"/>
      <c r="O552" s="11"/>
      <c r="P552" s="11"/>
      <c r="Q552" s="5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x14ac:dyDescent="0.2">
      <c r="A553" s="394"/>
      <c r="B553" s="37"/>
      <c r="C553" s="20"/>
      <c r="D553" s="20"/>
      <c r="E553" s="317"/>
      <c r="F553" s="21"/>
      <c r="G553" s="21"/>
      <c r="H553" s="382">
        <f t="shared" si="32"/>
        <v>0</v>
      </c>
      <c r="I553" s="38"/>
      <c r="J553" s="809" t="str">
        <f>IFERROR(VLOOKUP(I553,'FX rates'!$C$9:$D$25,2,FALSE),"")</f>
        <v/>
      </c>
      <c r="K553" s="382">
        <f t="shared" si="33"/>
        <v>0</v>
      </c>
      <c r="L553" s="382">
        <f t="shared" si="34"/>
        <v>0</v>
      </c>
      <c r="M553" s="11"/>
      <c r="N553" s="11"/>
      <c r="O553" s="11"/>
      <c r="P553" s="11"/>
      <c r="Q553" s="5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x14ac:dyDescent="0.2">
      <c r="A554" s="394"/>
      <c r="B554" s="37"/>
      <c r="C554" s="20"/>
      <c r="D554" s="20"/>
      <c r="E554" s="317"/>
      <c r="F554" s="21"/>
      <c r="G554" s="21"/>
      <c r="H554" s="382">
        <f t="shared" si="32"/>
        <v>0</v>
      </c>
      <c r="I554" s="38"/>
      <c r="J554" s="809" t="str">
        <f>IFERROR(VLOOKUP(I554,'FX rates'!$C$9:$D$25,2,FALSE),"")</f>
        <v/>
      </c>
      <c r="K554" s="382">
        <f t="shared" si="33"/>
        <v>0</v>
      </c>
      <c r="L554" s="382">
        <f t="shared" si="34"/>
        <v>0</v>
      </c>
      <c r="M554" s="11"/>
      <c r="N554" s="11"/>
      <c r="O554" s="11"/>
      <c r="P554" s="11"/>
      <c r="Q554" s="5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x14ac:dyDescent="0.2">
      <c r="A555" s="394"/>
      <c r="B555" s="37"/>
      <c r="C555" s="20"/>
      <c r="D555" s="20"/>
      <c r="E555" s="317"/>
      <c r="F555" s="21"/>
      <c r="G555" s="21"/>
      <c r="H555" s="382">
        <f t="shared" si="32"/>
        <v>0</v>
      </c>
      <c r="I555" s="38"/>
      <c r="J555" s="809" t="str">
        <f>IFERROR(VLOOKUP(I555,'FX rates'!$C$9:$D$25,2,FALSE),"")</f>
        <v/>
      </c>
      <c r="K555" s="382">
        <f t="shared" si="33"/>
        <v>0</v>
      </c>
      <c r="L555" s="382">
        <f t="shared" si="34"/>
        <v>0</v>
      </c>
      <c r="M555" s="11"/>
      <c r="N555" s="11"/>
      <c r="O555" s="11"/>
      <c r="P555" s="11"/>
      <c r="Q555" s="5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x14ac:dyDescent="0.2">
      <c r="A556" s="394"/>
      <c r="B556" s="37"/>
      <c r="C556" s="20"/>
      <c r="D556" s="20"/>
      <c r="E556" s="317"/>
      <c r="F556" s="21"/>
      <c r="G556" s="21"/>
      <c r="H556" s="382">
        <f t="shared" si="32"/>
        <v>0</v>
      </c>
      <c r="I556" s="38"/>
      <c r="J556" s="809" t="str">
        <f>IFERROR(VLOOKUP(I556,'FX rates'!$C$9:$D$25,2,FALSE),"")</f>
        <v/>
      </c>
      <c r="K556" s="382">
        <f t="shared" si="33"/>
        <v>0</v>
      </c>
      <c r="L556" s="382">
        <f t="shared" si="34"/>
        <v>0</v>
      </c>
      <c r="M556" s="11"/>
      <c r="N556" s="11"/>
      <c r="O556" s="11"/>
      <c r="P556" s="11"/>
      <c r="Q556" s="5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x14ac:dyDescent="0.2">
      <c r="A557" s="394"/>
      <c r="B557" s="37"/>
      <c r="C557" s="20"/>
      <c r="D557" s="20"/>
      <c r="E557" s="317"/>
      <c r="F557" s="21"/>
      <c r="G557" s="21"/>
      <c r="H557" s="382">
        <f t="shared" si="32"/>
        <v>0</v>
      </c>
      <c r="I557" s="38"/>
      <c r="J557" s="809" t="str">
        <f>IFERROR(VLOOKUP(I557,'FX rates'!$C$9:$D$25,2,FALSE),"")</f>
        <v/>
      </c>
      <c r="K557" s="382">
        <f t="shared" si="33"/>
        <v>0</v>
      </c>
      <c r="L557" s="382">
        <f t="shared" si="34"/>
        <v>0</v>
      </c>
      <c r="M557" s="11"/>
      <c r="N557" s="11"/>
      <c r="O557" s="11"/>
      <c r="P557" s="11"/>
      <c r="Q557" s="5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x14ac:dyDescent="0.2">
      <c r="A558" s="394"/>
      <c r="B558" s="37"/>
      <c r="C558" s="20"/>
      <c r="D558" s="20"/>
      <c r="E558" s="317"/>
      <c r="F558" s="21"/>
      <c r="G558" s="21"/>
      <c r="H558" s="382">
        <f t="shared" si="32"/>
        <v>0</v>
      </c>
      <c r="I558" s="38"/>
      <c r="J558" s="809" t="str">
        <f>IFERROR(VLOOKUP(I558,'FX rates'!$C$9:$D$25,2,FALSE),"")</f>
        <v/>
      </c>
      <c r="K558" s="382">
        <f t="shared" si="33"/>
        <v>0</v>
      </c>
      <c r="L558" s="382">
        <f t="shared" si="34"/>
        <v>0</v>
      </c>
      <c r="M558" s="11"/>
      <c r="N558" s="11"/>
      <c r="O558" s="11"/>
      <c r="P558" s="11"/>
      <c r="Q558" s="5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x14ac:dyDescent="0.2">
      <c r="A559" s="394"/>
      <c r="B559" s="37"/>
      <c r="C559" s="20"/>
      <c r="D559" s="20"/>
      <c r="E559" s="317"/>
      <c r="F559" s="21"/>
      <c r="G559" s="21"/>
      <c r="H559" s="382">
        <f t="shared" si="32"/>
        <v>0</v>
      </c>
      <c r="I559" s="38"/>
      <c r="J559" s="809" t="str">
        <f>IFERROR(VLOOKUP(I559,'FX rates'!$C$9:$D$25,2,FALSE),"")</f>
        <v/>
      </c>
      <c r="K559" s="382">
        <f t="shared" si="33"/>
        <v>0</v>
      </c>
      <c r="L559" s="382">
        <f t="shared" si="34"/>
        <v>0</v>
      </c>
      <c r="M559" s="11"/>
      <c r="N559" s="11"/>
      <c r="O559" s="11"/>
      <c r="P559" s="11"/>
      <c r="Q559" s="5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x14ac:dyDescent="0.2">
      <c r="A560" s="394"/>
      <c r="B560" s="37"/>
      <c r="C560" s="20"/>
      <c r="D560" s="20"/>
      <c r="E560" s="317"/>
      <c r="F560" s="21"/>
      <c r="G560" s="21"/>
      <c r="H560" s="382">
        <f t="shared" si="32"/>
        <v>0</v>
      </c>
      <c r="I560" s="38"/>
      <c r="J560" s="809" t="str">
        <f>IFERROR(VLOOKUP(I560,'FX rates'!$C$9:$D$25,2,FALSE),"")</f>
        <v/>
      </c>
      <c r="K560" s="382">
        <f t="shared" si="33"/>
        <v>0</v>
      </c>
      <c r="L560" s="382">
        <f t="shared" si="34"/>
        <v>0</v>
      </c>
      <c r="M560" s="11"/>
      <c r="N560" s="11"/>
      <c r="O560" s="11"/>
      <c r="P560" s="11"/>
      <c r="Q560" s="5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x14ac:dyDescent="0.2">
      <c r="A561" s="394"/>
      <c r="B561" s="37"/>
      <c r="C561" s="20"/>
      <c r="D561" s="20"/>
      <c r="E561" s="317"/>
      <c r="F561" s="21"/>
      <c r="G561" s="21"/>
      <c r="H561" s="382">
        <f t="shared" si="32"/>
        <v>0</v>
      </c>
      <c r="I561" s="38"/>
      <c r="J561" s="809" t="str">
        <f>IFERROR(VLOOKUP(I561,'FX rates'!$C$9:$D$25,2,FALSE),"")</f>
        <v/>
      </c>
      <c r="K561" s="382">
        <f t="shared" si="33"/>
        <v>0</v>
      </c>
      <c r="L561" s="382">
        <f t="shared" si="34"/>
        <v>0</v>
      </c>
      <c r="M561" s="11"/>
      <c r="N561" s="11"/>
      <c r="O561" s="11"/>
      <c r="P561" s="11"/>
      <c r="Q561" s="5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x14ac:dyDescent="0.2">
      <c r="A562" s="394"/>
      <c r="B562" s="37"/>
      <c r="C562" s="20"/>
      <c r="D562" s="20"/>
      <c r="E562" s="317"/>
      <c r="F562" s="21"/>
      <c r="G562" s="21"/>
      <c r="H562" s="382">
        <f t="shared" si="32"/>
        <v>0</v>
      </c>
      <c r="I562" s="38"/>
      <c r="J562" s="809" t="str">
        <f>IFERROR(VLOOKUP(I562,'FX rates'!$C$9:$D$25,2,FALSE),"")</f>
        <v/>
      </c>
      <c r="K562" s="382">
        <f t="shared" si="33"/>
        <v>0</v>
      </c>
      <c r="L562" s="382">
        <f t="shared" si="34"/>
        <v>0</v>
      </c>
      <c r="M562" s="11"/>
      <c r="N562" s="11"/>
      <c r="O562" s="11"/>
      <c r="P562" s="11"/>
      <c r="Q562" s="5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x14ac:dyDescent="0.2">
      <c r="A563" s="394"/>
      <c r="B563" s="37"/>
      <c r="C563" s="20"/>
      <c r="D563" s="20"/>
      <c r="E563" s="317"/>
      <c r="F563" s="21"/>
      <c r="G563" s="21"/>
      <c r="H563" s="382">
        <f t="shared" si="32"/>
        <v>0</v>
      </c>
      <c r="I563" s="38"/>
      <c r="J563" s="809" t="str">
        <f>IFERROR(VLOOKUP(I563,'FX rates'!$C$9:$D$25,2,FALSE),"")</f>
        <v/>
      </c>
      <c r="K563" s="382">
        <f t="shared" si="33"/>
        <v>0</v>
      </c>
      <c r="L563" s="382">
        <f t="shared" si="34"/>
        <v>0</v>
      </c>
      <c r="M563" s="11"/>
      <c r="N563" s="11"/>
      <c r="O563" s="11"/>
      <c r="P563" s="11"/>
      <c r="Q563" s="5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x14ac:dyDescent="0.2">
      <c r="A564" s="394"/>
      <c r="B564" s="37"/>
      <c r="C564" s="20"/>
      <c r="D564" s="20"/>
      <c r="E564" s="317"/>
      <c r="F564" s="21"/>
      <c r="G564" s="21"/>
      <c r="H564" s="382">
        <f t="shared" si="32"/>
        <v>0</v>
      </c>
      <c r="I564" s="38"/>
      <c r="J564" s="809" t="str">
        <f>IFERROR(VLOOKUP(I564,'FX rates'!$C$9:$D$25,2,FALSE),"")</f>
        <v/>
      </c>
      <c r="K564" s="382">
        <f t="shared" si="33"/>
        <v>0</v>
      </c>
      <c r="L564" s="382">
        <f t="shared" si="34"/>
        <v>0</v>
      </c>
      <c r="M564" s="11"/>
      <c r="N564" s="11"/>
      <c r="O564" s="11"/>
      <c r="P564" s="11"/>
      <c r="Q564" s="5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x14ac:dyDescent="0.2">
      <c r="A565" s="394"/>
      <c r="B565" s="37"/>
      <c r="C565" s="20"/>
      <c r="D565" s="20"/>
      <c r="E565" s="317"/>
      <c r="F565" s="21"/>
      <c r="G565" s="21"/>
      <c r="H565" s="382">
        <f t="shared" si="32"/>
        <v>0</v>
      </c>
      <c r="I565" s="38"/>
      <c r="J565" s="809" t="str">
        <f>IFERROR(VLOOKUP(I565,'FX rates'!$C$9:$D$25,2,FALSE),"")</f>
        <v/>
      </c>
      <c r="K565" s="382">
        <f t="shared" si="33"/>
        <v>0</v>
      </c>
      <c r="L565" s="382">
        <f t="shared" si="34"/>
        <v>0</v>
      </c>
      <c r="M565" s="11"/>
      <c r="N565" s="11"/>
      <c r="O565" s="11"/>
      <c r="P565" s="11"/>
      <c r="Q565" s="5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x14ac:dyDescent="0.2">
      <c r="A566" s="394"/>
      <c r="B566" s="37"/>
      <c r="C566" s="20"/>
      <c r="D566" s="20"/>
      <c r="E566" s="317"/>
      <c r="F566" s="21"/>
      <c r="G566" s="21"/>
      <c r="H566" s="382">
        <f t="shared" si="32"/>
        <v>0</v>
      </c>
      <c r="I566" s="38"/>
      <c r="J566" s="809" t="str">
        <f>IFERROR(VLOOKUP(I566,'FX rates'!$C$9:$D$25,2,FALSE),"")</f>
        <v/>
      </c>
      <c r="K566" s="382">
        <f t="shared" si="33"/>
        <v>0</v>
      </c>
      <c r="L566" s="382">
        <f t="shared" si="34"/>
        <v>0</v>
      </c>
      <c r="M566" s="11"/>
      <c r="N566" s="11"/>
      <c r="O566" s="11"/>
      <c r="P566" s="11"/>
      <c r="Q566" s="5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x14ac:dyDescent="0.2">
      <c r="A567" s="394"/>
      <c r="B567" s="37"/>
      <c r="C567" s="20"/>
      <c r="D567" s="20"/>
      <c r="E567" s="317"/>
      <c r="F567" s="21"/>
      <c r="G567" s="21"/>
      <c r="H567" s="382">
        <f t="shared" si="32"/>
        <v>0</v>
      </c>
      <c r="I567" s="38"/>
      <c r="J567" s="809" t="str">
        <f>IFERROR(VLOOKUP(I567,'FX rates'!$C$9:$D$25,2,FALSE),"")</f>
        <v/>
      </c>
      <c r="K567" s="382">
        <f t="shared" si="33"/>
        <v>0</v>
      </c>
      <c r="L567" s="382">
        <f t="shared" si="34"/>
        <v>0</v>
      </c>
      <c r="M567" s="11"/>
      <c r="N567" s="11"/>
      <c r="O567" s="11"/>
      <c r="P567" s="11"/>
      <c r="Q567" s="5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x14ac:dyDescent="0.2">
      <c r="A568" s="394"/>
      <c r="B568" s="37"/>
      <c r="C568" s="20"/>
      <c r="D568" s="20"/>
      <c r="E568" s="317"/>
      <c r="F568" s="21"/>
      <c r="G568" s="21"/>
      <c r="H568" s="382">
        <f t="shared" si="32"/>
        <v>0</v>
      </c>
      <c r="I568" s="38"/>
      <c r="J568" s="809" t="str">
        <f>IFERROR(VLOOKUP(I568,'FX rates'!$C$9:$D$25,2,FALSE),"")</f>
        <v/>
      </c>
      <c r="K568" s="382">
        <f t="shared" si="33"/>
        <v>0</v>
      </c>
      <c r="L568" s="382">
        <f t="shared" si="34"/>
        <v>0</v>
      </c>
      <c r="M568" s="11"/>
      <c r="N568" s="11"/>
      <c r="O568" s="11"/>
      <c r="P568" s="11"/>
      <c r="Q568" s="5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x14ac:dyDescent="0.2">
      <c r="A569" s="394"/>
      <c r="B569" s="37"/>
      <c r="C569" s="20"/>
      <c r="D569" s="20"/>
      <c r="E569" s="317"/>
      <c r="F569" s="21"/>
      <c r="G569" s="21"/>
      <c r="H569" s="382">
        <f t="shared" si="32"/>
        <v>0</v>
      </c>
      <c r="I569" s="38"/>
      <c r="J569" s="809" t="str">
        <f>IFERROR(VLOOKUP(I569,'FX rates'!$C$9:$D$25,2,FALSE),"")</f>
        <v/>
      </c>
      <c r="K569" s="382">
        <f t="shared" si="33"/>
        <v>0</v>
      </c>
      <c r="L569" s="382">
        <f t="shared" si="34"/>
        <v>0</v>
      </c>
      <c r="M569" s="11"/>
      <c r="N569" s="11"/>
      <c r="O569" s="11"/>
      <c r="P569" s="11"/>
      <c r="Q569" s="5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x14ac:dyDescent="0.2">
      <c r="A570" s="394"/>
      <c r="B570" s="37"/>
      <c r="C570" s="20"/>
      <c r="D570" s="20"/>
      <c r="E570" s="317"/>
      <c r="F570" s="21"/>
      <c r="G570" s="21"/>
      <c r="H570" s="382">
        <f t="shared" si="32"/>
        <v>0</v>
      </c>
      <c r="I570" s="38"/>
      <c r="J570" s="809" t="str">
        <f>IFERROR(VLOOKUP(I570,'FX rates'!$C$9:$D$25,2,FALSE),"")</f>
        <v/>
      </c>
      <c r="K570" s="382">
        <f t="shared" si="33"/>
        <v>0</v>
      </c>
      <c r="L570" s="382">
        <f t="shared" si="34"/>
        <v>0</v>
      </c>
      <c r="M570" s="11"/>
      <c r="N570" s="11"/>
      <c r="O570" s="11"/>
      <c r="P570" s="11"/>
      <c r="Q570" s="5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x14ac:dyDescent="0.2">
      <c r="A571" s="394"/>
      <c r="B571" s="37"/>
      <c r="C571" s="20"/>
      <c r="D571" s="20"/>
      <c r="E571" s="317"/>
      <c r="F571" s="21"/>
      <c r="G571" s="21"/>
      <c r="H571" s="382">
        <f t="shared" si="32"/>
        <v>0</v>
      </c>
      <c r="I571" s="38"/>
      <c r="J571" s="809" t="str">
        <f>IFERROR(VLOOKUP(I571,'FX rates'!$C$9:$D$25,2,FALSE),"")</f>
        <v/>
      </c>
      <c r="K571" s="382">
        <f t="shared" si="33"/>
        <v>0</v>
      </c>
      <c r="L571" s="382">
        <f t="shared" si="34"/>
        <v>0</v>
      </c>
      <c r="M571" s="11"/>
      <c r="N571" s="11"/>
      <c r="O571" s="11"/>
      <c r="P571" s="11"/>
      <c r="Q571" s="5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x14ac:dyDescent="0.2">
      <c r="A572" s="394"/>
      <c r="B572" s="37"/>
      <c r="C572" s="20"/>
      <c r="D572" s="20"/>
      <c r="E572" s="317"/>
      <c r="F572" s="21"/>
      <c r="G572" s="21"/>
      <c r="H572" s="382">
        <f t="shared" si="32"/>
        <v>0</v>
      </c>
      <c r="I572" s="38"/>
      <c r="J572" s="809" t="str">
        <f>IFERROR(VLOOKUP(I572,'FX rates'!$C$9:$D$25,2,FALSE),"")</f>
        <v/>
      </c>
      <c r="K572" s="382">
        <f t="shared" si="33"/>
        <v>0</v>
      </c>
      <c r="L572" s="382">
        <f t="shared" si="34"/>
        <v>0</v>
      </c>
      <c r="M572" s="11"/>
      <c r="N572" s="11"/>
      <c r="O572" s="11"/>
      <c r="P572" s="11"/>
      <c r="Q572" s="5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x14ac:dyDescent="0.2">
      <c r="A573" s="394"/>
      <c r="B573" s="37"/>
      <c r="C573" s="20"/>
      <c r="D573" s="20"/>
      <c r="E573" s="317"/>
      <c r="F573" s="21"/>
      <c r="G573" s="21"/>
      <c r="H573" s="382">
        <f t="shared" si="32"/>
        <v>0</v>
      </c>
      <c r="I573" s="38"/>
      <c r="J573" s="809" t="str">
        <f>IFERROR(VLOOKUP(I573,'FX rates'!$C$9:$D$25,2,FALSE),"")</f>
        <v/>
      </c>
      <c r="K573" s="382">
        <f t="shared" si="33"/>
        <v>0</v>
      </c>
      <c r="L573" s="382">
        <f t="shared" si="34"/>
        <v>0</v>
      </c>
      <c r="M573" s="11"/>
      <c r="N573" s="11"/>
      <c r="O573" s="11"/>
      <c r="P573" s="11"/>
      <c r="Q573" s="5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x14ac:dyDescent="0.2">
      <c r="A574" s="394"/>
      <c r="B574" s="37"/>
      <c r="C574" s="20"/>
      <c r="D574" s="20"/>
      <c r="E574" s="317"/>
      <c r="F574" s="21"/>
      <c r="G574" s="21"/>
      <c r="H574" s="382">
        <f t="shared" si="32"/>
        <v>0</v>
      </c>
      <c r="I574" s="38"/>
      <c r="J574" s="809" t="str">
        <f>IFERROR(VLOOKUP(I574,'FX rates'!$C$9:$D$25,2,FALSE),"")</f>
        <v/>
      </c>
      <c r="K574" s="382">
        <f t="shared" si="33"/>
        <v>0</v>
      </c>
      <c r="L574" s="382">
        <f t="shared" si="34"/>
        <v>0</v>
      </c>
      <c r="M574" s="11"/>
      <c r="N574" s="11"/>
      <c r="O574" s="11"/>
      <c r="P574" s="11"/>
      <c r="Q574" s="5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x14ac:dyDescent="0.2">
      <c r="A575" s="394"/>
      <c r="B575" s="37"/>
      <c r="C575" s="20"/>
      <c r="D575" s="20"/>
      <c r="E575" s="317"/>
      <c r="F575" s="21"/>
      <c r="G575" s="21"/>
      <c r="H575" s="382">
        <f t="shared" si="32"/>
        <v>0</v>
      </c>
      <c r="I575" s="38"/>
      <c r="J575" s="809" t="str">
        <f>IFERROR(VLOOKUP(I575,'FX rates'!$C$9:$D$25,2,FALSE),"")</f>
        <v/>
      </c>
      <c r="K575" s="382">
        <f t="shared" si="33"/>
        <v>0</v>
      </c>
      <c r="L575" s="382">
        <f t="shared" si="34"/>
        <v>0</v>
      </c>
      <c r="M575" s="11"/>
      <c r="N575" s="11"/>
      <c r="O575" s="11"/>
      <c r="P575" s="11"/>
      <c r="Q575" s="5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x14ac:dyDescent="0.2">
      <c r="A576" s="394"/>
      <c r="B576" s="37"/>
      <c r="C576" s="20"/>
      <c r="D576" s="20"/>
      <c r="E576" s="317"/>
      <c r="F576" s="21"/>
      <c r="G576" s="21"/>
      <c r="H576" s="382">
        <f t="shared" si="32"/>
        <v>0</v>
      </c>
      <c r="I576" s="38"/>
      <c r="J576" s="809" t="str">
        <f>IFERROR(VLOOKUP(I576,'FX rates'!$C$9:$D$25,2,FALSE),"")</f>
        <v/>
      </c>
      <c r="K576" s="382">
        <f t="shared" si="33"/>
        <v>0</v>
      </c>
      <c r="L576" s="382">
        <f t="shared" si="34"/>
        <v>0</v>
      </c>
      <c r="M576" s="11"/>
      <c r="N576" s="11"/>
      <c r="O576" s="11"/>
      <c r="P576" s="11"/>
      <c r="Q576" s="5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x14ac:dyDescent="0.2">
      <c r="A577" s="394"/>
      <c r="B577" s="37"/>
      <c r="C577" s="20"/>
      <c r="D577" s="20"/>
      <c r="E577" s="317"/>
      <c r="F577" s="21"/>
      <c r="G577" s="21"/>
      <c r="H577" s="382">
        <f t="shared" si="32"/>
        <v>0</v>
      </c>
      <c r="I577" s="38"/>
      <c r="J577" s="809" t="str">
        <f>IFERROR(VLOOKUP(I577,'FX rates'!$C$9:$D$25,2,FALSE),"")</f>
        <v/>
      </c>
      <c r="K577" s="382">
        <f t="shared" si="33"/>
        <v>0</v>
      </c>
      <c r="L577" s="382">
        <f t="shared" si="34"/>
        <v>0</v>
      </c>
      <c r="M577" s="11"/>
      <c r="N577" s="11"/>
      <c r="O577" s="11"/>
      <c r="P577" s="11"/>
      <c r="Q577" s="5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x14ac:dyDescent="0.2">
      <c r="A578" s="394"/>
      <c r="B578" s="37"/>
      <c r="C578" s="20"/>
      <c r="D578" s="20"/>
      <c r="E578" s="317"/>
      <c r="F578" s="21"/>
      <c r="G578" s="21"/>
      <c r="H578" s="382">
        <f t="shared" si="32"/>
        <v>0</v>
      </c>
      <c r="I578" s="38"/>
      <c r="J578" s="809" t="str">
        <f>IFERROR(VLOOKUP(I578,'FX rates'!$C$9:$D$25,2,FALSE),"")</f>
        <v/>
      </c>
      <c r="K578" s="382">
        <f t="shared" si="33"/>
        <v>0</v>
      </c>
      <c r="L578" s="382">
        <f t="shared" si="34"/>
        <v>0</v>
      </c>
      <c r="M578" s="11"/>
      <c r="N578" s="11"/>
      <c r="O578" s="11"/>
      <c r="P578" s="11"/>
      <c r="Q578" s="5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x14ac:dyDescent="0.2">
      <c r="A579" s="394"/>
      <c r="B579" s="37"/>
      <c r="C579" s="20"/>
      <c r="D579" s="20"/>
      <c r="E579" s="317"/>
      <c r="F579" s="21"/>
      <c r="G579" s="21"/>
      <c r="H579" s="382">
        <f t="shared" si="32"/>
        <v>0</v>
      </c>
      <c r="I579" s="38"/>
      <c r="J579" s="809" t="str">
        <f>IFERROR(VLOOKUP(I579,'FX rates'!$C$9:$D$25,2,FALSE),"")</f>
        <v/>
      </c>
      <c r="K579" s="382">
        <f t="shared" si="33"/>
        <v>0</v>
      </c>
      <c r="L579" s="382">
        <f t="shared" si="34"/>
        <v>0</v>
      </c>
      <c r="M579" s="11"/>
      <c r="N579" s="11"/>
      <c r="O579" s="11"/>
      <c r="P579" s="11"/>
      <c r="Q579" s="5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x14ac:dyDescent="0.2">
      <c r="A580" s="394"/>
      <c r="B580" s="37"/>
      <c r="C580" s="20"/>
      <c r="D580" s="20"/>
      <c r="E580" s="317"/>
      <c r="F580" s="21"/>
      <c r="G580" s="21"/>
      <c r="H580" s="382">
        <f t="shared" si="32"/>
        <v>0</v>
      </c>
      <c r="I580" s="38"/>
      <c r="J580" s="809" t="str">
        <f>IFERROR(VLOOKUP(I580,'FX rates'!$C$9:$D$25,2,FALSE),"")</f>
        <v/>
      </c>
      <c r="K580" s="382">
        <f t="shared" si="33"/>
        <v>0</v>
      </c>
      <c r="L580" s="382">
        <f t="shared" si="34"/>
        <v>0</v>
      </c>
      <c r="M580" s="11"/>
      <c r="N580" s="11"/>
      <c r="O580" s="11"/>
      <c r="P580" s="11"/>
      <c r="Q580" s="5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x14ac:dyDescent="0.2">
      <c r="A581" s="394"/>
      <c r="B581" s="37"/>
      <c r="C581" s="20"/>
      <c r="D581" s="20"/>
      <c r="E581" s="317"/>
      <c r="F581" s="21"/>
      <c r="G581" s="21"/>
      <c r="H581" s="382">
        <f t="shared" si="32"/>
        <v>0</v>
      </c>
      <c r="I581" s="38"/>
      <c r="J581" s="809" t="str">
        <f>IFERROR(VLOOKUP(I581,'FX rates'!$C$9:$D$25,2,FALSE),"")</f>
        <v/>
      </c>
      <c r="K581" s="382">
        <f t="shared" si="33"/>
        <v>0</v>
      </c>
      <c r="L581" s="382">
        <f t="shared" si="34"/>
        <v>0</v>
      </c>
      <c r="M581" s="11"/>
      <c r="N581" s="11"/>
      <c r="O581" s="11"/>
      <c r="P581" s="11"/>
      <c r="Q581" s="5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x14ac:dyDescent="0.2">
      <c r="A582" s="394"/>
      <c r="B582" s="37"/>
      <c r="C582" s="20"/>
      <c r="D582" s="20"/>
      <c r="E582" s="317"/>
      <c r="F582" s="21"/>
      <c r="G582" s="21"/>
      <c r="H582" s="382">
        <f t="shared" si="32"/>
        <v>0</v>
      </c>
      <c r="I582" s="38"/>
      <c r="J582" s="809" t="str">
        <f>IFERROR(VLOOKUP(I582,'FX rates'!$C$9:$D$25,2,FALSE),"")</f>
        <v/>
      </c>
      <c r="K582" s="382">
        <f t="shared" si="33"/>
        <v>0</v>
      </c>
      <c r="L582" s="382">
        <f t="shared" si="34"/>
        <v>0</v>
      </c>
      <c r="M582" s="11"/>
      <c r="N582" s="11"/>
      <c r="O582" s="11"/>
      <c r="P582" s="11"/>
      <c r="Q582" s="5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x14ac:dyDescent="0.2">
      <c r="A583" s="394"/>
      <c r="B583" s="37"/>
      <c r="C583" s="20"/>
      <c r="D583" s="20"/>
      <c r="E583" s="317"/>
      <c r="F583" s="21"/>
      <c r="G583" s="21"/>
      <c r="H583" s="382">
        <f t="shared" si="32"/>
        <v>0</v>
      </c>
      <c r="I583" s="38"/>
      <c r="J583" s="809" t="str">
        <f>IFERROR(VLOOKUP(I583,'FX rates'!$C$9:$D$25,2,FALSE),"")</f>
        <v/>
      </c>
      <c r="K583" s="382">
        <f t="shared" si="33"/>
        <v>0</v>
      </c>
      <c r="L583" s="382">
        <f t="shared" si="34"/>
        <v>0</v>
      </c>
      <c r="M583" s="11"/>
      <c r="N583" s="11"/>
      <c r="O583" s="11"/>
      <c r="P583" s="11"/>
      <c r="Q583" s="5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x14ac:dyDescent="0.2">
      <c r="A584" s="394"/>
      <c r="B584" s="37"/>
      <c r="C584" s="20"/>
      <c r="D584" s="20"/>
      <c r="E584" s="317"/>
      <c r="F584" s="21"/>
      <c r="G584" s="21"/>
      <c r="H584" s="382">
        <f t="shared" si="32"/>
        <v>0</v>
      </c>
      <c r="I584" s="38"/>
      <c r="J584" s="809" t="str">
        <f>IFERROR(VLOOKUP(I584,'FX rates'!$C$9:$D$25,2,FALSE),"")</f>
        <v/>
      </c>
      <c r="K584" s="382">
        <f t="shared" si="33"/>
        <v>0</v>
      </c>
      <c r="L584" s="382">
        <f t="shared" si="34"/>
        <v>0</v>
      </c>
      <c r="M584" s="11"/>
      <c r="N584" s="11"/>
      <c r="O584" s="11"/>
      <c r="P584" s="11"/>
      <c r="Q584" s="5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x14ac:dyDescent="0.2">
      <c r="A585" s="394"/>
      <c r="B585" s="37"/>
      <c r="C585" s="20"/>
      <c r="D585" s="20"/>
      <c r="E585" s="317"/>
      <c r="F585" s="21"/>
      <c r="G585" s="21"/>
      <c r="H585" s="382">
        <f t="shared" si="32"/>
        <v>0</v>
      </c>
      <c r="I585" s="38"/>
      <c r="J585" s="809" t="str">
        <f>IFERROR(VLOOKUP(I585,'FX rates'!$C$9:$D$25,2,FALSE),"")</f>
        <v/>
      </c>
      <c r="K585" s="382">
        <f t="shared" si="33"/>
        <v>0</v>
      </c>
      <c r="L585" s="382">
        <f t="shared" si="34"/>
        <v>0</v>
      </c>
      <c r="M585" s="11"/>
      <c r="N585" s="11"/>
      <c r="O585" s="11"/>
      <c r="P585" s="11"/>
      <c r="Q585" s="5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x14ac:dyDescent="0.2">
      <c r="A586" s="394"/>
      <c r="B586" s="37"/>
      <c r="C586" s="20"/>
      <c r="D586" s="20"/>
      <c r="E586" s="317"/>
      <c r="F586" s="21"/>
      <c r="G586" s="21"/>
      <c r="H586" s="382">
        <f t="shared" si="32"/>
        <v>0</v>
      </c>
      <c r="I586" s="38"/>
      <c r="J586" s="809" t="str">
        <f>IFERROR(VLOOKUP(I586,'FX rates'!$C$9:$D$25,2,FALSE),"")</f>
        <v/>
      </c>
      <c r="K586" s="382">
        <f t="shared" si="33"/>
        <v>0</v>
      </c>
      <c r="L586" s="382">
        <f t="shared" si="34"/>
        <v>0</v>
      </c>
      <c r="M586" s="11"/>
      <c r="N586" s="11"/>
      <c r="O586" s="11"/>
      <c r="P586" s="11"/>
      <c r="Q586" s="5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x14ac:dyDescent="0.2">
      <c r="A587" s="394"/>
      <c r="B587" s="37"/>
      <c r="C587" s="20"/>
      <c r="D587" s="20"/>
      <c r="E587" s="317"/>
      <c r="F587" s="21"/>
      <c r="G587" s="21"/>
      <c r="H587" s="382">
        <f t="shared" si="32"/>
        <v>0</v>
      </c>
      <c r="I587" s="38"/>
      <c r="J587" s="809" t="str">
        <f>IFERROR(VLOOKUP(I587,'FX rates'!$C$9:$D$25,2,FALSE),"")</f>
        <v/>
      </c>
      <c r="K587" s="382">
        <f t="shared" si="33"/>
        <v>0</v>
      </c>
      <c r="L587" s="382">
        <f t="shared" si="34"/>
        <v>0</v>
      </c>
      <c r="M587" s="11"/>
      <c r="N587" s="11"/>
      <c r="O587" s="11"/>
      <c r="P587" s="11"/>
      <c r="Q587" s="5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x14ac:dyDescent="0.2">
      <c r="A588" s="394"/>
      <c r="B588" s="37"/>
      <c r="C588" s="20"/>
      <c r="D588" s="20"/>
      <c r="E588" s="317"/>
      <c r="F588" s="21"/>
      <c r="G588" s="21"/>
      <c r="H588" s="382">
        <f t="shared" si="32"/>
        <v>0</v>
      </c>
      <c r="I588" s="38"/>
      <c r="J588" s="809" t="str">
        <f>IFERROR(VLOOKUP(I588,'FX rates'!$C$9:$D$25,2,FALSE),"")</f>
        <v/>
      </c>
      <c r="K588" s="382">
        <f t="shared" si="33"/>
        <v>0</v>
      </c>
      <c r="L588" s="382">
        <f t="shared" si="34"/>
        <v>0</v>
      </c>
      <c r="M588" s="11"/>
      <c r="N588" s="11"/>
      <c r="O588" s="11"/>
      <c r="P588" s="11"/>
      <c r="Q588" s="5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x14ac:dyDescent="0.2">
      <c r="A589" s="394"/>
      <c r="B589" s="37"/>
      <c r="C589" s="20"/>
      <c r="D589" s="20"/>
      <c r="E589" s="317"/>
      <c r="F589" s="21"/>
      <c r="G589" s="21"/>
      <c r="H589" s="382">
        <f t="shared" si="32"/>
        <v>0</v>
      </c>
      <c r="I589" s="38"/>
      <c r="J589" s="809" t="str">
        <f>IFERROR(VLOOKUP(I589,'FX rates'!$C$9:$D$25,2,FALSE),"")</f>
        <v/>
      </c>
      <c r="K589" s="382">
        <f t="shared" si="33"/>
        <v>0</v>
      </c>
      <c r="L589" s="382">
        <f t="shared" si="34"/>
        <v>0</v>
      </c>
      <c r="M589" s="11"/>
      <c r="N589" s="11"/>
      <c r="O589" s="11"/>
      <c r="P589" s="11"/>
      <c r="Q589" s="5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x14ac:dyDescent="0.2">
      <c r="A590" s="394"/>
      <c r="B590" s="37"/>
      <c r="C590" s="20"/>
      <c r="D590" s="20"/>
      <c r="E590" s="317"/>
      <c r="F590" s="21"/>
      <c r="G590" s="21"/>
      <c r="H590" s="382">
        <f t="shared" si="32"/>
        <v>0</v>
      </c>
      <c r="I590" s="38"/>
      <c r="J590" s="809" t="str">
        <f>IFERROR(VLOOKUP(I590,'FX rates'!$C$9:$D$25,2,FALSE),"")</f>
        <v/>
      </c>
      <c r="K590" s="382">
        <f t="shared" si="33"/>
        <v>0</v>
      </c>
      <c r="L590" s="382">
        <f t="shared" si="34"/>
        <v>0</v>
      </c>
      <c r="M590" s="11"/>
      <c r="N590" s="11"/>
      <c r="O590" s="11"/>
      <c r="P590" s="11"/>
      <c r="Q590" s="5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x14ac:dyDescent="0.2">
      <c r="A591" s="394"/>
      <c r="B591" s="37"/>
      <c r="C591" s="20"/>
      <c r="D591" s="20"/>
      <c r="E591" s="317"/>
      <c r="F591" s="21"/>
      <c r="G591" s="21"/>
      <c r="H591" s="382">
        <f t="shared" si="32"/>
        <v>0</v>
      </c>
      <c r="I591" s="38"/>
      <c r="J591" s="809" t="str">
        <f>IFERROR(VLOOKUP(I591,'FX rates'!$C$9:$D$25,2,FALSE),"")</f>
        <v/>
      </c>
      <c r="K591" s="382">
        <f t="shared" si="33"/>
        <v>0</v>
      </c>
      <c r="L591" s="382">
        <f t="shared" si="34"/>
        <v>0</v>
      </c>
      <c r="M591" s="11"/>
      <c r="N591" s="11"/>
      <c r="O591" s="11"/>
      <c r="P591" s="11"/>
      <c r="Q591" s="5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x14ac:dyDescent="0.2">
      <c r="A592" s="394"/>
      <c r="B592" s="37"/>
      <c r="C592" s="20"/>
      <c r="D592" s="20"/>
      <c r="E592" s="317"/>
      <c r="F592" s="21"/>
      <c r="G592" s="21"/>
      <c r="H592" s="382">
        <f t="shared" si="32"/>
        <v>0</v>
      </c>
      <c r="I592" s="38"/>
      <c r="J592" s="809" t="str">
        <f>IFERROR(VLOOKUP(I592,'FX rates'!$C$9:$D$25,2,FALSE),"")</f>
        <v/>
      </c>
      <c r="K592" s="382">
        <f t="shared" si="33"/>
        <v>0</v>
      </c>
      <c r="L592" s="382">
        <f t="shared" si="34"/>
        <v>0</v>
      </c>
      <c r="M592" s="11"/>
      <c r="N592" s="11"/>
      <c r="O592" s="11"/>
      <c r="P592" s="11"/>
      <c r="Q592" s="5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x14ac:dyDescent="0.2">
      <c r="A593" s="394"/>
      <c r="B593" s="37"/>
      <c r="C593" s="20"/>
      <c r="D593" s="20"/>
      <c r="E593" s="317"/>
      <c r="F593" s="21"/>
      <c r="G593" s="21"/>
      <c r="H593" s="382">
        <f t="shared" si="32"/>
        <v>0</v>
      </c>
      <c r="I593" s="38"/>
      <c r="J593" s="809" t="str">
        <f>IFERROR(VLOOKUP(I593,'FX rates'!$C$9:$D$25,2,FALSE),"")</f>
        <v/>
      </c>
      <c r="K593" s="382">
        <f t="shared" si="33"/>
        <v>0</v>
      </c>
      <c r="L593" s="382">
        <f t="shared" si="34"/>
        <v>0</v>
      </c>
      <c r="M593" s="11"/>
      <c r="N593" s="11"/>
      <c r="O593" s="11"/>
      <c r="P593" s="11"/>
      <c r="Q593" s="5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x14ac:dyDescent="0.2">
      <c r="A594" s="394"/>
      <c r="B594" s="37"/>
      <c r="C594" s="20"/>
      <c r="D594" s="20"/>
      <c r="E594" s="317"/>
      <c r="F594" s="21"/>
      <c r="G594" s="21"/>
      <c r="H594" s="382">
        <f t="shared" si="32"/>
        <v>0</v>
      </c>
      <c r="I594" s="38"/>
      <c r="J594" s="809" t="str">
        <f>IFERROR(VLOOKUP(I594,'FX rates'!$C$9:$D$25,2,FALSE),"")</f>
        <v/>
      </c>
      <c r="K594" s="382">
        <f t="shared" si="33"/>
        <v>0</v>
      </c>
      <c r="L594" s="382">
        <f t="shared" si="34"/>
        <v>0</v>
      </c>
      <c r="M594" s="11"/>
      <c r="N594" s="11"/>
      <c r="O594" s="11"/>
      <c r="P594" s="11"/>
      <c r="Q594" s="5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x14ac:dyDescent="0.2">
      <c r="A595" s="394"/>
      <c r="B595" s="37"/>
      <c r="C595" s="20"/>
      <c r="D595" s="20"/>
      <c r="E595" s="317"/>
      <c r="F595" s="21"/>
      <c r="G595" s="21"/>
      <c r="H595" s="382">
        <f t="shared" si="32"/>
        <v>0</v>
      </c>
      <c r="I595" s="38"/>
      <c r="J595" s="809" t="str">
        <f>IFERROR(VLOOKUP(I595,'FX rates'!$C$9:$D$25,2,FALSE),"")</f>
        <v/>
      </c>
      <c r="K595" s="382">
        <f t="shared" si="33"/>
        <v>0</v>
      </c>
      <c r="L595" s="382">
        <f t="shared" si="34"/>
        <v>0</v>
      </c>
      <c r="M595" s="11"/>
      <c r="N595" s="11"/>
      <c r="O595" s="11"/>
      <c r="P595" s="11"/>
      <c r="Q595" s="5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x14ac:dyDescent="0.2">
      <c r="A596" s="394"/>
      <c r="B596" s="37"/>
      <c r="C596" s="20"/>
      <c r="D596" s="20"/>
      <c r="E596" s="317"/>
      <c r="F596" s="21"/>
      <c r="G596" s="21"/>
      <c r="H596" s="382">
        <f t="shared" si="32"/>
        <v>0</v>
      </c>
      <c r="I596" s="38"/>
      <c r="J596" s="809" t="str">
        <f>IFERROR(VLOOKUP(I596,'FX rates'!$C$9:$D$25,2,FALSE),"")</f>
        <v/>
      </c>
      <c r="K596" s="382">
        <f t="shared" si="33"/>
        <v>0</v>
      </c>
      <c r="L596" s="382">
        <f t="shared" si="34"/>
        <v>0</v>
      </c>
      <c r="M596" s="11"/>
      <c r="N596" s="11"/>
      <c r="O596" s="11"/>
      <c r="P596" s="11"/>
      <c r="Q596" s="5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x14ac:dyDescent="0.2">
      <c r="A597" s="394"/>
      <c r="B597" s="37"/>
      <c r="C597" s="20"/>
      <c r="D597" s="20"/>
      <c r="E597" s="317"/>
      <c r="F597" s="21"/>
      <c r="G597" s="21"/>
      <c r="H597" s="382">
        <f t="shared" si="32"/>
        <v>0</v>
      </c>
      <c r="I597" s="38"/>
      <c r="J597" s="809" t="str">
        <f>IFERROR(VLOOKUP(I597,'FX rates'!$C$9:$D$25,2,FALSE),"")</f>
        <v/>
      </c>
      <c r="K597" s="382">
        <f t="shared" si="33"/>
        <v>0</v>
      </c>
      <c r="L597" s="382">
        <f t="shared" si="34"/>
        <v>0</v>
      </c>
      <c r="M597" s="11"/>
      <c r="N597" s="11"/>
      <c r="O597" s="11"/>
      <c r="P597" s="11"/>
      <c r="Q597" s="5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x14ac:dyDescent="0.2">
      <c r="A598" s="394"/>
      <c r="B598" s="37"/>
      <c r="C598" s="20"/>
      <c r="D598" s="20"/>
      <c r="E598" s="317"/>
      <c r="F598" s="21"/>
      <c r="G598" s="21"/>
      <c r="H598" s="382">
        <f t="shared" si="32"/>
        <v>0</v>
      </c>
      <c r="I598" s="38"/>
      <c r="J598" s="809" t="str">
        <f>IFERROR(VLOOKUP(I598,'FX rates'!$C$9:$D$25,2,FALSE),"")</f>
        <v/>
      </c>
      <c r="K598" s="382">
        <f t="shared" si="33"/>
        <v>0</v>
      </c>
      <c r="L598" s="382">
        <f t="shared" si="34"/>
        <v>0</v>
      </c>
      <c r="M598" s="11"/>
      <c r="N598" s="11"/>
      <c r="O598" s="11"/>
      <c r="P598" s="11"/>
      <c r="Q598" s="5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x14ac:dyDescent="0.2">
      <c r="A599" s="394"/>
      <c r="B599" s="37"/>
      <c r="C599" s="20"/>
      <c r="D599" s="20"/>
      <c r="E599" s="317"/>
      <c r="F599" s="21"/>
      <c r="G599" s="21"/>
      <c r="H599" s="382">
        <f t="shared" si="32"/>
        <v>0</v>
      </c>
      <c r="I599" s="38"/>
      <c r="J599" s="809" t="str">
        <f>IFERROR(VLOOKUP(I599,'FX rates'!$C$9:$D$25,2,FALSE),"")</f>
        <v/>
      </c>
      <c r="K599" s="382">
        <f t="shared" si="33"/>
        <v>0</v>
      </c>
      <c r="L599" s="382">
        <f t="shared" si="34"/>
        <v>0</v>
      </c>
      <c r="M599" s="11"/>
      <c r="N599" s="11"/>
      <c r="O599" s="11"/>
      <c r="P599" s="11"/>
      <c r="Q599" s="5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x14ac:dyDescent="0.2">
      <c r="A600" s="394"/>
      <c r="B600" s="37"/>
      <c r="C600" s="20"/>
      <c r="D600" s="20"/>
      <c r="E600" s="317"/>
      <c r="F600" s="21"/>
      <c r="G600" s="21"/>
      <c r="H600" s="382">
        <f t="shared" si="32"/>
        <v>0</v>
      </c>
      <c r="I600" s="38"/>
      <c r="J600" s="809" t="str">
        <f>IFERROR(VLOOKUP(I600,'FX rates'!$C$9:$D$25,2,FALSE),"")</f>
        <v/>
      </c>
      <c r="K600" s="382">
        <f t="shared" si="33"/>
        <v>0</v>
      </c>
      <c r="L600" s="382">
        <f t="shared" si="34"/>
        <v>0</v>
      </c>
      <c r="M600" s="11"/>
      <c r="N600" s="11"/>
      <c r="O600" s="11"/>
      <c r="P600" s="11"/>
      <c r="Q600" s="5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x14ac:dyDescent="0.2">
      <c r="A601" s="394"/>
      <c r="B601" s="37"/>
      <c r="C601" s="20"/>
      <c r="D601" s="20"/>
      <c r="E601" s="317"/>
      <c r="F601" s="21"/>
      <c r="G601" s="21"/>
      <c r="H601" s="382">
        <f t="shared" si="32"/>
        <v>0</v>
      </c>
      <c r="I601" s="38"/>
      <c r="J601" s="809" t="str">
        <f>IFERROR(VLOOKUP(I601,'FX rates'!$C$9:$D$25,2,FALSE),"")</f>
        <v/>
      </c>
      <c r="K601" s="382">
        <f t="shared" si="33"/>
        <v>0</v>
      </c>
      <c r="L601" s="382">
        <f t="shared" si="34"/>
        <v>0</v>
      </c>
      <c r="M601" s="11"/>
      <c r="N601" s="11"/>
      <c r="O601" s="11"/>
      <c r="P601" s="11"/>
      <c r="Q601" s="5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x14ac:dyDescent="0.2">
      <c r="A602" s="394"/>
      <c r="B602" s="37"/>
      <c r="C602" s="20"/>
      <c r="D602" s="20"/>
      <c r="E602" s="317"/>
      <c r="F602" s="21"/>
      <c r="G602" s="21"/>
      <c r="H602" s="382">
        <f t="shared" ref="H602:H665" si="35">IF(F602&gt;0,F602*G602,0)</f>
        <v>0</v>
      </c>
      <c r="I602" s="38"/>
      <c r="J602" s="809" t="str">
        <f>IFERROR(VLOOKUP(I602,'FX rates'!$C$9:$D$25,2,FALSE),"")</f>
        <v/>
      </c>
      <c r="K602" s="382">
        <f t="shared" ref="K602:K665" si="36">IF(E602=$Z$26,H602,0)</f>
        <v>0</v>
      </c>
      <c r="L602" s="382">
        <f t="shared" ref="L602:L665" si="37">IF(OR(E602=$Z$27,ISBLANK(E602)),H602,0)</f>
        <v>0</v>
      </c>
      <c r="M602" s="11"/>
      <c r="N602" s="11"/>
      <c r="O602" s="11"/>
      <c r="P602" s="11"/>
      <c r="Q602" s="5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x14ac:dyDescent="0.2">
      <c r="A603" s="394"/>
      <c r="B603" s="37"/>
      <c r="C603" s="20"/>
      <c r="D603" s="20"/>
      <c r="E603" s="317"/>
      <c r="F603" s="21"/>
      <c r="G603" s="21"/>
      <c r="H603" s="382">
        <f t="shared" si="35"/>
        <v>0</v>
      </c>
      <c r="I603" s="38"/>
      <c r="J603" s="809" t="str">
        <f>IFERROR(VLOOKUP(I603,'FX rates'!$C$9:$D$25,2,FALSE),"")</f>
        <v/>
      </c>
      <c r="K603" s="382">
        <f t="shared" si="36"/>
        <v>0</v>
      </c>
      <c r="L603" s="382">
        <f t="shared" si="37"/>
        <v>0</v>
      </c>
      <c r="M603" s="11"/>
      <c r="N603" s="11"/>
      <c r="O603" s="11"/>
      <c r="P603" s="11"/>
      <c r="Q603" s="5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x14ac:dyDescent="0.2">
      <c r="A604" s="394"/>
      <c r="B604" s="37"/>
      <c r="C604" s="20"/>
      <c r="D604" s="20"/>
      <c r="E604" s="317"/>
      <c r="F604" s="21"/>
      <c r="G604" s="21"/>
      <c r="H604" s="382">
        <f t="shared" si="35"/>
        <v>0</v>
      </c>
      <c r="I604" s="38"/>
      <c r="J604" s="809" t="str">
        <f>IFERROR(VLOOKUP(I604,'FX rates'!$C$9:$D$25,2,FALSE),"")</f>
        <v/>
      </c>
      <c r="K604" s="382">
        <f t="shared" si="36"/>
        <v>0</v>
      </c>
      <c r="L604" s="382">
        <f t="shared" si="37"/>
        <v>0</v>
      </c>
      <c r="M604" s="11"/>
      <c r="N604" s="11"/>
      <c r="O604" s="11"/>
      <c r="P604" s="11"/>
      <c r="Q604" s="5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x14ac:dyDescent="0.2">
      <c r="A605" s="394"/>
      <c r="B605" s="37"/>
      <c r="C605" s="20"/>
      <c r="D605" s="20"/>
      <c r="E605" s="317"/>
      <c r="F605" s="21"/>
      <c r="G605" s="21"/>
      <c r="H605" s="382">
        <f t="shared" si="35"/>
        <v>0</v>
      </c>
      <c r="I605" s="38"/>
      <c r="J605" s="809" t="str">
        <f>IFERROR(VLOOKUP(I605,'FX rates'!$C$9:$D$25,2,FALSE),"")</f>
        <v/>
      </c>
      <c r="K605" s="382">
        <f t="shared" si="36"/>
        <v>0</v>
      </c>
      <c r="L605" s="382">
        <f t="shared" si="37"/>
        <v>0</v>
      </c>
      <c r="M605" s="11"/>
      <c r="N605" s="11"/>
      <c r="O605" s="11"/>
      <c r="P605" s="11"/>
      <c r="Q605" s="5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x14ac:dyDescent="0.2">
      <c r="A606" s="394"/>
      <c r="B606" s="37"/>
      <c r="C606" s="20"/>
      <c r="D606" s="20"/>
      <c r="E606" s="317"/>
      <c r="F606" s="21"/>
      <c r="G606" s="21"/>
      <c r="H606" s="382">
        <f t="shared" si="35"/>
        <v>0</v>
      </c>
      <c r="I606" s="38"/>
      <c r="J606" s="809" t="str">
        <f>IFERROR(VLOOKUP(I606,'FX rates'!$C$9:$D$25,2,FALSE),"")</f>
        <v/>
      </c>
      <c r="K606" s="382">
        <f t="shared" si="36"/>
        <v>0</v>
      </c>
      <c r="L606" s="382">
        <f t="shared" si="37"/>
        <v>0</v>
      </c>
      <c r="M606" s="11"/>
      <c r="N606" s="11"/>
      <c r="O606" s="11"/>
      <c r="P606" s="11"/>
      <c r="Q606" s="5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x14ac:dyDescent="0.2">
      <c r="A607" s="394"/>
      <c r="B607" s="37"/>
      <c r="C607" s="20"/>
      <c r="D607" s="20"/>
      <c r="E607" s="317"/>
      <c r="F607" s="21"/>
      <c r="G607" s="21"/>
      <c r="H607" s="382">
        <f t="shared" si="35"/>
        <v>0</v>
      </c>
      <c r="I607" s="38"/>
      <c r="J607" s="809" t="str">
        <f>IFERROR(VLOOKUP(I607,'FX rates'!$C$9:$D$25,2,FALSE),"")</f>
        <v/>
      </c>
      <c r="K607" s="382">
        <f t="shared" si="36"/>
        <v>0</v>
      </c>
      <c r="L607" s="382">
        <f t="shared" si="37"/>
        <v>0</v>
      </c>
      <c r="M607" s="11"/>
      <c r="N607" s="11"/>
      <c r="O607" s="11"/>
      <c r="P607" s="11"/>
      <c r="Q607" s="5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x14ac:dyDescent="0.2">
      <c r="A608" s="394"/>
      <c r="B608" s="37"/>
      <c r="C608" s="20"/>
      <c r="D608" s="20"/>
      <c r="E608" s="317"/>
      <c r="F608" s="21"/>
      <c r="G608" s="21"/>
      <c r="H608" s="382">
        <f t="shared" si="35"/>
        <v>0</v>
      </c>
      <c r="I608" s="38"/>
      <c r="J608" s="809" t="str">
        <f>IFERROR(VLOOKUP(I608,'FX rates'!$C$9:$D$25,2,FALSE),"")</f>
        <v/>
      </c>
      <c r="K608" s="382">
        <f t="shared" si="36"/>
        <v>0</v>
      </c>
      <c r="L608" s="382">
        <f t="shared" si="37"/>
        <v>0</v>
      </c>
      <c r="M608" s="11"/>
      <c r="N608" s="11"/>
      <c r="O608" s="11"/>
      <c r="P608" s="11"/>
      <c r="Q608" s="5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x14ac:dyDescent="0.2">
      <c r="A609" s="394"/>
      <c r="B609" s="37"/>
      <c r="C609" s="20"/>
      <c r="D609" s="20"/>
      <c r="E609" s="317"/>
      <c r="F609" s="21"/>
      <c r="G609" s="21"/>
      <c r="H609" s="382">
        <f t="shared" si="35"/>
        <v>0</v>
      </c>
      <c r="I609" s="38"/>
      <c r="J609" s="809" t="str">
        <f>IFERROR(VLOOKUP(I609,'FX rates'!$C$9:$D$25,2,FALSE),"")</f>
        <v/>
      </c>
      <c r="K609" s="382">
        <f t="shared" si="36"/>
        <v>0</v>
      </c>
      <c r="L609" s="382">
        <f t="shared" si="37"/>
        <v>0</v>
      </c>
      <c r="M609" s="11"/>
      <c r="N609" s="11"/>
      <c r="O609" s="11"/>
      <c r="P609" s="11"/>
      <c r="Q609" s="5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x14ac:dyDescent="0.2">
      <c r="A610" s="394"/>
      <c r="B610" s="37"/>
      <c r="C610" s="20"/>
      <c r="D610" s="20"/>
      <c r="E610" s="317"/>
      <c r="F610" s="21"/>
      <c r="G610" s="21"/>
      <c r="H610" s="382">
        <f t="shared" si="35"/>
        <v>0</v>
      </c>
      <c r="I610" s="38"/>
      <c r="J610" s="809" t="str">
        <f>IFERROR(VLOOKUP(I610,'FX rates'!$C$9:$D$25,2,FALSE),"")</f>
        <v/>
      </c>
      <c r="K610" s="382">
        <f t="shared" si="36"/>
        <v>0</v>
      </c>
      <c r="L610" s="382">
        <f t="shared" si="37"/>
        <v>0</v>
      </c>
      <c r="M610" s="11"/>
      <c r="N610" s="11"/>
      <c r="O610" s="11"/>
      <c r="P610" s="11"/>
      <c r="Q610" s="5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x14ac:dyDescent="0.2">
      <c r="A611" s="394"/>
      <c r="B611" s="37"/>
      <c r="C611" s="20"/>
      <c r="D611" s="20"/>
      <c r="E611" s="317"/>
      <c r="F611" s="21"/>
      <c r="G611" s="21"/>
      <c r="H611" s="382">
        <f t="shared" si="35"/>
        <v>0</v>
      </c>
      <c r="I611" s="38"/>
      <c r="J611" s="809" t="str">
        <f>IFERROR(VLOOKUP(I611,'FX rates'!$C$9:$D$25,2,FALSE),"")</f>
        <v/>
      </c>
      <c r="K611" s="382">
        <f t="shared" si="36"/>
        <v>0</v>
      </c>
      <c r="L611" s="382">
        <f t="shared" si="37"/>
        <v>0</v>
      </c>
      <c r="M611" s="11"/>
      <c r="N611" s="11"/>
      <c r="O611" s="11"/>
      <c r="P611" s="11"/>
      <c r="Q611" s="5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x14ac:dyDescent="0.2">
      <c r="A612" s="394"/>
      <c r="B612" s="37"/>
      <c r="C612" s="20"/>
      <c r="D612" s="20"/>
      <c r="E612" s="317"/>
      <c r="F612" s="21"/>
      <c r="G612" s="21"/>
      <c r="H612" s="382">
        <f t="shared" si="35"/>
        <v>0</v>
      </c>
      <c r="I612" s="38"/>
      <c r="J612" s="809" t="str">
        <f>IFERROR(VLOOKUP(I612,'FX rates'!$C$9:$D$25,2,FALSE),"")</f>
        <v/>
      </c>
      <c r="K612" s="382">
        <f t="shared" si="36"/>
        <v>0</v>
      </c>
      <c r="L612" s="382">
        <f t="shared" si="37"/>
        <v>0</v>
      </c>
      <c r="M612" s="11"/>
      <c r="N612" s="11"/>
      <c r="O612" s="11"/>
      <c r="P612" s="11"/>
      <c r="Q612" s="5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x14ac:dyDescent="0.2">
      <c r="A613" s="394"/>
      <c r="B613" s="37"/>
      <c r="C613" s="20"/>
      <c r="D613" s="20"/>
      <c r="E613" s="317"/>
      <c r="F613" s="21"/>
      <c r="G613" s="21"/>
      <c r="H613" s="382">
        <f t="shared" si="35"/>
        <v>0</v>
      </c>
      <c r="I613" s="38"/>
      <c r="J613" s="809" t="str">
        <f>IFERROR(VLOOKUP(I613,'FX rates'!$C$9:$D$25,2,FALSE),"")</f>
        <v/>
      </c>
      <c r="K613" s="382">
        <f t="shared" si="36"/>
        <v>0</v>
      </c>
      <c r="L613" s="382">
        <f t="shared" si="37"/>
        <v>0</v>
      </c>
      <c r="M613" s="11"/>
      <c r="N613" s="11"/>
      <c r="O613" s="11"/>
      <c r="P613" s="11"/>
      <c r="Q613" s="5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x14ac:dyDescent="0.2">
      <c r="A614" s="394"/>
      <c r="B614" s="37"/>
      <c r="C614" s="20"/>
      <c r="D614" s="20"/>
      <c r="E614" s="317"/>
      <c r="F614" s="21"/>
      <c r="G614" s="21"/>
      <c r="H614" s="382">
        <f t="shared" si="35"/>
        <v>0</v>
      </c>
      <c r="I614" s="38"/>
      <c r="J614" s="809" t="str">
        <f>IFERROR(VLOOKUP(I614,'FX rates'!$C$9:$D$25,2,FALSE),"")</f>
        <v/>
      </c>
      <c r="K614" s="382">
        <f t="shared" si="36"/>
        <v>0</v>
      </c>
      <c r="L614" s="382">
        <f t="shared" si="37"/>
        <v>0</v>
      </c>
      <c r="M614" s="11"/>
      <c r="N614" s="11"/>
      <c r="O614" s="11"/>
      <c r="P614" s="11"/>
      <c r="Q614" s="5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x14ac:dyDescent="0.2">
      <c r="A615" s="394"/>
      <c r="B615" s="37"/>
      <c r="C615" s="20"/>
      <c r="D615" s="20"/>
      <c r="E615" s="317"/>
      <c r="F615" s="21"/>
      <c r="G615" s="21"/>
      <c r="H615" s="382">
        <f t="shared" si="35"/>
        <v>0</v>
      </c>
      <c r="I615" s="38"/>
      <c r="J615" s="809" t="str">
        <f>IFERROR(VLOOKUP(I615,'FX rates'!$C$9:$D$25,2,FALSE),"")</f>
        <v/>
      </c>
      <c r="K615" s="382">
        <f t="shared" si="36"/>
        <v>0</v>
      </c>
      <c r="L615" s="382">
        <f t="shared" si="37"/>
        <v>0</v>
      </c>
      <c r="M615" s="11"/>
      <c r="N615" s="11"/>
      <c r="O615" s="11"/>
      <c r="P615" s="11"/>
      <c r="Q615" s="5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x14ac:dyDescent="0.2">
      <c r="A616" s="394"/>
      <c r="B616" s="37"/>
      <c r="C616" s="20"/>
      <c r="D616" s="20"/>
      <c r="E616" s="317"/>
      <c r="F616" s="21"/>
      <c r="G616" s="21"/>
      <c r="H616" s="382">
        <f t="shared" si="35"/>
        <v>0</v>
      </c>
      <c r="I616" s="38"/>
      <c r="J616" s="809" t="str">
        <f>IFERROR(VLOOKUP(I616,'FX rates'!$C$9:$D$25,2,FALSE),"")</f>
        <v/>
      </c>
      <c r="K616" s="382">
        <f t="shared" si="36"/>
        <v>0</v>
      </c>
      <c r="L616" s="382">
        <f t="shared" si="37"/>
        <v>0</v>
      </c>
      <c r="M616" s="11"/>
      <c r="N616" s="11"/>
      <c r="O616" s="11"/>
      <c r="P616" s="11"/>
      <c r="Q616" s="5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x14ac:dyDescent="0.2">
      <c r="A617" s="394"/>
      <c r="B617" s="37"/>
      <c r="C617" s="20"/>
      <c r="D617" s="20"/>
      <c r="E617" s="317"/>
      <c r="F617" s="21"/>
      <c r="G617" s="21"/>
      <c r="H617" s="382">
        <f t="shared" si="35"/>
        <v>0</v>
      </c>
      <c r="I617" s="38"/>
      <c r="J617" s="809" t="str">
        <f>IFERROR(VLOOKUP(I617,'FX rates'!$C$9:$D$25,2,FALSE),"")</f>
        <v/>
      </c>
      <c r="K617" s="382">
        <f t="shared" si="36"/>
        <v>0</v>
      </c>
      <c r="L617" s="382">
        <f t="shared" si="37"/>
        <v>0</v>
      </c>
      <c r="M617" s="11"/>
      <c r="N617" s="11"/>
      <c r="O617" s="11"/>
      <c r="P617" s="11"/>
      <c r="Q617" s="5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x14ac:dyDescent="0.2">
      <c r="A618" s="394"/>
      <c r="B618" s="37"/>
      <c r="C618" s="20"/>
      <c r="D618" s="20"/>
      <c r="E618" s="317"/>
      <c r="F618" s="21"/>
      <c r="G618" s="21"/>
      <c r="H618" s="382">
        <f t="shared" si="35"/>
        <v>0</v>
      </c>
      <c r="I618" s="38"/>
      <c r="J618" s="809" t="str">
        <f>IFERROR(VLOOKUP(I618,'FX rates'!$C$9:$D$25,2,FALSE),"")</f>
        <v/>
      </c>
      <c r="K618" s="382">
        <f t="shared" si="36"/>
        <v>0</v>
      </c>
      <c r="L618" s="382">
        <f t="shared" si="37"/>
        <v>0</v>
      </c>
      <c r="M618" s="11"/>
      <c r="N618" s="11"/>
      <c r="O618" s="11"/>
      <c r="P618" s="11"/>
      <c r="Q618" s="5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x14ac:dyDescent="0.2">
      <c r="A619" s="394"/>
      <c r="B619" s="37"/>
      <c r="C619" s="20"/>
      <c r="D619" s="20"/>
      <c r="E619" s="317"/>
      <c r="F619" s="21"/>
      <c r="G619" s="21"/>
      <c r="H619" s="382">
        <f t="shared" si="35"/>
        <v>0</v>
      </c>
      <c r="I619" s="38"/>
      <c r="J619" s="809" t="str">
        <f>IFERROR(VLOOKUP(I619,'FX rates'!$C$9:$D$25,2,FALSE),"")</f>
        <v/>
      </c>
      <c r="K619" s="382">
        <f t="shared" si="36"/>
        <v>0</v>
      </c>
      <c r="L619" s="382">
        <f t="shared" si="37"/>
        <v>0</v>
      </c>
      <c r="M619" s="11"/>
      <c r="N619" s="11"/>
      <c r="O619" s="11"/>
      <c r="P619" s="11"/>
      <c r="Q619" s="5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x14ac:dyDescent="0.2">
      <c r="A620" s="394"/>
      <c r="B620" s="37"/>
      <c r="C620" s="20"/>
      <c r="D620" s="20"/>
      <c r="E620" s="317"/>
      <c r="F620" s="21"/>
      <c r="G620" s="21"/>
      <c r="H620" s="382">
        <f t="shared" si="35"/>
        <v>0</v>
      </c>
      <c r="I620" s="38"/>
      <c r="J620" s="809" t="str">
        <f>IFERROR(VLOOKUP(I620,'FX rates'!$C$9:$D$25,2,FALSE),"")</f>
        <v/>
      </c>
      <c r="K620" s="382">
        <f t="shared" si="36"/>
        <v>0</v>
      </c>
      <c r="L620" s="382">
        <f t="shared" si="37"/>
        <v>0</v>
      </c>
      <c r="M620" s="11"/>
      <c r="N620" s="11"/>
      <c r="O620" s="11"/>
      <c r="P620" s="11"/>
      <c r="Q620" s="5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x14ac:dyDescent="0.2">
      <c r="A621" s="394"/>
      <c r="B621" s="37"/>
      <c r="C621" s="20"/>
      <c r="D621" s="20"/>
      <c r="E621" s="317"/>
      <c r="F621" s="21"/>
      <c r="G621" s="21"/>
      <c r="H621" s="382">
        <f t="shared" si="35"/>
        <v>0</v>
      </c>
      <c r="I621" s="38"/>
      <c r="J621" s="809" t="str">
        <f>IFERROR(VLOOKUP(I621,'FX rates'!$C$9:$D$25,2,FALSE),"")</f>
        <v/>
      </c>
      <c r="K621" s="382">
        <f t="shared" si="36"/>
        <v>0</v>
      </c>
      <c r="L621" s="382">
        <f t="shared" si="37"/>
        <v>0</v>
      </c>
      <c r="M621" s="11"/>
      <c r="N621" s="11"/>
      <c r="O621" s="11"/>
      <c r="P621" s="11"/>
      <c r="Q621" s="5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x14ac:dyDescent="0.2">
      <c r="A622" s="394"/>
      <c r="B622" s="37"/>
      <c r="C622" s="20"/>
      <c r="D622" s="20"/>
      <c r="E622" s="317"/>
      <c r="F622" s="21"/>
      <c r="G622" s="21"/>
      <c r="H622" s="382">
        <f t="shared" si="35"/>
        <v>0</v>
      </c>
      <c r="I622" s="38"/>
      <c r="J622" s="809" t="str">
        <f>IFERROR(VLOOKUP(I622,'FX rates'!$C$9:$D$25,2,FALSE),"")</f>
        <v/>
      </c>
      <c r="K622" s="382">
        <f t="shared" si="36"/>
        <v>0</v>
      </c>
      <c r="L622" s="382">
        <f t="shared" si="37"/>
        <v>0</v>
      </c>
      <c r="M622" s="11"/>
      <c r="N622" s="11"/>
      <c r="O622" s="11"/>
      <c r="P622" s="11"/>
      <c r="Q622" s="5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x14ac:dyDescent="0.2">
      <c r="A623" s="394"/>
      <c r="B623" s="37"/>
      <c r="C623" s="20"/>
      <c r="D623" s="20"/>
      <c r="E623" s="317"/>
      <c r="F623" s="21"/>
      <c r="G623" s="21"/>
      <c r="H623" s="382">
        <f t="shared" si="35"/>
        <v>0</v>
      </c>
      <c r="I623" s="38"/>
      <c r="J623" s="809" t="str">
        <f>IFERROR(VLOOKUP(I623,'FX rates'!$C$9:$D$25,2,FALSE),"")</f>
        <v/>
      </c>
      <c r="K623" s="382">
        <f t="shared" si="36"/>
        <v>0</v>
      </c>
      <c r="L623" s="382">
        <f t="shared" si="37"/>
        <v>0</v>
      </c>
      <c r="M623" s="11"/>
      <c r="N623" s="11"/>
      <c r="O623" s="11"/>
      <c r="P623" s="11"/>
      <c r="Q623" s="5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x14ac:dyDescent="0.2">
      <c r="A624" s="394"/>
      <c r="B624" s="37"/>
      <c r="C624" s="20"/>
      <c r="D624" s="20"/>
      <c r="E624" s="317"/>
      <c r="F624" s="21"/>
      <c r="G624" s="21"/>
      <c r="H624" s="382">
        <f t="shared" si="35"/>
        <v>0</v>
      </c>
      <c r="I624" s="38"/>
      <c r="J624" s="809" t="str">
        <f>IFERROR(VLOOKUP(I624,'FX rates'!$C$9:$D$25,2,FALSE),"")</f>
        <v/>
      </c>
      <c r="K624" s="382">
        <f t="shared" si="36"/>
        <v>0</v>
      </c>
      <c r="L624" s="382">
        <f t="shared" si="37"/>
        <v>0</v>
      </c>
      <c r="M624" s="11"/>
      <c r="N624" s="11"/>
      <c r="O624" s="11"/>
      <c r="P624" s="11"/>
      <c r="Q624" s="5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x14ac:dyDescent="0.2">
      <c r="A625" s="394"/>
      <c r="B625" s="37"/>
      <c r="C625" s="20"/>
      <c r="D625" s="20"/>
      <c r="E625" s="317"/>
      <c r="F625" s="21"/>
      <c r="G625" s="21"/>
      <c r="H625" s="382">
        <f t="shared" si="35"/>
        <v>0</v>
      </c>
      <c r="I625" s="38"/>
      <c r="J625" s="809" t="str">
        <f>IFERROR(VLOOKUP(I625,'FX rates'!$C$9:$D$25,2,FALSE),"")</f>
        <v/>
      </c>
      <c r="K625" s="382">
        <f t="shared" si="36"/>
        <v>0</v>
      </c>
      <c r="L625" s="382">
        <f t="shared" si="37"/>
        <v>0</v>
      </c>
      <c r="M625" s="11"/>
      <c r="N625" s="11"/>
      <c r="O625" s="11"/>
      <c r="P625" s="11"/>
      <c r="Q625" s="5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x14ac:dyDescent="0.2">
      <c r="A626" s="394"/>
      <c r="B626" s="37"/>
      <c r="C626" s="20"/>
      <c r="D626" s="20"/>
      <c r="E626" s="317"/>
      <c r="F626" s="21"/>
      <c r="G626" s="21"/>
      <c r="H626" s="382">
        <f t="shared" si="35"/>
        <v>0</v>
      </c>
      <c r="I626" s="38"/>
      <c r="J626" s="809" t="str">
        <f>IFERROR(VLOOKUP(I626,'FX rates'!$C$9:$D$25,2,FALSE),"")</f>
        <v/>
      </c>
      <c r="K626" s="382">
        <f t="shared" si="36"/>
        <v>0</v>
      </c>
      <c r="L626" s="382">
        <f t="shared" si="37"/>
        <v>0</v>
      </c>
      <c r="M626" s="11"/>
      <c r="N626" s="11"/>
      <c r="O626" s="11"/>
      <c r="P626" s="11"/>
      <c r="Q626" s="5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x14ac:dyDescent="0.2">
      <c r="A627" s="394"/>
      <c r="B627" s="37"/>
      <c r="C627" s="20"/>
      <c r="D627" s="20"/>
      <c r="E627" s="317"/>
      <c r="F627" s="21"/>
      <c r="G627" s="21"/>
      <c r="H627" s="382">
        <f t="shared" si="35"/>
        <v>0</v>
      </c>
      <c r="I627" s="38"/>
      <c r="J627" s="809" t="str">
        <f>IFERROR(VLOOKUP(I627,'FX rates'!$C$9:$D$25,2,FALSE),"")</f>
        <v/>
      </c>
      <c r="K627" s="382">
        <f t="shared" si="36"/>
        <v>0</v>
      </c>
      <c r="L627" s="382">
        <f t="shared" si="37"/>
        <v>0</v>
      </c>
      <c r="M627" s="11"/>
      <c r="N627" s="11"/>
      <c r="O627" s="11"/>
      <c r="P627" s="11"/>
      <c r="Q627" s="5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x14ac:dyDescent="0.2">
      <c r="A628" s="394"/>
      <c r="B628" s="37"/>
      <c r="C628" s="20"/>
      <c r="D628" s="20"/>
      <c r="E628" s="317"/>
      <c r="F628" s="21"/>
      <c r="G628" s="21"/>
      <c r="H628" s="382">
        <f t="shared" si="35"/>
        <v>0</v>
      </c>
      <c r="I628" s="38"/>
      <c r="J628" s="809" t="str">
        <f>IFERROR(VLOOKUP(I628,'FX rates'!$C$9:$D$25,2,FALSE),"")</f>
        <v/>
      </c>
      <c r="K628" s="382">
        <f t="shared" si="36"/>
        <v>0</v>
      </c>
      <c r="L628" s="382">
        <f t="shared" si="37"/>
        <v>0</v>
      </c>
      <c r="M628" s="11"/>
      <c r="N628" s="11"/>
      <c r="O628" s="11"/>
      <c r="P628" s="11"/>
      <c r="Q628" s="5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x14ac:dyDescent="0.2">
      <c r="A629" s="394"/>
      <c r="B629" s="37"/>
      <c r="C629" s="20"/>
      <c r="D629" s="20"/>
      <c r="E629" s="317"/>
      <c r="F629" s="21"/>
      <c r="G629" s="21"/>
      <c r="H629" s="382">
        <f t="shared" si="35"/>
        <v>0</v>
      </c>
      <c r="I629" s="38"/>
      <c r="J629" s="809" t="str">
        <f>IFERROR(VLOOKUP(I629,'FX rates'!$C$9:$D$25,2,FALSE),"")</f>
        <v/>
      </c>
      <c r="K629" s="382">
        <f t="shared" si="36"/>
        <v>0</v>
      </c>
      <c r="L629" s="382">
        <f t="shared" si="37"/>
        <v>0</v>
      </c>
      <c r="M629" s="11"/>
      <c r="N629" s="11"/>
      <c r="O629" s="11"/>
      <c r="P629" s="11"/>
      <c r="Q629" s="5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x14ac:dyDescent="0.2">
      <c r="A630" s="394"/>
      <c r="B630" s="37"/>
      <c r="C630" s="20"/>
      <c r="D630" s="20"/>
      <c r="E630" s="317"/>
      <c r="F630" s="21"/>
      <c r="G630" s="21"/>
      <c r="H630" s="382">
        <f t="shared" si="35"/>
        <v>0</v>
      </c>
      <c r="I630" s="38"/>
      <c r="J630" s="809" t="str">
        <f>IFERROR(VLOOKUP(I630,'FX rates'!$C$9:$D$25,2,FALSE),"")</f>
        <v/>
      </c>
      <c r="K630" s="382">
        <f t="shared" si="36"/>
        <v>0</v>
      </c>
      <c r="L630" s="382">
        <f t="shared" si="37"/>
        <v>0</v>
      </c>
      <c r="M630" s="11"/>
      <c r="N630" s="11"/>
      <c r="O630" s="11"/>
      <c r="P630" s="11"/>
      <c r="Q630" s="5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x14ac:dyDescent="0.2">
      <c r="A631" s="394"/>
      <c r="B631" s="37"/>
      <c r="C631" s="20"/>
      <c r="D631" s="20"/>
      <c r="E631" s="317"/>
      <c r="F631" s="21"/>
      <c r="G631" s="21"/>
      <c r="H631" s="382">
        <f t="shared" si="35"/>
        <v>0</v>
      </c>
      <c r="I631" s="38"/>
      <c r="J631" s="809" t="str">
        <f>IFERROR(VLOOKUP(I631,'FX rates'!$C$9:$D$25,2,FALSE),"")</f>
        <v/>
      </c>
      <c r="K631" s="382">
        <f t="shared" si="36"/>
        <v>0</v>
      </c>
      <c r="L631" s="382">
        <f t="shared" si="37"/>
        <v>0</v>
      </c>
      <c r="M631" s="11"/>
      <c r="N631" s="11"/>
      <c r="O631" s="11"/>
      <c r="P631" s="11"/>
      <c r="Q631" s="5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x14ac:dyDescent="0.2">
      <c r="A632" s="394"/>
      <c r="B632" s="37"/>
      <c r="C632" s="20"/>
      <c r="D632" s="20"/>
      <c r="E632" s="317"/>
      <c r="F632" s="21"/>
      <c r="G632" s="21"/>
      <c r="H632" s="382">
        <f t="shared" si="35"/>
        <v>0</v>
      </c>
      <c r="I632" s="38"/>
      <c r="J632" s="809" t="str">
        <f>IFERROR(VLOOKUP(I632,'FX rates'!$C$9:$D$25,2,FALSE),"")</f>
        <v/>
      </c>
      <c r="K632" s="382">
        <f t="shared" si="36"/>
        <v>0</v>
      </c>
      <c r="L632" s="382">
        <f t="shared" si="37"/>
        <v>0</v>
      </c>
      <c r="M632" s="11"/>
      <c r="N632" s="11"/>
      <c r="O632" s="11"/>
      <c r="P632" s="11"/>
      <c r="Q632" s="5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x14ac:dyDescent="0.2">
      <c r="A633" s="394"/>
      <c r="B633" s="37"/>
      <c r="C633" s="20"/>
      <c r="D633" s="20"/>
      <c r="E633" s="317"/>
      <c r="F633" s="21"/>
      <c r="G633" s="21"/>
      <c r="H633" s="382">
        <f t="shared" si="35"/>
        <v>0</v>
      </c>
      <c r="I633" s="38"/>
      <c r="J633" s="809" t="str">
        <f>IFERROR(VLOOKUP(I633,'FX rates'!$C$9:$D$25,2,FALSE),"")</f>
        <v/>
      </c>
      <c r="K633" s="382">
        <f t="shared" si="36"/>
        <v>0</v>
      </c>
      <c r="L633" s="382">
        <f t="shared" si="37"/>
        <v>0</v>
      </c>
      <c r="M633" s="11"/>
      <c r="N633" s="11"/>
      <c r="O633" s="11"/>
      <c r="P633" s="11"/>
      <c r="Q633" s="5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x14ac:dyDescent="0.2">
      <c r="A634" s="394"/>
      <c r="B634" s="37"/>
      <c r="C634" s="20"/>
      <c r="D634" s="20"/>
      <c r="E634" s="317"/>
      <c r="F634" s="21"/>
      <c r="G634" s="21"/>
      <c r="H634" s="382">
        <f t="shared" si="35"/>
        <v>0</v>
      </c>
      <c r="I634" s="38"/>
      <c r="J634" s="809" t="str">
        <f>IFERROR(VLOOKUP(I634,'FX rates'!$C$9:$D$25,2,FALSE),"")</f>
        <v/>
      </c>
      <c r="K634" s="382">
        <f t="shared" si="36"/>
        <v>0</v>
      </c>
      <c r="L634" s="382">
        <f t="shared" si="37"/>
        <v>0</v>
      </c>
      <c r="M634" s="11"/>
      <c r="N634" s="11"/>
      <c r="O634" s="11"/>
      <c r="P634" s="11"/>
      <c r="Q634" s="5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x14ac:dyDescent="0.2">
      <c r="A635" s="394"/>
      <c r="B635" s="37"/>
      <c r="C635" s="20"/>
      <c r="D635" s="20"/>
      <c r="E635" s="317"/>
      <c r="F635" s="21"/>
      <c r="G635" s="21"/>
      <c r="H635" s="382">
        <f t="shared" si="35"/>
        <v>0</v>
      </c>
      <c r="I635" s="38"/>
      <c r="J635" s="809" t="str">
        <f>IFERROR(VLOOKUP(I635,'FX rates'!$C$9:$D$25,2,FALSE),"")</f>
        <v/>
      </c>
      <c r="K635" s="382">
        <f t="shared" si="36"/>
        <v>0</v>
      </c>
      <c r="L635" s="382">
        <f t="shared" si="37"/>
        <v>0</v>
      </c>
      <c r="M635" s="11"/>
      <c r="N635" s="11"/>
      <c r="O635" s="11"/>
      <c r="P635" s="11"/>
      <c r="Q635" s="5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x14ac:dyDescent="0.2">
      <c r="A636" s="394"/>
      <c r="B636" s="37"/>
      <c r="C636" s="20"/>
      <c r="D636" s="20"/>
      <c r="E636" s="317"/>
      <c r="F636" s="21"/>
      <c r="G636" s="21"/>
      <c r="H636" s="382">
        <f t="shared" si="35"/>
        <v>0</v>
      </c>
      <c r="I636" s="38"/>
      <c r="J636" s="809" t="str">
        <f>IFERROR(VLOOKUP(I636,'FX rates'!$C$9:$D$25,2,FALSE),"")</f>
        <v/>
      </c>
      <c r="K636" s="382">
        <f t="shared" si="36"/>
        <v>0</v>
      </c>
      <c r="L636" s="382">
        <f t="shared" si="37"/>
        <v>0</v>
      </c>
      <c r="M636" s="11"/>
      <c r="N636" s="11"/>
      <c r="O636" s="11"/>
      <c r="P636" s="11"/>
      <c r="Q636" s="5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x14ac:dyDescent="0.2">
      <c r="A637" s="394"/>
      <c r="B637" s="37"/>
      <c r="C637" s="20"/>
      <c r="D637" s="20"/>
      <c r="E637" s="317"/>
      <c r="F637" s="21"/>
      <c r="G637" s="21"/>
      <c r="H637" s="382">
        <f t="shared" si="35"/>
        <v>0</v>
      </c>
      <c r="I637" s="38"/>
      <c r="J637" s="809" t="str">
        <f>IFERROR(VLOOKUP(I637,'FX rates'!$C$9:$D$25,2,FALSE),"")</f>
        <v/>
      </c>
      <c r="K637" s="382">
        <f t="shared" si="36"/>
        <v>0</v>
      </c>
      <c r="L637" s="382">
        <f t="shared" si="37"/>
        <v>0</v>
      </c>
      <c r="M637" s="11"/>
      <c r="N637" s="11"/>
      <c r="O637" s="11"/>
      <c r="P637" s="11"/>
      <c r="Q637" s="5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x14ac:dyDescent="0.2">
      <c r="A638" s="394"/>
      <c r="B638" s="37"/>
      <c r="C638" s="20"/>
      <c r="D638" s="20"/>
      <c r="E638" s="317"/>
      <c r="F638" s="21"/>
      <c r="G638" s="21"/>
      <c r="H638" s="382">
        <f t="shared" si="35"/>
        <v>0</v>
      </c>
      <c r="I638" s="38"/>
      <c r="J638" s="809" t="str">
        <f>IFERROR(VLOOKUP(I638,'FX rates'!$C$9:$D$25,2,FALSE),"")</f>
        <v/>
      </c>
      <c r="K638" s="382">
        <f t="shared" si="36"/>
        <v>0</v>
      </c>
      <c r="L638" s="382">
        <f t="shared" si="37"/>
        <v>0</v>
      </c>
      <c r="M638" s="11"/>
      <c r="N638" s="11"/>
      <c r="O638" s="11"/>
      <c r="P638" s="11"/>
      <c r="Q638" s="5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x14ac:dyDescent="0.2">
      <c r="A639" s="394"/>
      <c r="B639" s="37"/>
      <c r="C639" s="20"/>
      <c r="D639" s="20"/>
      <c r="E639" s="317"/>
      <c r="F639" s="21"/>
      <c r="G639" s="21"/>
      <c r="H639" s="382">
        <f t="shared" si="35"/>
        <v>0</v>
      </c>
      <c r="I639" s="38"/>
      <c r="J639" s="809" t="str">
        <f>IFERROR(VLOOKUP(I639,'FX rates'!$C$9:$D$25,2,FALSE),"")</f>
        <v/>
      </c>
      <c r="K639" s="382">
        <f t="shared" si="36"/>
        <v>0</v>
      </c>
      <c r="L639" s="382">
        <f t="shared" si="37"/>
        <v>0</v>
      </c>
      <c r="M639" s="11"/>
      <c r="N639" s="11"/>
      <c r="O639" s="11"/>
      <c r="P639" s="11"/>
      <c r="Q639" s="5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x14ac:dyDescent="0.2">
      <c r="A640" s="394"/>
      <c r="B640" s="37"/>
      <c r="C640" s="20"/>
      <c r="D640" s="20"/>
      <c r="E640" s="317"/>
      <c r="F640" s="21"/>
      <c r="G640" s="21"/>
      <c r="H640" s="382">
        <f t="shared" si="35"/>
        <v>0</v>
      </c>
      <c r="I640" s="38"/>
      <c r="J640" s="809" t="str">
        <f>IFERROR(VLOOKUP(I640,'FX rates'!$C$9:$D$25,2,FALSE),"")</f>
        <v/>
      </c>
      <c r="K640" s="382">
        <f t="shared" si="36"/>
        <v>0</v>
      </c>
      <c r="L640" s="382">
        <f t="shared" si="37"/>
        <v>0</v>
      </c>
      <c r="M640" s="11"/>
      <c r="N640" s="11"/>
      <c r="O640" s="11"/>
      <c r="P640" s="11"/>
      <c r="Q640" s="5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x14ac:dyDescent="0.2">
      <c r="A641" s="394"/>
      <c r="B641" s="37"/>
      <c r="C641" s="20"/>
      <c r="D641" s="20"/>
      <c r="E641" s="317"/>
      <c r="F641" s="21"/>
      <c r="G641" s="21"/>
      <c r="H641" s="382">
        <f t="shared" si="35"/>
        <v>0</v>
      </c>
      <c r="I641" s="38"/>
      <c r="J641" s="809" t="str">
        <f>IFERROR(VLOOKUP(I641,'FX rates'!$C$9:$D$25,2,FALSE),"")</f>
        <v/>
      </c>
      <c r="K641" s="382">
        <f t="shared" si="36"/>
        <v>0</v>
      </c>
      <c r="L641" s="382">
        <f t="shared" si="37"/>
        <v>0</v>
      </c>
      <c r="M641" s="11"/>
      <c r="N641" s="11"/>
      <c r="O641" s="11"/>
      <c r="P641" s="11"/>
      <c r="Q641" s="5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x14ac:dyDescent="0.2">
      <c r="A642" s="394"/>
      <c r="B642" s="37"/>
      <c r="C642" s="20"/>
      <c r="D642" s="20"/>
      <c r="E642" s="317"/>
      <c r="F642" s="21"/>
      <c r="G642" s="21"/>
      <c r="H642" s="382">
        <f t="shared" si="35"/>
        <v>0</v>
      </c>
      <c r="I642" s="38"/>
      <c r="J642" s="809" t="str">
        <f>IFERROR(VLOOKUP(I642,'FX rates'!$C$9:$D$25,2,FALSE),"")</f>
        <v/>
      </c>
      <c r="K642" s="382">
        <f t="shared" si="36"/>
        <v>0</v>
      </c>
      <c r="L642" s="382">
        <f t="shared" si="37"/>
        <v>0</v>
      </c>
      <c r="M642" s="11"/>
      <c r="N642" s="11"/>
      <c r="O642" s="11"/>
      <c r="P642" s="11"/>
      <c r="Q642" s="5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x14ac:dyDescent="0.2">
      <c r="A643" s="394"/>
      <c r="B643" s="37"/>
      <c r="C643" s="20"/>
      <c r="D643" s="20"/>
      <c r="E643" s="317"/>
      <c r="F643" s="21"/>
      <c r="G643" s="21"/>
      <c r="H643" s="382">
        <f t="shared" si="35"/>
        <v>0</v>
      </c>
      <c r="I643" s="38"/>
      <c r="J643" s="809" t="str">
        <f>IFERROR(VLOOKUP(I643,'FX rates'!$C$9:$D$25,2,FALSE),"")</f>
        <v/>
      </c>
      <c r="K643" s="382">
        <f t="shared" si="36"/>
        <v>0</v>
      </c>
      <c r="L643" s="382">
        <f t="shared" si="37"/>
        <v>0</v>
      </c>
      <c r="M643" s="11"/>
      <c r="N643" s="11"/>
      <c r="O643" s="11"/>
      <c r="P643" s="11"/>
      <c r="Q643" s="5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x14ac:dyDescent="0.2">
      <c r="A644" s="394"/>
      <c r="B644" s="37"/>
      <c r="C644" s="20"/>
      <c r="D644" s="20"/>
      <c r="E644" s="317"/>
      <c r="F644" s="21"/>
      <c r="G644" s="21"/>
      <c r="H644" s="382">
        <f t="shared" si="35"/>
        <v>0</v>
      </c>
      <c r="I644" s="38"/>
      <c r="J644" s="809" t="str">
        <f>IFERROR(VLOOKUP(I644,'FX rates'!$C$9:$D$25,2,FALSE),"")</f>
        <v/>
      </c>
      <c r="K644" s="382">
        <f t="shared" si="36"/>
        <v>0</v>
      </c>
      <c r="L644" s="382">
        <f t="shared" si="37"/>
        <v>0</v>
      </c>
      <c r="M644" s="11"/>
      <c r="N644" s="11"/>
      <c r="O644" s="11"/>
      <c r="P644" s="11"/>
      <c r="Q644" s="5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x14ac:dyDescent="0.2">
      <c r="A645" s="394"/>
      <c r="B645" s="37"/>
      <c r="C645" s="20"/>
      <c r="D645" s="20"/>
      <c r="E645" s="317"/>
      <c r="F645" s="21"/>
      <c r="G645" s="21"/>
      <c r="H645" s="382">
        <f t="shared" si="35"/>
        <v>0</v>
      </c>
      <c r="I645" s="38"/>
      <c r="J645" s="809" t="str">
        <f>IFERROR(VLOOKUP(I645,'FX rates'!$C$9:$D$25,2,FALSE),"")</f>
        <v/>
      </c>
      <c r="K645" s="382">
        <f t="shared" si="36"/>
        <v>0</v>
      </c>
      <c r="L645" s="382">
        <f t="shared" si="37"/>
        <v>0</v>
      </c>
      <c r="M645" s="11"/>
      <c r="N645" s="11"/>
      <c r="O645" s="11"/>
      <c r="P645" s="11"/>
      <c r="Q645" s="5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x14ac:dyDescent="0.2">
      <c r="A646" s="394"/>
      <c r="B646" s="37"/>
      <c r="C646" s="20"/>
      <c r="D646" s="20"/>
      <c r="E646" s="317"/>
      <c r="F646" s="21"/>
      <c r="G646" s="21"/>
      <c r="H646" s="382">
        <f t="shared" si="35"/>
        <v>0</v>
      </c>
      <c r="I646" s="38"/>
      <c r="J646" s="809" t="str">
        <f>IFERROR(VLOOKUP(I646,'FX rates'!$C$9:$D$25,2,FALSE),"")</f>
        <v/>
      </c>
      <c r="K646" s="382">
        <f t="shared" si="36"/>
        <v>0</v>
      </c>
      <c r="L646" s="382">
        <f t="shared" si="37"/>
        <v>0</v>
      </c>
      <c r="M646" s="11"/>
      <c r="N646" s="11"/>
      <c r="O646" s="11"/>
      <c r="P646" s="11"/>
      <c r="Q646" s="5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x14ac:dyDescent="0.2">
      <c r="A647" s="394"/>
      <c r="B647" s="37"/>
      <c r="C647" s="20"/>
      <c r="D647" s="20"/>
      <c r="E647" s="317"/>
      <c r="F647" s="21"/>
      <c r="G647" s="21"/>
      <c r="H647" s="382">
        <f t="shared" si="35"/>
        <v>0</v>
      </c>
      <c r="I647" s="38"/>
      <c r="J647" s="809" t="str">
        <f>IFERROR(VLOOKUP(I647,'FX rates'!$C$9:$D$25,2,FALSE),"")</f>
        <v/>
      </c>
      <c r="K647" s="382">
        <f t="shared" si="36"/>
        <v>0</v>
      </c>
      <c r="L647" s="382">
        <f t="shared" si="37"/>
        <v>0</v>
      </c>
      <c r="M647" s="11"/>
      <c r="N647" s="11"/>
      <c r="O647" s="11"/>
      <c r="P647" s="11"/>
      <c r="Q647" s="5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x14ac:dyDescent="0.2">
      <c r="A648" s="394"/>
      <c r="B648" s="37"/>
      <c r="C648" s="20"/>
      <c r="D648" s="20"/>
      <c r="E648" s="317"/>
      <c r="F648" s="21"/>
      <c r="G648" s="21"/>
      <c r="H648" s="382">
        <f t="shared" si="35"/>
        <v>0</v>
      </c>
      <c r="I648" s="38"/>
      <c r="J648" s="809" t="str">
        <f>IFERROR(VLOOKUP(I648,'FX rates'!$C$9:$D$25,2,FALSE),"")</f>
        <v/>
      </c>
      <c r="K648" s="382">
        <f t="shared" si="36"/>
        <v>0</v>
      </c>
      <c r="L648" s="382">
        <f t="shared" si="37"/>
        <v>0</v>
      </c>
      <c r="M648" s="11"/>
      <c r="N648" s="11"/>
      <c r="O648" s="11"/>
      <c r="P648" s="11"/>
      <c r="Q648" s="5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x14ac:dyDescent="0.2">
      <c r="A649" s="394"/>
      <c r="B649" s="37"/>
      <c r="C649" s="20"/>
      <c r="D649" s="20"/>
      <c r="E649" s="317"/>
      <c r="F649" s="21"/>
      <c r="G649" s="21"/>
      <c r="H649" s="382">
        <f t="shared" si="35"/>
        <v>0</v>
      </c>
      <c r="I649" s="38"/>
      <c r="J649" s="809" t="str">
        <f>IFERROR(VLOOKUP(I649,'FX rates'!$C$9:$D$25,2,FALSE),"")</f>
        <v/>
      </c>
      <c r="K649" s="382">
        <f t="shared" si="36"/>
        <v>0</v>
      </c>
      <c r="L649" s="382">
        <f t="shared" si="37"/>
        <v>0</v>
      </c>
      <c r="M649" s="11"/>
      <c r="N649" s="11"/>
      <c r="O649" s="11"/>
      <c r="P649" s="11"/>
      <c r="Q649" s="5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x14ac:dyDescent="0.2">
      <c r="A650" s="394"/>
      <c r="B650" s="37"/>
      <c r="C650" s="20"/>
      <c r="D650" s="20"/>
      <c r="E650" s="317"/>
      <c r="F650" s="21"/>
      <c r="G650" s="21"/>
      <c r="H650" s="382">
        <f t="shared" si="35"/>
        <v>0</v>
      </c>
      <c r="I650" s="38"/>
      <c r="J650" s="809" t="str">
        <f>IFERROR(VLOOKUP(I650,'FX rates'!$C$9:$D$25,2,FALSE),"")</f>
        <v/>
      </c>
      <c r="K650" s="382">
        <f t="shared" si="36"/>
        <v>0</v>
      </c>
      <c r="L650" s="382">
        <f t="shared" si="37"/>
        <v>0</v>
      </c>
      <c r="M650" s="11"/>
      <c r="N650" s="11"/>
      <c r="O650" s="11"/>
      <c r="P650" s="11"/>
      <c r="Q650" s="5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x14ac:dyDescent="0.2">
      <c r="A651" s="394"/>
      <c r="B651" s="37"/>
      <c r="C651" s="20"/>
      <c r="D651" s="20"/>
      <c r="E651" s="317"/>
      <c r="F651" s="21"/>
      <c r="G651" s="21"/>
      <c r="H651" s="382">
        <f t="shared" si="35"/>
        <v>0</v>
      </c>
      <c r="I651" s="38"/>
      <c r="J651" s="809" t="str">
        <f>IFERROR(VLOOKUP(I651,'FX rates'!$C$9:$D$25,2,FALSE),"")</f>
        <v/>
      </c>
      <c r="K651" s="382">
        <f t="shared" si="36"/>
        <v>0</v>
      </c>
      <c r="L651" s="382">
        <f t="shared" si="37"/>
        <v>0</v>
      </c>
      <c r="M651" s="11"/>
      <c r="N651" s="11"/>
      <c r="O651" s="11"/>
      <c r="P651" s="11"/>
      <c r="Q651" s="5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x14ac:dyDescent="0.2">
      <c r="A652" s="394"/>
      <c r="B652" s="37"/>
      <c r="C652" s="20"/>
      <c r="D652" s="20"/>
      <c r="E652" s="317"/>
      <c r="F652" s="21"/>
      <c r="G652" s="21"/>
      <c r="H652" s="382">
        <f t="shared" si="35"/>
        <v>0</v>
      </c>
      <c r="I652" s="38"/>
      <c r="J652" s="809" t="str">
        <f>IFERROR(VLOOKUP(I652,'FX rates'!$C$9:$D$25,2,FALSE),"")</f>
        <v/>
      </c>
      <c r="K652" s="382">
        <f t="shared" si="36"/>
        <v>0</v>
      </c>
      <c r="L652" s="382">
        <f t="shared" si="37"/>
        <v>0</v>
      </c>
      <c r="M652" s="11"/>
      <c r="N652" s="11"/>
      <c r="O652" s="11"/>
      <c r="P652" s="11"/>
      <c r="Q652" s="5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x14ac:dyDescent="0.2">
      <c r="A653" s="394"/>
      <c r="B653" s="37"/>
      <c r="C653" s="20"/>
      <c r="D653" s="20"/>
      <c r="E653" s="317"/>
      <c r="F653" s="21"/>
      <c r="G653" s="21"/>
      <c r="H653" s="382">
        <f t="shared" si="35"/>
        <v>0</v>
      </c>
      <c r="I653" s="38"/>
      <c r="J653" s="809" t="str">
        <f>IFERROR(VLOOKUP(I653,'FX rates'!$C$9:$D$25,2,FALSE),"")</f>
        <v/>
      </c>
      <c r="K653" s="382">
        <f t="shared" si="36"/>
        <v>0</v>
      </c>
      <c r="L653" s="382">
        <f t="shared" si="37"/>
        <v>0</v>
      </c>
      <c r="M653" s="11"/>
      <c r="N653" s="11"/>
      <c r="O653" s="11"/>
      <c r="P653" s="11"/>
      <c r="Q653" s="5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x14ac:dyDescent="0.2">
      <c r="A654" s="394"/>
      <c r="B654" s="37"/>
      <c r="C654" s="20"/>
      <c r="D654" s="20"/>
      <c r="E654" s="317"/>
      <c r="F654" s="21"/>
      <c r="G654" s="21"/>
      <c r="H654" s="382">
        <f t="shared" si="35"/>
        <v>0</v>
      </c>
      <c r="I654" s="38"/>
      <c r="J654" s="809" t="str">
        <f>IFERROR(VLOOKUP(I654,'FX rates'!$C$9:$D$25,2,FALSE),"")</f>
        <v/>
      </c>
      <c r="K654" s="382">
        <f t="shared" si="36"/>
        <v>0</v>
      </c>
      <c r="L654" s="382">
        <f t="shared" si="37"/>
        <v>0</v>
      </c>
      <c r="M654" s="11"/>
      <c r="N654" s="11"/>
      <c r="O654" s="11"/>
      <c r="P654" s="11"/>
      <c r="Q654" s="5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x14ac:dyDescent="0.2">
      <c r="A655" s="394"/>
      <c r="B655" s="37"/>
      <c r="C655" s="20"/>
      <c r="D655" s="20"/>
      <c r="E655" s="317"/>
      <c r="F655" s="21"/>
      <c r="G655" s="21"/>
      <c r="H655" s="382">
        <f t="shared" si="35"/>
        <v>0</v>
      </c>
      <c r="I655" s="38"/>
      <c r="J655" s="809" t="str">
        <f>IFERROR(VLOOKUP(I655,'FX rates'!$C$9:$D$25,2,FALSE),"")</f>
        <v/>
      </c>
      <c r="K655" s="382">
        <f t="shared" si="36"/>
        <v>0</v>
      </c>
      <c r="L655" s="382">
        <f t="shared" si="37"/>
        <v>0</v>
      </c>
      <c r="M655" s="11"/>
      <c r="N655" s="11"/>
      <c r="O655" s="11"/>
      <c r="P655" s="11"/>
      <c r="Q655" s="5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x14ac:dyDescent="0.2">
      <c r="A656" s="394"/>
      <c r="B656" s="37"/>
      <c r="C656" s="20"/>
      <c r="D656" s="20"/>
      <c r="E656" s="317"/>
      <c r="F656" s="21"/>
      <c r="G656" s="21"/>
      <c r="H656" s="382">
        <f t="shared" si="35"/>
        <v>0</v>
      </c>
      <c r="I656" s="38"/>
      <c r="J656" s="809" t="str">
        <f>IFERROR(VLOOKUP(I656,'FX rates'!$C$9:$D$25,2,FALSE),"")</f>
        <v/>
      </c>
      <c r="K656" s="382">
        <f t="shared" si="36"/>
        <v>0</v>
      </c>
      <c r="L656" s="382">
        <f t="shared" si="37"/>
        <v>0</v>
      </c>
      <c r="M656" s="11"/>
      <c r="N656" s="11"/>
      <c r="O656" s="11"/>
      <c r="P656" s="11"/>
      <c r="Q656" s="5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x14ac:dyDescent="0.2">
      <c r="A657" s="394"/>
      <c r="B657" s="37"/>
      <c r="C657" s="20"/>
      <c r="D657" s="20"/>
      <c r="E657" s="317"/>
      <c r="F657" s="21"/>
      <c r="G657" s="21"/>
      <c r="H657" s="382">
        <f t="shared" si="35"/>
        <v>0</v>
      </c>
      <c r="I657" s="38"/>
      <c r="J657" s="809" t="str">
        <f>IFERROR(VLOOKUP(I657,'FX rates'!$C$9:$D$25,2,FALSE),"")</f>
        <v/>
      </c>
      <c r="K657" s="382">
        <f t="shared" si="36"/>
        <v>0</v>
      </c>
      <c r="L657" s="382">
        <f t="shared" si="37"/>
        <v>0</v>
      </c>
      <c r="M657" s="11"/>
      <c r="N657" s="11"/>
      <c r="O657" s="11"/>
      <c r="P657" s="11"/>
      <c r="Q657" s="5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x14ac:dyDescent="0.2">
      <c r="A658" s="394"/>
      <c r="B658" s="37"/>
      <c r="C658" s="20"/>
      <c r="D658" s="20"/>
      <c r="E658" s="317"/>
      <c r="F658" s="21"/>
      <c r="G658" s="21"/>
      <c r="H658" s="382">
        <f t="shared" si="35"/>
        <v>0</v>
      </c>
      <c r="I658" s="38"/>
      <c r="J658" s="809" t="str">
        <f>IFERROR(VLOOKUP(I658,'FX rates'!$C$9:$D$25,2,FALSE),"")</f>
        <v/>
      </c>
      <c r="K658" s="382">
        <f t="shared" si="36"/>
        <v>0</v>
      </c>
      <c r="L658" s="382">
        <f t="shared" si="37"/>
        <v>0</v>
      </c>
      <c r="M658" s="11"/>
      <c r="N658" s="11"/>
      <c r="O658" s="11"/>
      <c r="P658" s="11"/>
      <c r="Q658" s="5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x14ac:dyDescent="0.2">
      <c r="A659" s="394"/>
      <c r="B659" s="37"/>
      <c r="C659" s="20"/>
      <c r="D659" s="20"/>
      <c r="E659" s="317"/>
      <c r="F659" s="21"/>
      <c r="G659" s="21"/>
      <c r="H659" s="382">
        <f t="shared" si="35"/>
        <v>0</v>
      </c>
      <c r="I659" s="38"/>
      <c r="J659" s="809" t="str">
        <f>IFERROR(VLOOKUP(I659,'FX rates'!$C$9:$D$25,2,FALSE),"")</f>
        <v/>
      </c>
      <c r="K659" s="382">
        <f t="shared" si="36"/>
        <v>0</v>
      </c>
      <c r="L659" s="382">
        <f t="shared" si="37"/>
        <v>0</v>
      </c>
      <c r="M659" s="11"/>
      <c r="N659" s="11"/>
      <c r="O659" s="11"/>
      <c r="P659" s="11"/>
      <c r="Q659" s="5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x14ac:dyDescent="0.2">
      <c r="A660" s="394"/>
      <c r="B660" s="37"/>
      <c r="C660" s="20"/>
      <c r="D660" s="20"/>
      <c r="E660" s="317"/>
      <c r="F660" s="21"/>
      <c r="G660" s="21"/>
      <c r="H660" s="382">
        <f t="shared" si="35"/>
        <v>0</v>
      </c>
      <c r="I660" s="38"/>
      <c r="J660" s="809" t="str">
        <f>IFERROR(VLOOKUP(I660,'FX rates'!$C$9:$D$25,2,FALSE),"")</f>
        <v/>
      </c>
      <c r="K660" s="382">
        <f t="shared" si="36"/>
        <v>0</v>
      </c>
      <c r="L660" s="382">
        <f t="shared" si="37"/>
        <v>0</v>
      </c>
      <c r="M660" s="11"/>
      <c r="N660" s="11"/>
      <c r="O660" s="11"/>
      <c r="P660" s="11"/>
      <c r="Q660" s="5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x14ac:dyDescent="0.2">
      <c r="A661" s="394"/>
      <c r="B661" s="37"/>
      <c r="C661" s="20"/>
      <c r="D661" s="20"/>
      <c r="E661" s="317"/>
      <c r="F661" s="21"/>
      <c r="G661" s="21"/>
      <c r="H661" s="382">
        <f t="shared" si="35"/>
        <v>0</v>
      </c>
      <c r="I661" s="38"/>
      <c r="J661" s="809" t="str">
        <f>IFERROR(VLOOKUP(I661,'FX rates'!$C$9:$D$25,2,FALSE),"")</f>
        <v/>
      </c>
      <c r="K661" s="382">
        <f t="shared" si="36"/>
        <v>0</v>
      </c>
      <c r="L661" s="382">
        <f t="shared" si="37"/>
        <v>0</v>
      </c>
      <c r="M661" s="11"/>
      <c r="N661" s="11"/>
      <c r="O661" s="11"/>
      <c r="P661" s="11"/>
      <c r="Q661" s="5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x14ac:dyDescent="0.2">
      <c r="A662" s="394"/>
      <c r="B662" s="37"/>
      <c r="C662" s="20"/>
      <c r="D662" s="20"/>
      <c r="E662" s="317"/>
      <c r="F662" s="21"/>
      <c r="G662" s="21"/>
      <c r="H662" s="382">
        <f t="shared" si="35"/>
        <v>0</v>
      </c>
      <c r="I662" s="38"/>
      <c r="J662" s="809" t="str">
        <f>IFERROR(VLOOKUP(I662,'FX rates'!$C$9:$D$25,2,FALSE),"")</f>
        <v/>
      </c>
      <c r="K662" s="382">
        <f t="shared" si="36"/>
        <v>0</v>
      </c>
      <c r="L662" s="382">
        <f t="shared" si="37"/>
        <v>0</v>
      </c>
      <c r="M662" s="11"/>
      <c r="N662" s="11"/>
      <c r="O662" s="11"/>
      <c r="P662" s="11"/>
      <c r="Q662" s="5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x14ac:dyDescent="0.2">
      <c r="A663" s="394"/>
      <c r="B663" s="37"/>
      <c r="C663" s="20"/>
      <c r="D663" s="20"/>
      <c r="E663" s="317"/>
      <c r="F663" s="21"/>
      <c r="G663" s="21"/>
      <c r="H663" s="382">
        <f t="shared" si="35"/>
        <v>0</v>
      </c>
      <c r="I663" s="38"/>
      <c r="J663" s="809" t="str">
        <f>IFERROR(VLOOKUP(I663,'FX rates'!$C$9:$D$25,2,FALSE),"")</f>
        <v/>
      </c>
      <c r="K663" s="382">
        <f t="shared" si="36"/>
        <v>0</v>
      </c>
      <c r="L663" s="382">
        <f t="shared" si="37"/>
        <v>0</v>
      </c>
      <c r="M663" s="11"/>
      <c r="N663" s="11"/>
      <c r="O663" s="11"/>
      <c r="P663" s="11"/>
      <c r="Q663" s="5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x14ac:dyDescent="0.2">
      <c r="A664" s="394"/>
      <c r="B664" s="37"/>
      <c r="C664" s="20"/>
      <c r="D664" s="20"/>
      <c r="E664" s="317"/>
      <c r="F664" s="21"/>
      <c r="G664" s="21"/>
      <c r="H664" s="382">
        <f t="shared" si="35"/>
        <v>0</v>
      </c>
      <c r="I664" s="38"/>
      <c r="J664" s="809" t="str">
        <f>IFERROR(VLOOKUP(I664,'FX rates'!$C$9:$D$25,2,FALSE),"")</f>
        <v/>
      </c>
      <c r="K664" s="382">
        <f t="shared" si="36"/>
        <v>0</v>
      </c>
      <c r="L664" s="382">
        <f t="shared" si="37"/>
        <v>0</v>
      </c>
      <c r="M664" s="11"/>
      <c r="N664" s="11"/>
      <c r="O664" s="11"/>
      <c r="P664" s="11"/>
      <c r="Q664" s="5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x14ac:dyDescent="0.2">
      <c r="A665" s="394"/>
      <c r="B665" s="37"/>
      <c r="C665" s="20"/>
      <c r="D665" s="20"/>
      <c r="E665" s="317"/>
      <c r="F665" s="21"/>
      <c r="G665" s="21"/>
      <c r="H665" s="382">
        <f t="shared" si="35"/>
        <v>0</v>
      </c>
      <c r="I665" s="38"/>
      <c r="J665" s="809" t="str">
        <f>IFERROR(VLOOKUP(I665,'FX rates'!$C$9:$D$25,2,FALSE),"")</f>
        <v/>
      </c>
      <c r="K665" s="382">
        <f t="shared" si="36"/>
        <v>0</v>
      </c>
      <c r="L665" s="382">
        <f t="shared" si="37"/>
        <v>0</v>
      </c>
      <c r="M665" s="11"/>
      <c r="N665" s="11"/>
      <c r="O665" s="11"/>
      <c r="P665" s="11"/>
      <c r="Q665" s="5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x14ac:dyDescent="0.2">
      <c r="A666" s="394"/>
      <c r="B666" s="37"/>
      <c r="C666" s="20"/>
      <c r="D666" s="20"/>
      <c r="E666" s="317"/>
      <c r="F666" s="21"/>
      <c r="G666" s="21"/>
      <c r="H666" s="382">
        <f t="shared" ref="H666:H729" si="38">IF(F666&gt;0,F666*G666,0)</f>
        <v>0</v>
      </c>
      <c r="I666" s="38"/>
      <c r="J666" s="809" t="str">
        <f>IFERROR(VLOOKUP(I666,'FX rates'!$C$9:$D$25,2,FALSE),"")</f>
        <v/>
      </c>
      <c r="K666" s="382">
        <f t="shared" ref="K666:K729" si="39">IF(E666=$Z$26,H666,0)</f>
        <v>0</v>
      </c>
      <c r="L666" s="382">
        <f t="shared" ref="L666:L729" si="40">IF(OR(E666=$Z$27,ISBLANK(E666)),H666,0)</f>
        <v>0</v>
      </c>
      <c r="M666" s="11"/>
      <c r="N666" s="11"/>
      <c r="O666" s="11"/>
      <c r="P666" s="11"/>
      <c r="Q666" s="5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x14ac:dyDescent="0.2">
      <c r="A667" s="394"/>
      <c r="B667" s="37"/>
      <c r="C667" s="20"/>
      <c r="D667" s="20"/>
      <c r="E667" s="317"/>
      <c r="F667" s="21"/>
      <c r="G667" s="21"/>
      <c r="H667" s="382">
        <f t="shared" si="38"/>
        <v>0</v>
      </c>
      <c r="I667" s="38"/>
      <c r="J667" s="809" t="str">
        <f>IFERROR(VLOOKUP(I667,'FX rates'!$C$9:$D$25,2,FALSE),"")</f>
        <v/>
      </c>
      <c r="K667" s="382">
        <f t="shared" si="39"/>
        <v>0</v>
      </c>
      <c r="L667" s="382">
        <f t="shared" si="40"/>
        <v>0</v>
      </c>
      <c r="M667" s="11"/>
      <c r="N667" s="11"/>
      <c r="O667" s="11"/>
      <c r="P667" s="11"/>
      <c r="Q667" s="5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x14ac:dyDescent="0.2">
      <c r="A668" s="394"/>
      <c r="B668" s="37"/>
      <c r="C668" s="20"/>
      <c r="D668" s="20"/>
      <c r="E668" s="317"/>
      <c r="F668" s="21"/>
      <c r="G668" s="21"/>
      <c r="H668" s="382">
        <f t="shared" si="38"/>
        <v>0</v>
      </c>
      <c r="I668" s="38"/>
      <c r="J668" s="809" t="str">
        <f>IFERROR(VLOOKUP(I668,'FX rates'!$C$9:$D$25,2,FALSE),"")</f>
        <v/>
      </c>
      <c r="K668" s="382">
        <f t="shared" si="39"/>
        <v>0</v>
      </c>
      <c r="L668" s="382">
        <f t="shared" si="40"/>
        <v>0</v>
      </c>
      <c r="M668" s="11"/>
      <c r="N668" s="11"/>
      <c r="O668" s="11"/>
      <c r="P668" s="11"/>
      <c r="Q668" s="5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x14ac:dyDescent="0.2">
      <c r="A669" s="394"/>
      <c r="B669" s="37"/>
      <c r="C669" s="20"/>
      <c r="D669" s="20"/>
      <c r="E669" s="317"/>
      <c r="F669" s="21"/>
      <c r="G669" s="21"/>
      <c r="H669" s="382">
        <f t="shared" si="38"/>
        <v>0</v>
      </c>
      <c r="I669" s="38"/>
      <c r="J669" s="809" t="str">
        <f>IFERROR(VLOOKUP(I669,'FX rates'!$C$9:$D$25,2,FALSE),"")</f>
        <v/>
      </c>
      <c r="K669" s="382">
        <f t="shared" si="39"/>
        <v>0</v>
      </c>
      <c r="L669" s="382">
        <f t="shared" si="40"/>
        <v>0</v>
      </c>
      <c r="M669" s="11"/>
      <c r="N669" s="11"/>
      <c r="O669" s="11"/>
      <c r="P669" s="11"/>
      <c r="Q669" s="5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x14ac:dyDescent="0.2">
      <c r="A670" s="394"/>
      <c r="B670" s="37"/>
      <c r="C670" s="20"/>
      <c r="D670" s="20"/>
      <c r="E670" s="317"/>
      <c r="F670" s="21"/>
      <c r="G670" s="21"/>
      <c r="H670" s="382">
        <f t="shared" si="38"/>
        <v>0</v>
      </c>
      <c r="I670" s="38"/>
      <c r="J670" s="809" t="str">
        <f>IFERROR(VLOOKUP(I670,'FX rates'!$C$9:$D$25,2,FALSE),"")</f>
        <v/>
      </c>
      <c r="K670" s="382">
        <f t="shared" si="39"/>
        <v>0</v>
      </c>
      <c r="L670" s="382">
        <f t="shared" si="40"/>
        <v>0</v>
      </c>
      <c r="M670" s="11"/>
      <c r="N670" s="11"/>
      <c r="O670" s="11"/>
      <c r="P670" s="11"/>
      <c r="Q670" s="5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x14ac:dyDescent="0.2">
      <c r="A671" s="394"/>
      <c r="B671" s="37"/>
      <c r="C671" s="20"/>
      <c r="D671" s="20"/>
      <c r="E671" s="317"/>
      <c r="F671" s="21"/>
      <c r="G671" s="21"/>
      <c r="H671" s="382">
        <f t="shared" si="38"/>
        <v>0</v>
      </c>
      <c r="I671" s="38"/>
      <c r="J671" s="809" t="str">
        <f>IFERROR(VLOOKUP(I671,'FX rates'!$C$9:$D$25,2,FALSE),"")</f>
        <v/>
      </c>
      <c r="K671" s="382">
        <f t="shared" si="39"/>
        <v>0</v>
      </c>
      <c r="L671" s="382">
        <f t="shared" si="40"/>
        <v>0</v>
      </c>
      <c r="M671" s="11"/>
      <c r="N671" s="11"/>
      <c r="O671" s="11"/>
      <c r="P671" s="11"/>
      <c r="Q671" s="5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x14ac:dyDescent="0.2">
      <c r="A672" s="394"/>
      <c r="B672" s="37"/>
      <c r="C672" s="20"/>
      <c r="D672" s="20"/>
      <c r="E672" s="317"/>
      <c r="F672" s="21"/>
      <c r="G672" s="21"/>
      <c r="H672" s="382">
        <f t="shared" si="38"/>
        <v>0</v>
      </c>
      <c r="I672" s="38"/>
      <c r="J672" s="809" t="str">
        <f>IFERROR(VLOOKUP(I672,'FX rates'!$C$9:$D$25,2,FALSE),"")</f>
        <v/>
      </c>
      <c r="K672" s="382">
        <f t="shared" si="39"/>
        <v>0</v>
      </c>
      <c r="L672" s="382">
        <f t="shared" si="40"/>
        <v>0</v>
      </c>
      <c r="M672" s="11"/>
      <c r="N672" s="11"/>
      <c r="O672" s="11"/>
      <c r="P672" s="11"/>
      <c r="Q672" s="5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x14ac:dyDescent="0.2">
      <c r="A673" s="394"/>
      <c r="B673" s="37"/>
      <c r="C673" s="20"/>
      <c r="D673" s="20"/>
      <c r="E673" s="317"/>
      <c r="F673" s="21"/>
      <c r="G673" s="21"/>
      <c r="H673" s="382">
        <f t="shared" si="38"/>
        <v>0</v>
      </c>
      <c r="I673" s="38"/>
      <c r="J673" s="809" t="str">
        <f>IFERROR(VLOOKUP(I673,'FX rates'!$C$9:$D$25,2,FALSE),"")</f>
        <v/>
      </c>
      <c r="K673" s="382">
        <f t="shared" si="39"/>
        <v>0</v>
      </c>
      <c r="L673" s="382">
        <f t="shared" si="40"/>
        <v>0</v>
      </c>
      <c r="M673" s="11"/>
      <c r="N673" s="11"/>
      <c r="O673" s="11"/>
      <c r="P673" s="11"/>
      <c r="Q673" s="5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x14ac:dyDescent="0.2">
      <c r="A674" s="394"/>
      <c r="B674" s="37"/>
      <c r="C674" s="20"/>
      <c r="D674" s="20"/>
      <c r="E674" s="317"/>
      <c r="F674" s="21"/>
      <c r="G674" s="21"/>
      <c r="H674" s="382">
        <f t="shared" si="38"/>
        <v>0</v>
      </c>
      <c r="I674" s="38"/>
      <c r="J674" s="809" t="str">
        <f>IFERROR(VLOOKUP(I674,'FX rates'!$C$9:$D$25,2,FALSE),"")</f>
        <v/>
      </c>
      <c r="K674" s="382">
        <f t="shared" si="39"/>
        <v>0</v>
      </c>
      <c r="L674" s="382">
        <f t="shared" si="40"/>
        <v>0</v>
      </c>
      <c r="M674" s="11"/>
      <c r="N674" s="11"/>
      <c r="O674" s="11"/>
      <c r="P674" s="11"/>
      <c r="Q674" s="5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x14ac:dyDescent="0.2">
      <c r="A675" s="394"/>
      <c r="B675" s="37"/>
      <c r="C675" s="20"/>
      <c r="D675" s="20"/>
      <c r="E675" s="317"/>
      <c r="F675" s="21"/>
      <c r="G675" s="21"/>
      <c r="H675" s="382">
        <f t="shared" si="38"/>
        <v>0</v>
      </c>
      <c r="I675" s="38"/>
      <c r="J675" s="809" t="str">
        <f>IFERROR(VLOOKUP(I675,'FX rates'!$C$9:$D$25,2,FALSE),"")</f>
        <v/>
      </c>
      <c r="K675" s="382">
        <f t="shared" si="39"/>
        <v>0</v>
      </c>
      <c r="L675" s="382">
        <f t="shared" si="40"/>
        <v>0</v>
      </c>
      <c r="M675" s="11"/>
      <c r="N675" s="11"/>
      <c r="O675" s="11"/>
      <c r="P675" s="11"/>
      <c r="Q675" s="5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x14ac:dyDescent="0.2">
      <c r="A676" s="394"/>
      <c r="B676" s="37"/>
      <c r="C676" s="20"/>
      <c r="D676" s="20"/>
      <c r="E676" s="317"/>
      <c r="F676" s="21"/>
      <c r="G676" s="21"/>
      <c r="H676" s="382">
        <f t="shared" si="38"/>
        <v>0</v>
      </c>
      <c r="I676" s="38"/>
      <c r="J676" s="809" t="str">
        <f>IFERROR(VLOOKUP(I676,'FX rates'!$C$9:$D$25,2,FALSE),"")</f>
        <v/>
      </c>
      <c r="K676" s="382">
        <f t="shared" si="39"/>
        <v>0</v>
      </c>
      <c r="L676" s="382">
        <f t="shared" si="40"/>
        <v>0</v>
      </c>
      <c r="M676" s="11"/>
      <c r="N676" s="11"/>
      <c r="O676" s="11"/>
      <c r="P676" s="11"/>
      <c r="Q676" s="5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x14ac:dyDescent="0.2">
      <c r="A677" s="394"/>
      <c r="B677" s="37"/>
      <c r="C677" s="20"/>
      <c r="D677" s="20"/>
      <c r="E677" s="317"/>
      <c r="F677" s="21"/>
      <c r="G677" s="21"/>
      <c r="H677" s="382">
        <f t="shared" si="38"/>
        <v>0</v>
      </c>
      <c r="I677" s="38"/>
      <c r="J677" s="809" t="str">
        <f>IFERROR(VLOOKUP(I677,'FX rates'!$C$9:$D$25,2,FALSE),"")</f>
        <v/>
      </c>
      <c r="K677" s="382">
        <f t="shared" si="39"/>
        <v>0</v>
      </c>
      <c r="L677" s="382">
        <f t="shared" si="40"/>
        <v>0</v>
      </c>
      <c r="M677" s="11"/>
      <c r="N677" s="11"/>
      <c r="O677" s="11"/>
      <c r="P677" s="11"/>
      <c r="Q677" s="5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x14ac:dyDescent="0.2">
      <c r="A678" s="394"/>
      <c r="B678" s="37"/>
      <c r="C678" s="20"/>
      <c r="D678" s="20"/>
      <c r="E678" s="317"/>
      <c r="F678" s="21"/>
      <c r="G678" s="21"/>
      <c r="H678" s="382">
        <f t="shared" si="38"/>
        <v>0</v>
      </c>
      <c r="I678" s="38"/>
      <c r="J678" s="809" t="str">
        <f>IFERROR(VLOOKUP(I678,'FX rates'!$C$9:$D$25,2,FALSE),"")</f>
        <v/>
      </c>
      <c r="K678" s="382">
        <f t="shared" si="39"/>
        <v>0</v>
      </c>
      <c r="L678" s="382">
        <f t="shared" si="40"/>
        <v>0</v>
      </c>
      <c r="M678" s="11"/>
      <c r="N678" s="11"/>
      <c r="O678" s="11"/>
      <c r="P678" s="11"/>
      <c r="Q678" s="5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x14ac:dyDescent="0.2">
      <c r="A679" s="394"/>
      <c r="B679" s="37"/>
      <c r="C679" s="20"/>
      <c r="D679" s="20"/>
      <c r="E679" s="317"/>
      <c r="F679" s="21"/>
      <c r="G679" s="21"/>
      <c r="H679" s="382">
        <f t="shared" si="38"/>
        <v>0</v>
      </c>
      <c r="I679" s="38"/>
      <c r="J679" s="809" t="str">
        <f>IFERROR(VLOOKUP(I679,'FX rates'!$C$9:$D$25,2,FALSE),"")</f>
        <v/>
      </c>
      <c r="K679" s="382">
        <f t="shared" si="39"/>
        <v>0</v>
      </c>
      <c r="L679" s="382">
        <f t="shared" si="40"/>
        <v>0</v>
      </c>
      <c r="M679" s="11"/>
      <c r="N679" s="11"/>
      <c r="O679" s="11"/>
      <c r="P679" s="11"/>
      <c r="Q679" s="5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x14ac:dyDescent="0.2">
      <c r="A680" s="394"/>
      <c r="B680" s="37"/>
      <c r="C680" s="20"/>
      <c r="D680" s="20"/>
      <c r="E680" s="317"/>
      <c r="F680" s="21"/>
      <c r="G680" s="21"/>
      <c r="H680" s="382">
        <f t="shared" si="38"/>
        <v>0</v>
      </c>
      <c r="I680" s="38"/>
      <c r="J680" s="809" t="str">
        <f>IFERROR(VLOOKUP(I680,'FX rates'!$C$9:$D$25,2,FALSE),"")</f>
        <v/>
      </c>
      <c r="K680" s="382">
        <f t="shared" si="39"/>
        <v>0</v>
      </c>
      <c r="L680" s="382">
        <f t="shared" si="40"/>
        <v>0</v>
      </c>
      <c r="M680" s="11"/>
      <c r="N680" s="11"/>
      <c r="O680" s="11"/>
      <c r="P680" s="11"/>
      <c r="Q680" s="5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x14ac:dyDescent="0.2">
      <c r="A681" s="394"/>
      <c r="B681" s="37"/>
      <c r="C681" s="20"/>
      <c r="D681" s="20"/>
      <c r="E681" s="317"/>
      <c r="F681" s="21"/>
      <c r="G681" s="21"/>
      <c r="H681" s="382">
        <f t="shared" si="38"/>
        <v>0</v>
      </c>
      <c r="I681" s="38"/>
      <c r="J681" s="809" t="str">
        <f>IFERROR(VLOOKUP(I681,'FX rates'!$C$9:$D$25,2,FALSE),"")</f>
        <v/>
      </c>
      <c r="K681" s="382">
        <f t="shared" si="39"/>
        <v>0</v>
      </c>
      <c r="L681" s="382">
        <f t="shared" si="40"/>
        <v>0</v>
      </c>
      <c r="M681" s="11"/>
      <c r="N681" s="11"/>
      <c r="O681" s="11"/>
      <c r="P681" s="11"/>
      <c r="Q681" s="5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x14ac:dyDescent="0.2">
      <c r="A682" s="394"/>
      <c r="B682" s="37"/>
      <c r="C682" s="20"/>
      <c r="D682" s="20"/>
      <c r="E682" s="317"/>
      <c r="F682" s="21"/>
      <c r="G682" s="21"/>
      <c r="H682" s="382">
        <f t="shared" si="38"/>
        <v>0</v>
      </c>
      <c r="I682" s="38"/>
      <c r="J682" s="809" t="str">
        <f>IFERROR(VLOOKUP(I682,'FX rates'!$C$9:$D$25,2,FALSE),"")</f>
        <v/>
      </c>
      <c r="K682" s="382">
        <f t="shared" si="39"/>
        <v>0</v>
      </c>
      <c r="L682" s="382">
        <f t="shared" si="40"/>
        <v>0</v>
      </c>
      <c r="M682" s="11"/>
      <c r="N682" s="11"/>
      <c r="O682" s="11"/>
      <c r="P682" s="11"/>
      <c r="Q682" s="5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x14ac:dyDescent="0.2">
      <c r="A683" s="394"/>
      <c r="B683" s="37"/>
      <c r="C683" s="20"/>
      <c r="D683" s="20"/>
      <c r="E683" s="317"/>
      <c r="F683" s="21"/>
      <c r="G683" s="21"/>
      <c r="H683" s="382">
        <f t="shared" si="38"/>
        <v>0</v>
      </c>
      <c r="I683" s="38"/>
      <c r="J683" s="809" t="str">
        <f>IFERROR(VLOOKUP(I683,'FX rates'!$C$9:$D$25,2,FALSE),"")</f>
        <v/>
      </c>
      <c r="K683" s="382">
        <f t="shared" si="39"/>
        <v>0</v>
      </c>
      <c r="L683" s="382">
        <f t="shared" si="40"/>
        <v>0</v>
      </c>
      <c r="M683" s="11"/>
      <c r="N683" s="11"/>
      <c r="O683" s="11"/>
      <c r="P683" s="11"/>
      <c r="Q683" s="5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x14ac:dyDescent="0.2">
      <c r="A684" s="394"/>
      <c r="B684" s="37"/>
      <c r="C684" s="20"/>
      <c r="D684" s="20"/>
      <c r="E684" s="317"/>
      <c r="F684" s="21"/>
      <c r="G684" s="21"/>
      <c r="H684" s="382">
        <f t="shared" si="38"/>
        <v>0</v>
      </c>
      <c r="I684" s="38"/>
      <c r="J684" s="809" t="str">
        <f>IFERROR(VLOOKUP(I684,'FX rates'!$C$9:$D$25,2,FALSE),"")</f>
        <v/>
      </c>
      <c r="K684" s="382">
        <f t="shared" si="39"/>
        <v>0</v>
      </c>
      <c r="L684" s="382">
        <f t="shared" si="40"/>
        <v>0</v>
      </c>
      <c r="M684" s="11"/>
      <c r="N684" s="11"/>
      <c r="O684" s="11"/>
      <c r="P684" s="11"/>
      <c r="Q684" s="5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x14ac:dyDescent="0.2">
      <c r="A685" s="394"/>
      <c r="B685" s="37"/>
      <c r="C685" s="20"/>
      <c r="D685" s="20"/>
      <c r="E685" s="317"/>
      <c r="F685" s="21"/>
      <c r="G685" s="21"/>
      <c r="H685" s="382">
        <f t="shared" si="38"/>
        <v>0</v>
      </c>
      <c r="I685" s="38"/>
      <c r="J685" s="809" t="str">
        <f>IFERROR(VLOOKUP(I685,'FX rates'!$C$9:$D$25,2,FALSE),"")</f>
        <v/>
      </c>
      <c r="K685" s="382">
        <f t="shared" si="39"/>
        <v>0</v>
      </c>
      <c r="L685" s="382">
        <f t="shared" si="40"/>
        <v>0</v>
      </c>
      <c r="M685" s="11"/>
      <c r="N685" s="11"/>
      <c r="O685" s="11"/>
      <c r="P685" s="11"/>
      <c r="Q685" s="5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x14ac:dyDescent="0.2">
      <c r="A686" s="394"/>
      <c r="B686" s="37"/>
      <c r="C686" s="20"/>
      <c r="D686" s="20"/>
      <c r="E686" s="317"/>
      <c r="F686" s="21"/>
      <c r="G686" s="21"/>
      <c r="H686" s="382">
        <f t="shared" si="38"/>
        <v>0</v>
      </c>
      <c r="I686" s="38"/>
      <c r="J686" s="809" t="str">
        <f>IFERROR(VLOOKUP(I686,'FX rates'!$C$9:$D$25,2,FALSE),"")</f>
        <v/>
      </c>
      <c r="K686" s="382">
        <f t="shared" si="39"/>
        <v>0</v>
      </c>
      <c r="L686" s="382">
        <f t="shared" si="40"/>
        <v>0</v>
      </c>
      <c r="M686" s="11"/>
      <c r="N686" s="11"/>
      <c r="O686" s="11"/>
      <c r="P686" s="11"/>
      <c r="Q686" s="5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x14ac:dyDescent="0.2">
      <c r="A687" s="394"/>
      <c r="B687" s="37"/>
      <c r="C687" s="20"/>
      <c r="D687" s="20"/>
      <c r="E687" s="317"/>
      <c r="F687" s="21"/>
      <c r="G687" s="21"/>
      <c r="H687" s="382">
        <f t="shared" si="38"/>
        <v>0</v>
      </c>
      <c r="I687" s="38"/>
      <c r="J687" s="809" t="str">
        <f>IFERROR(VLOOKUP(I687,'FX rates'!$C$9:$D$25,2,FALSE),"")</f>
        <v/>
      </c>
      <c r="K687" s="382">
        <f t="shared" si="39"/>
        <v>0</v>
      </c>
      <c r="L687" s="382">
        <f t="shared" si="40"/>
        <v>0</v>
      </c>
      <c r="M687" s="11"/>
      <c r="N687" s="11"/>
      <c r="O687" s="11"/>
      <c r="P687" s="11"/>
      <c r="Q687" s="5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x14ac:dyDescent="0.2">
      <c r="A688" s="394"/>
      <c r="B688" s="37"/>
      <c r="C688" s="20"/>
      <c r="D688" s="20"/>
      <c r="E688" s="317"/>
      <c r="F688" s="21"/>
      <c r="G688" s="21"/>
      <c r="H688" s="382">
        <f t="shared" si="38"/>
        <v>0</v>
      </c>
      <c r="I688" s="38"/>
      <c r="J688" s="809" t="str">
        <f>IFERROR(VLOOKUP(I688,'FX rates'!$C$9:$D$25,2,FALSE),"")</f>
        <v/>
      </c>
      <c r="K688" s="382">
        <f t="shared" si="39"/>
        <v>0</v>
      </c>
      <c r="L688" s="382">
        <f t="shared" si="40"/>
        <v>0</v>
      </c>
      <c r="M688" s="11"/>
      <c r="N688" s="11"/>
      <c r="O688" s="11"/>
      <c r="P688" s="11"/>
      <c r="Q688" s="5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x14ac:dyDescent="0.2">
      <c r="A689" s="394"/>
      <c r="B689" s="37"/>
      <c r="C689" s="20"/>
      <c r="D689" s="20"/>
      <c r="E689" s="317"/>
      <c r="F689" s="21"/>
      <c r="G689" s="21"/>
      <c r="H689" s="382">
        <f t="shared" si="38"/>
        <v>0</v>
      </c>
      <c r="I689" s="38"/>
      <c r="J689" s="809" t="str">
        <f>IFERROR(VLOOKUP(I689,'FX rates'!$C$9:$D$25,2,FALSE),"")</f>
        <v/>
      </c>
      <c r="K689" s="382">
        <f t="shared" si="39"/>
        <v>0</v>
      </c>
      <c r="L689" s="382">
        <f t="shared" si="40"/>
        <v>0</v>
      </c>
      <c r="M689" s="11"/>
      <c r="N689" s="11"/>
      <c r="O689" s="11"/>
      <c r="P689" s="11"/>
      <c r="Q689" s="5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x14ac:dyDescent="0.2">
      <c r="A690" s="394"/>
      <c r="B690" s="37"/>
      <c r="C690" s="20"/>
      <c r="D690" s="20"/>
      <c r="E690" s="317"/>
      <c r="F690" s="21"/>
      <c r="G690" s="21"/>
      <c r="H690" s="382">
        <f t="shared" si="38"/>
        <v>0</v>
      </c>
      <c r="I690" s="38"/>
      <c r="J690" s="809" t="str">
        <f>IFERROR(VLOOKUP(I690,'FX rates'!$C$9:$D$25,2,FALSE),"")</f>
        <v/>
      </c>
      <c r="K690" s="382">
        <f t="shared" si="39"/>
        <v>0</v>
      </c>
      <c r="L690" s="382">
        <f t="shared" si="40"/>
        <v>0</v>
      </c>
      <c r="M690" s="11"/>
      <c r="N690" s="11"/>
      <c r="O690" s="11"/>
      <c r="P690" s="11"/>
      <c r="Q690" s="5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x14ac:dyDescent="0.2">
      <c r="A691" s="394"/>
      <c r="B691" s="37"/>
      <c r="C691" s="20"/>
      <c r="D691" s="20"/>
      <c r="E691" s="317"/>
      <c r="F691" s="21"/>
      <c r="G691" s="21"/>
      <c r="H691" s="382">
        <f t="shared" si="38"/>
        <v>0</v>
      </c>
      <c r="I691" s="38"/>
      <c r="J691" s="809" t="str">
        <f>IFERROR(VLOOKUP(I691,'FX rates'!$C$9:$D$25,2,FALSE),"")</f>
        <v/>
      </c>
      <c r="K691" s="382">
        <f t="shared" si="39"/>
        <v>0</v>
      </c>
      <c r="L691" s="382">
        <f t="shared" si="40"/>
        <v>0</v>
      </c>
      <c r="M691" s="11"/>
      <c r="N691" s="11"/>
      <c r="O691" s="11"/>
      <c r="P691" s="11"/>
      <c r="Q691" s="5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x14ac:dyDescent="0.2">
      <c r="A692" s="394"/>
      <c r="B692" s="37"/>
      <c r="C692" s="20"/>
      <c r="D692" s="20"/>
      <c r="E692" s="317"/>
      <c r="F692" s="21"/>
      <c r="G692" s="21"/>
      <c r="H692" s="382">
        <f t="shared" si="38"/>
        <v>0</v>
      </c>
      <c r="I692" s="38"/>
      <c r="J692" s="809" t="str">
        <f>IFERROR(VLOOKUP(I692,'FX rates'!$C$9:$D$25,2,FALSE),"")</f>
        <v/>
      </c>
      <c r="K692" s="382">
        <f t="shared" si="39"/>
        <v>0</v>
      </c>
      <c r="L692" s="382">
        <f t="shared" si="40"/>
        <v>0</v>
      </c>
      <c r="M692" s="11"/>
      <c r="N692" s="11"/>
      <c r="O692" s="11"/>
      <c r="P692" s="11"/>
      <c r="Q692" s="5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x14ac:dyDescent="0.2">
      <c r="A693" s="394"/>
      <c r="B693" s="37"/>
      <c r="C693" s="20"/>
      <c r="D693" s="20"/>
      <c r="E693" s="317"/>
      <c r="F693" s="21"/>
      <c r="G693" s="21"/>
      <c r="H693" s="382">
        <f t="shared" si="38"/>
        <v>0</v>
      </c>
      <c r="I693" s="38"/>
      <c r="J693" s="809" t="str">
        <f>IFERROR(VLOOKUP(I693,'FX rates'!$C$9:$D$25,2,FALSE),"")</f>
        <v/>
      </c>
      <c r="K693" s="382">
        <f t="shared" si="39"/>
        <v>0</v>
      </c>
      <c r="L693" s="382">
        <f t="shared" si="40"/>
        <v>0</v>
      </c>
      <c r="M693" s="11"/>
      <c r="N693" s="11"/>
      <c r="O693" s="11"/>
      <c r="P693" s="11"/>
      <c r="Q693" s="5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x14ac:dyDescent="0.2">
      <c r="A694" s="394"/>
      <c r="B694" s="37"/>
      <c r="C694" s="20"/>
      <c r="D694" s="20"/>
      <c r="E694" s="317"/>
      <c r="F694" s="21"/>
      <c r="G694" s="21"/>
      <c r="H694" s="382">
        <f t="shared" si="38"/>
        <v>0</v>
      </c>
      <c r="I694" s="38"/>
      <c r="J694" s="809" t="str">
        <f>IFERROR(VLOOKUP(I694,'FX rates'!$C$9:$D$25,2,FALSE),"")</f>
        <v/>
      </c>
      <c r="K694" s="382">
        <f t="shared" si="39"/>
        <v>0</v>
      </c>
      <c r="L694" s="382">
        <f t="shared" si="40"/>
        <v>0</v>
      </c>
      <c r="M694" s="11"/>
      <c r="N694" s="11"/>
      <c r="O694" s="11"/>
      <c r="P694" s="11"/>
      <c r="Q694" s="5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x14ac:dyDescent="0.2">
      <c r="A695" s="394"/>
      <c r="B695" s="37"/>
      <c r="C695" s="20"/>
      <c r="D695" s="20"/>
      <c r="E695" s="317"/>
      <c r="F695" s="21"/>
      <c r="G695" s="21"/>
      <c r="H695" s="382">
        <f t="shared" si="38"/>
        <v>0</v>
      </c>
      <c r="I695" s="38"/>
      <c r="J695" s="809" t="str">
        <f>IFERROR(VLOOKUP(I695,'FX rates'!$C$9:$D$25,2,FALSE),"")</f>
        <v/>
      </c>
      <c r="K695" s="382">
        <f t="shared" si="39"/>
        <v>0</v>
      </c>
      <c r="L695" s="382">
        <f t="shared" si="40"/>
        <v>0</v>
      </c>
      <c r="M695" s="11"/>
      <c r="N695" s="11"/>
      <c r="O695" s="11"/>
      <c r="P695" s="11"/>
      <c r="Q695" s="5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x14ac:dyDescent="0.2">
      <c r="A696" s="394"/>
      <c r="B696" s="37"/>
      <c r="C696" s="20"/>
      <c r="D696" s="20"/>
      <c r="E696" s="317"/>
      <c r="F696" s="21"/>
      <c r="G696" s="21"/>
      <c r="H696" s="382">
        <f t="shared" si="38"/>
        <v>0</v>
      </c>
      <c r="I696" s="38"/>
      <c r="J696" s="809" t="str">
        <f>IFERROR(VLOOKUP(I696,'FX rates'!$C$9:$D$25,2,FALSE),"")</f>
        <v/>
      </c>
      <c r="K696" s="382">
        <f t="shared" si="39"/>
        <v>0</v>
      </c>
      <c r="L696" s="382">
        <f t="shared" si="40"/>
        <v>0</v>
      </c>
      <c r="M696" s="11"/>
      <c r="N696" s="11"/>
      <c r="O696" s="11"/>
      <c r="P696" s="11"/>
      <c r="Q696" s="5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x14ac:dyDescent="0.2">
      <c r="A697" s="394"/>
      <c r="B697" s="37"/>
      <c r="C697" s="20"/>
      <c r="D697" s="20"/>
      <c r="E697" s="317"/>
      <c r="F697" s="21"/>
      <c r="G697" s="21"/>
      <c r="H697" s="382">
        <f t="shared" si="38"/>
        <v>0</v>
      </c>
      <c r="I697" s="38"/>
      <c r="J697" s="809" t="str">
        <f>IFERROR(VLOOKUP(I697,'FX rates'!$C$9:$D$25,2,FALSE),"")</f>
        <v/>
      </c>
      <c r="K697" s="382">
        <f t="shared" si="39"/>
        <v>0</v>
      </c>
      <c r="L697" s="382">
        <f t="shared" si="40"/>
        <v>0</v>
      </c>
      <c r="M697" s="11"/>
      <c r="N697" s="11"/>
      <c r="O697" s="11"/>
      <c r="P697" s="11"/>
      <c r="Q697" s="5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x14ac:dyDescent="0.2">
      <c r="A698" s="394"/>
      <c r="B698" s="37"/>
      <c r="C698" s="20"/>
      <c r="D698" s="20"/>
      <c r="E698" s="317"/>
      <c r="F698" s="21"/>
      <c r="G698" s="21"/>
      <c r="H698" s="382">
        <f t="shared" si="38"/>
        <v>0</v>
      </c>
      <c r="I698" s="38"/>
      <c r="J698" s="809" t="str">
        <f>IFERROR(VLOOKUP(I698,'FX rates'!$C$9:$D$25,2,FALSE),"")</f>
        <v/>
      </c>
      <c r="K698" s="382">
        <f t="shared" si="39"/>
        <v>0</v>
      </c>
      <c r="L698" s="382">
        <f t="shared" si="40"/>
        <v>0</v>
      </c>
      <c r="M698" s="11"/>
      <c r="N698" s="11"/>
      <c r="O698" s="11"/>
      <c r="P698" s="11"/>
      <c r="Q698" s="5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x14ac:dyDescent="0.2">
      <c r="A699" s="394"/>
      <c r="B699" s="37"/>
      <c r="C699" s="20"/>
      <c r="D699" s="20"/>
      <c r="E699" s="317"/>
      <c r="F699" s="21"/>
      <c r="G699" s="21"/>
      <c r="H699" s="382">
        <f t="shared" si="38"/>
        <v>0</v>
      </c>
      <c r="I699" s="38"/>
      <c r="J699" s="809" t="str">
        <f>IFERROR(VLOOKUP(I699,'FX rates'!$C$9:$D$25,2,FALSE),"")</f>
        <v/>
      </c>
      <c r="K699" s="382">
        <f t="shared" si="39"/>
        <v>0</v>
      </c>
      <c r="L699" s="382">
        <f t="shared" si="40"/>
        <v>0</v>
      </c>
      <c r="M699" s="11"/>
      <c r="N699" s="11"/>
      <c r="O699" s="11"/>
      <c r="P699" s="11"/>
      <c r="Q699" s="5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x14ac:dyDescent="0.2">
      <c r="A700" s="394"/>
      <c r="B700" s="37"/>
      <c r="C700" s="20"/>
      <c r="D700" s="20"/>
      <c r="E700" s="317"/>
      <c r="F700" s="21"/>
      <c r="G700" s="21"/>
      <c r="H700" s="382">
        <f t="shared" si="38"/>
        <v>0</v>
      </c>
      <c r="I700" s="38"/>
      <c r="J700" s="809" t="str">
        <f>IFERROR(VLOOKUP(I700,'FX rates'!$C$9:$D$25,2,FALSE),"")</f>
        <v/>
      </c>
      <c r="K700" s="382">
        <f t="shared" si="39"/>
        <v>0</v>
      </c>
      <c r="L700" s="382">
        <f t="shared" si="40"/>
        <v>0</v>
      </c>
      <c r="M700" s="11"/>
      <c r="N700" s="11"/>
      <c r="O700" s="11"/>
      <c r="P700" s="11"/>
      <c r="Q700" s="5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x14ac:dyDescent="0.2">
      <c r="A701" s="394"/>
      <c r="B701" s="37"/>
      <c r="C701" s="20"/>
      <c r="D701" s="20"/>
      <c r="E701" s="317"/>
      <c r="F701" s="21"/>
      <c r="G701" s="21"/>
      <c r="H701" s="382">
        <f t="shared" si="38"/>
        <v>0</v>
      </c>
      <c r="I701" s="38"/>
      <c r="J701" s="809" t="str">
        <f>IFERROR(VLOOKUP(I701,'FX rates'!$C$9:$D$25,2,FALSE),"")</f>
        <v/>
      </c>
      <c r="K701" s="382">
        <f t="shared" si="39"/>
        <v>0</v>
      </c>
      <c r="L701" s="382">
        <f t="shared" si="40"/>
        <v>0</v>
      </c>
      <c r="M701" s="11"/>
      <c r="N701" s="11"/>
      <c r="O701" s="11"/>
      <c r="P701" s="11"/>
      <c r="Q701" s="5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x14ac:dyDescent="0.2">
      <c r="A702" s="394"/>
      <c r="B702" s="37"/>
      <c r="C702" s="20"/>
      <c r="D702" s="20"/>
      <c r="E702" s="317"/>
      <c r="F702" s="21"/>
      <c r="G702" s="21"/>
      <c r="H702" s="382">
        <f t="shared" si="38"/>
        <v>0</v>
      </c>
      <c r="I702" s="38"/>
      <c r="J702" s="809" t="str">
        <f>IFERROR(VLOOKUP(I702,'FX rates'!$C$9:$D$25,2,FALSE),"")</f>
        <v/>
      </c>
      <c r="K702" s="382">
        <f t="shared" si="39"/>
        <v>0</v>
      </c>
      <c r="L702" s="382">
        <f t="shared" si="40"/>
        <v>0</v>
      </c>
      <c r="M702" s="11"/>
      <c r="N702" s="11"/>
      <c r="O702" s="11"/>
      <c r="P702" s="11"/>
      <c r="Q702" s="5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x14ac:dyDescent="0.2">
      <c r="A703" s="394"/>
      <c r="B703" s="37"/>
      <c r="C703" s="20"/>
      <c r="D703" s="20"/>
      <c r="E703" s="317"/>
      <c r="F703" s="21"/>
      <c r="G703" s="21"/>
      <c r="H703" s="382">
        <f t="shared" si="38"/>
        <v>0</v>
      </c>
      <c r="I703" s="38"/>
      <c r="J703" s="809" t="str">
        <f>IFERROR(VLOOKUP(I703,'FX rates'!$C$9:$D$25,2,FALSE),"")</f>
        <v/>
      </c>
      <c r="K703" s="382">
        <f t="shared" si="39"/>
        <v>0</v>
      </c>
      <c r="L703" s="382">
        <f t="shared" si="40"/>
        <v>0</v>
      </c>
      <c r="M703" s="11"/>
      <c r="N703" s="11"/>
      <c r="O703" s="11"/>
      <c r="P703" s="11"/>
      <c r="Q703" s="5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x14ac:dyDescent="0.2">
      <c r="A704" s="394"/>
      <c r="B704" s="37"/>
      <c r="C704" s="20"/>
      <c r="D704" s="20"/>
      <c r="E704" s="317"/>
      <c r="F704" s="21"/>
      <c r="G704" s="21"/>
      <c r="H704" s="382">
        <f t="shared" si="38"/>
        <v>0</v>
      </c>
      <c r="I704" s="38"/>
      <c r="J704" s="809" t="str">
        <f>IFERROR(VLOOKUP(I704,'FX rates'!$C$9:$D$25,2,FALSE),"")</f>
        <v/>
      </c>
      <c r="K704" s="382">
        <f t="shared" si="39"/>
        <v>0</v>
      </c>
      <c r="L704" s="382">
        <f t="shared" si="40"/>
        <v>0</v>
      </c>
      <c r="M704" s="11"/>
      <c r="N704" s="11"/>
      <c r="O704" s="11"/>
      <c r="P704" s="11"/>
      <c r="Q704" s="5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x14ac:dyDescent="0.2">
      <c r="A705" s="394"/>
      <c r="B705" s="37"/>
      <c r="C705" s="20"/>
      <c r="D705" s="20"/>
      <c r="E705" s="317"/>
      <c r="F705" s="21"/>
      <c r="G705" s="21"/>
      <c r="H705" s="382">
        <f t="shared" si="38"/>
        <v>0</v>
      </c>
      <c r="I705" s="38"/>
      <c r="J705" s="809" t="str">
        <f>IFERROR(VLOOKUP(I705,'FX rates'!$C$9:$D$25,2,FALSE),"")</f>
        <v/>
      </c>
      <c r="K705" s="382">
        <f t="shared" si="39"/>
        <v>0</v>
      </c>
      <c r="L705" s="382">
        <f t="shared" si="40"/>
        <v>0</v>
      </c>
      <c r="M705" s="11"/>
      <c r="N705" s="11"/>
      <c r="O705" s="11"/>
      <c r="P705" s="11"/>
      <c r="Q705" s="5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x14ac:dyDescent="0.2">
      <c r="A706" s="394"/>
      <c r="B706" s="37"/>
      <c r="C706" s="20"/>
      <c r="D706" s="20"/>
      <c r="E706" s="317"/>
      <c r="F706" s="21"/>
      <c r="G706" s="21"/>
      <c r="H706" s="382">
        <f t="shared" si="38"/>
        <v>0</v>
      </c>
      <c r="I706" s="38"/>
      <c r="J706" s="809" t="str">
        <f>IFERROR(VLOOKUP(I706,'FX rates'!$C$9:$D$25,2,FALSE),"")</f>
        <v/>
      </c>
      <c r="K706" s="382">
        <f t="shared" si="39"/>
        <v>0</v>
      </c>
      <c r="L706" s="382">
        <f t="shared" si="40"/>
        <v>0</v>
      </c>
      <c r="M706" s="11"/>
      <c r="N706" s="11"/>
      <c r="O706" s="11"/>
      <c r="P706" s="11"/>
      <c r="Q706" s="5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x14ac:dyDescent="0.2">
      <c r="A707" s="394"/>
      <c r="B707" s="37"/>
      <c r="C707" s="20"/>
      <c r="D707" s="20"/>
      <c r="E707" s="317"/>
      <c r="F707" s="21"/>
      <c r="G707" s="21"/>
      <c r="H707" s="382">
        <f t="shared" si="38"/>
        <v>0</v>
      </c>
      <c r="I707" s="38"/>
      <c r="J707" s="809" t="str">
        <f>IFERROR(VLOOKUP(I707,'FX rates'!$C$9:$D$25,2,FALSE),"")</f>
        <v/>
      </c>
      <c r="K707" s="382">
        <f t="shared" si="39"/>
        <v>0</v>
      </c>
      <c r="L707" s="382">
        <f t="shared" si="40"/>
        <v>0</v>
      </c>
      <c r="M707" s="11"/>
      <c r="N707" s="11"/>
      <c r="O707" s="11"/>
      <c r="P707" s="11"/>
      <c r="Q707" s="5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x14ac:dyDescent="0.2">
      <c r="A708" s="394"/>
      <c r="B708" s="37"/>
      <c r="C708" s="20"/>
      <c r="D708" s="20"/>
      <c r="E708" s="317"/>
      <c r="F708" s="21"/>
      <c r="G708" s="21"/>
      <c r="H708" s="382">
        <f t="shared" si="38"/>
        <v>0</v>
      </c>
      <c r="I708" s="38"/>
      <c r="J708" s="809" t="str">
        <f>IFERROR(VLOOKUP(I708,'FX rates'!$C$9:$D$25,2,FALSE),"")</f>
        <v/>
      </c>
      <c r="K708" s="382">
        <f t="shared" si="39"/>
        <v>0</v>
      </c>
      <c r="L708" s="382">
        <f t="shared" si="40"/>
        <v>0</v>
      </c>
      <c r="M708" s="11"/>
      <c r="N708" s="11"/>
      <c r="O708" s="11"/>
      <c r="P708" s="11"/>
      <c r="Q708" s="5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x14ac:dyDescent="0.2">
      <c r="A709" s="394"/>
      <c r="B709" s="37"/>
      <c r="C709" s="20"/>
      <c r="D709" s="20"/>
      <c r="E709" s="317"/>
      <c r="F709" s="21"/>
      <c r="G709" s="21"/>
      <c r="H709" s="382">
        <f t="shared" si="38"/>
        <v>0</v>
      </c>
      <c r="I709" s="38"/>
      <c r="J709" s="809" t="str">
        <f>IFERROR(VLOOKUP(I709,'FX rates'!$C$9:$D$25,2,FALSE),"")</f>
        <v/>
      </c>
      <c r="K709" s="382">
        <f t="shared" si="39"/>
        <v>0</v>
      </c>
      <c r="L709" s="382">
        <f t="shared" si="40"/>
        <v>0</v>
      </c>
      <c r="M709" s="11"/>
      <c r="N709" s="11"/>
      <c r="O709" s="11"/>
      <c r="P709" s="11"/>
      <c r="Q709" s="5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x14ac:dyDescent="0.2">
      <c r="A710" s="394"/>
      <c r="B710" s="37"/>
      <c r="C710" s="20"/>
      <c r="D710" s="20"/>
      <c r="E710" s="317"/>
      <c r="F710" s="21"/>
      <c r="G710" s="21"/>
      <c r="H710" s="382">
        <f t="shared" si="38"/>
        <v>0</v>
      </c>
      <c r="I710" s="38"/>
      <c r="J710" s="809" t="str">
        <f>IFERROR(VLOOKUP(I710,'FX rates'!$C$9:$D$25,2,FALSE),"")</f>
        <v/>
      </c>
      <c r="K710" s="382">
        <f t="shared" si="39"/>
        <v>0</v>
      </c>
      <c r="L710" s="382">
        <f t="shared" si="40"/>
        <v>0</v>
      </c>
      <c r="M710" s="11"/>
      <c r="N710" s="11"/>
      <c r="O710" s="11"/>
      <c r="P710" s="11"/>
      <c r="Q710" s="5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x14ac:dyDescent="0.2">
      <c r="A711" s="394"/>
      <c r="B711" s="37"/>
      <c r="C711" s="20"/>
      <c r="D711" s="20"/>
      <c r="E711" s="317"/>
      <c r="F711" s="21"/>
      <c r="G711" s="21"/>
      <c r="H711" s="382">
        <f t="shared" si="38"/>
        <v>0</v>
      </c>
      <c r="I711" s="38"/>
      <c r="J711" s="809" t="str">
        <f>IFERROR(VLOOKUP(I711,'FX rates'!$C$9:$D$25,2,FALSE),"")</f>
        <v/>
      </c>
      <c r="K711" s="382">
        <f t="shared" si="39"/>
        <v>0</v>
      </c>
      <c r="L711" s="382">
        <f t="shared" si="40"/>
        <v>0</v>
      </c>
      <c r="M711" s="11"/>
      <c r="N711" s="11"/>
      <c r="O711" s="11"/>
      <c r="P711" s="11"/>
      <c r="Q711" s="5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x14ac:dyDescent="0.2">
      <c r="A712" s="394"/>
      <c r="B712" s="37"/>
      <c r="C712" s="20"/>
      <c r="D712" s="20"/>
      <c r="E712" s="317"/>
      <c r="F712" s="21"/>
      <c r="G712" s="21"/>
      <c r="H712" s="382">
        <f t="shared" si="38"/>
        <v>0</v>
      </c>
      <c r="I712" s="38"/>
      <c r="J712" s="809" t="str">
        <f>IFERROR(VLOOKUP(I712,'FX rates'!$C$9:$D$25,2,FALSE),"")</f>
        <v/>
      </c>
      <c r="K712" s="382">
        <f t="shared" si="39"/>
        <v>0</v>
      </c>
      <c r="L712" s="382">
        <f t="shared" si="40"/>
        <v>0</v>
      </c>
      <c r="M712" s="11"/>
      <c r="N712" s="11"/>
      <c r="O712" s="11"/>
      <c r="P712" s="11"/>
      <c r="Q712" s="5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x14ac:dyDescent="0.2">
      <c r="A713" s="394"/>
      <c r="B713" s="37"/>
      <c r="C713" s="20"/>
      <c r="D713" s="20"/>
      <c r="E713" s="317"/>
      <c r="F713" s="21"/>
      <c r="G713" s="21"/>
      <c r="H713" s="382">
        <f t="shared" si="38"/>
        <v>0</v>
      </c>
      <c r="I713" s="38"/>
      <c r="J713" s="809" t="str">
        <f>IFERROR(VLOOKUP(I713,'FX rates'!$C$9:$D$25,2,FALSE),"")</f>
        <v/>
      </c>
      <c r="K713" s="382">
        <f t="shared" si="39"/>
        <v>0</v>
      </c>
      <c r="L713" s="382">
        <f t="shared" si="40"/>
        <v>0</v>
      </c>
      <c r="M713" s="11"/>
      <c r="N713" s="11"/>
      <c r="O713" s="11"/>
      <c r="P713" s="11"/>
      <c r="Q713" s="5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x14ac:dyDescent="0.2">
      <c r="A714" s="394"/>
      <c r="B714" s="37"/>
      <c r="C714" s="20"/>
      <c r="D714" s="20"/>
      <c r="E714" s="317"/>
      <c r="F714" s="21"/>
      <c r="G714" s="21"/>
      <c r="H714" s="382">
        <f t="shared" si="38"/>
        <v>0</v>
      </c>
      <c r="I714" s="38"/>
      <c r="J714" s="809" t="str">
        <f>IFERROR(VLOOKUP(I714,'FX rates'!$C$9:$D$25,2,FALSE),"")</f>
        <v/>
      </c>
      <c r="K714" s="382">
        <f t="shared" si="39"/>
        <v>0</v>
      </c>
      <c r="L714" s="382">
        <f t="shared" si="40"/>
        <v>0</v>
      </c>
      <c r="M714" s="11"/>
      <c r="N714" s="11"/>
      <c r="O714" s="11"/>
      <c r="P714" s="11"/>
      <c r="Q714" s="5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x14ac:dyDescent="0.2">
      <c r="A715" s="394"/>
      <c r="B715" s="37"/>
      <c r="C715" s="20"/>
      <c r="D715" s="20"/>
      <c r="E715" s="317"/>
      <c r="F715" s="21"/>
      <c r="G715" s="21"/>
      <c r="H715" s="382">
        <f t="shared" si="38"/>
        <v>0</v>
      </c>
      <c r="I715" s="38"/>
      <c r="J715" s="809" t="str">
        <f>IFERROR(VLOOKUP(I715,'FX rates'!$C$9:$D$25,2,FALSE),"")</f>
        <v/>
      </c>
      <c r="K715" s="382">
        <f t="shared" si="39"/>
        <v>0</v>
      </c>
      <c r="L715" s="382">
        <f t="shared" si="40"/>
        <v>0</v>
      </c>
      <c r="M715" s="11"/>
      <c r="N715" s="11"/>
      <c r="O715" s="11"/>
      <c r="P715" s="11"/>
      <c r="Q715" s="5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x14ac:dyDescent="0.2">
      <c r="A716" s="394"/>
      <c r="B716" s="37"/>
      <c r="C716" s="20"/>
      <c r="D716" s="20"/>
      <c r="E716" s="317"/>
      <c r="F716" s="21"/>
      <c r="G716" s="21"/>
      <c r="H716" s="382">
        <f t="shared" si="38"/>
        <v>0</v>
      </c>
      <c r="I716" s="38"/>
      <c r="J716" s="809" t="str">
        <f>IFERROR(VLOOKUP(I716,'FX rates'!$C$9:$D$25,2,FALSE),"")</f>
        <v/>
      </c>
      <c r="K716" s="382">
        <f t="shared" si="39"/>
        <v>0</v>
      </c>
      <c r="L716" s="382">
        <f t="shared" si="40"/>
        <v>0</v>
      </c>
      <c r="M716" s="11"/>
      <c r="N716" s="11"/>
      <c r="O716" s="11"/>
      <c r="P716" s="11"/>
      <c r="Q716" s="5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x14ac:dyDescent="0.2">
      <c r="A717" s="394"/>
      <c r="B717" s="37"/>
      <c r="C717" s="20"/>
      <c r="D717" s="20"/>
      <c r="E717" s="317"/>
      <c r="F717" s="21"/>
      <c r="G717" s="21"/>
      <c r="H717" s="382">
        <f t="shared" si="38"/>
        <v>0</v>
      </c>
      <c r="I717" s="38"/>
      <c r="J717" s="809" t="str">
        <f>IFERROR(VLOOKUP(I717,'FX rates'!$C$9:$D$25,2,FALSE),"")</f>
        <v/>
      </c>
      <c r="K717" s="382">
        <f t="shared" si="39"/>
        <v>0</v>
      </c>
      <c r="L717" s="382">
        <f t="shared" si="40"/>
        <v>0</v>
      </c>
      <c r="M717" s="11"/>
      <c r="N717" s="11"/>
      <c r="O717" s="11"/>
      <c r="P717" s="11"/>
      <c r="Q717" s="5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x14ac:dyDescent="0.2">
      <c r="A718" s="394"/>
      <c r="B718" s="37"/>
      <c r="C718" s="20"/>
      <c r="D718" s="20"/>
      <c r="E718" s="317"/>
      <c r="F718" s="21"/>
      <c r="G718" s="21"/>
      <c r="H718" s="382">
        <f t="shared" si="38"/>
        <v>0</v>
      </c>
      <c r="I718" s="38"/>
      <c r="J718" s="809" t="str">
        <f>IFERROR(VLOOKUP(I718,'FX rates'!$C$9:$D$25,2,FALSE),"")</f>
        <v/>
      </c>
      <c r="K718" s="382">
        <f t="shared" si="39"/>
        <v>0</v>
      </c>
      <c r="L718" s="382">
        <f t="shared" si="40"/>
        <v>0</v>
      </c>
      <c r="M718" s="11"/>
      <c r="N718" s="11"/>
      <c r="O718" s="11"/>
      <c r="P718" s="11"/>
      <c r="Q718" s="5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x14ac:dyDescent="0.2">
      <c r="A719" s="394"/>
      <c r="B719" s="37"/>
      <c r="C719" s="20"/>
      <c r="D719" s="20"/>
      <c r="E719" s="317"/>
      <c r="F719" s="21"/>
      <c r="G719" s="21"/>
      <c r="H719" s="382">
        <f t="shared" si="38"/>
        <v>0</v>
      </c>
      <c r="I719" s="38"/>
      <c r="J719" s="809" t="str">
        <f>IFERROR(VLOOKUP(I719,'FX rates'!$C$9:$D$25,2,FALSE),"")</f>
        <v/>
      </c>
      <c r="K719" s="382">
        <f t="shared" si="39"/>
        <v>0</v>
      </c>
      <c r="L719" s="382">
        <f t="shared" si="40"/>
        <v>0</v>
      </c>
      <c r="M719" s="11"/>
      <c r="N719" s="11"/>
      <c r="O719" s="11"/>
      <c r="P719" s="11"/>
      <c r="Q719" s="5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x14ac:dyDescent="0.2">
      <c r="A720" s="394"/>
      <c r="B720" s="37"/>
      <c r="C720" s="20"/>
      <c r="D720" s="20"/>
      <c r="E720" s="317"/>
      <c r="F720" s="21"/>
      <c r="G720" s="21"/>
      <c r="H720" s="382">
        <f t="shared" si="38"/>
        <v>0</v>
      </c>
      <c r="I720" s="38"/>
      <c r="J720" s="809" t="str">
        <f>IFERROR(VLOOKUP(I720,'FX rates'!$C$9:$D$25,2,FALSE),"")</f>
        <v/>
      </c>
      <c r="K720" s="382">
        <f t="shared" si="39"/>
        <v>0</v>
      </c>
      <c r="L720" s="382">
        <f t="shared" si="40"/>
        <v>0</v>
      </c>
      <c r="M720" s="11"/>
      <c r="N720" s="11"/>
      <c r="O720" s="11"/>
      <c r="P720" s="11"/>
      <c r="Q720" s="5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x14ac:dyDescent="0.2">
      <c r="A721" s="394"/>
      <c r="B721" s="37"/>
      <c r="C721" s="20"/>
      <c r="D721" s="20"/>
      <c r="E721" s="317"/>
      <c r="F721" s="21"/>
      <c r="G721" s="21"/>
      <c r="H721" s="382">
        <f t="shared" si="38"/>
        <v>0</v>
      </c>
      <c r="I721" s="38"/>
      <c r="J721" s="809" t="str">
        <f>IFERROR(VLOOKUP(I721,'FX rates'!$C$9:$D$25,2,FALSE),"")</f>
        <v/>
      </c>
      <c r="K721" s="382">
        <f t="shared" si="39"/>
        <v>0</v>
      </c>
      <c r="L721" s="382">
        <f t="shared" si="40"/>
        <v>0</v>
      </c>
      <c r="M721" s="11"/>
      <c r="N721" s="11"/>
      <c r="O721" s="11"/>
      <c r="P721" s="11"/>
      <c r="Q721" s="5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x14ac:dyDescent="0.2">
      <c r="A722" s="394"/>
      <c r="B722" s="37"/>
      <c r="C722" s="20"/>
      <c r="D722" s="20"/>
      <c r="E722" s="317"/>
      <c r="F722" s="21"/>
      <c r="G722" s="21"/>
      <c r="H722" s="382">
        <f t="shared" si="38"/>
        <v>0</v>
      </c>
      <c r="I722" s="38"/>
      <c r="J722" s="809" t="str">
        <f>IFERROR(VLOOKUP(I722,'FX rates'!$C$9:$D$25,2,FALSE),"")</f>
        <v/>
      </c>
      <c r="K722" s="382">
        <f t="shared" si="39"/>
        <v>0</v>
      </c>
      <c r="L722" s="382">
        <f t="shared" si="40"/>
        <v>0</v>
      </c>
      <c r="M722" s="11"/>
      <c r="N722" s="11"/>
      <c r="O722" s="11"/>
      <c r="P722" s="11"/>
      <c r="Q722" s="5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x14ac:dyDescent="0.2">
      <c r="A723" s="394"/>
      <c r="B723" s="37"/>
      <c r="C723" s="20"/>
      <c r="D723" s="20"/>
      <c r="E723" s="317"/>
      <c r="F723" s="21"/>
      <c r="G723" s="21"/>
      <c r="H723" s="382">
        <f t="shared" si="38"/>
        <v>0</v>
      </c>
      <c r="I723" s="38"/>
      <c r="J723" s="809" t="str">
        <f>IFERROR(VLOOKUP(I723,'FX rates'!$C$9:$D$25,2,FALSE),"")</f>
        <v/>
      </c>
      <c r="K723" s="382">
        <f t="shared" si="39"/>
        <v>0</v>
      </c>
      <c r="L723" s="382">
        <f t="shared" si="40"/>
        <v>0</v>
      </c>
      <c r="M723" s="11"/>
      <c r="N723" s="11"/>
      <c r="O723" s="11"/>
      <c r="P723" s="11"/>
      <c r="Q723" s="5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x14ac:dyDescent="0.2">
      <c r="A724" s="394"/>
      <c r="B724" s="37"/>
      <c r="C724" s="20"/>
      <c r="D724" s="20"/>
      <c r="E724" s="317"/>
      <c r="F724" s="21"/>
      <c r="G724" s="21"/>
      <c r="H724" s="382">
        <f t="shared" si="38"/>
        <v>0</v>
      </c>
      <c r="I724" s="38"/>
      <c r="J724" s="809" t="str">
        <f>IFERROR(VLOOKUP(I724,'FX rates'!$C$9:$D$25,2,FALSE),"")</f>
        <v/>
      </c>
      <c r="K724" s="382">
        <f t="shared" si="39"/>
        <v>0</v>
      </c>
      <c r="L724" s="382">
        <f t="shared" si="40"/>
        <v>0</v>
      </c>
      <c r="M724" s="11"/>
      <c r="N724" s="11"/>
      <c r="O724" s="11"/>
      <c r="P724" s="11"/>
      <c r="Q724" s="5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x14ac:dyDescent="0.2">
      <c r="A725" s="394"/>
      <c r="B725" s="37"/>
      <c r="C725" s="20"/>
      <c r="D725" s="20"/>
      <c r="E725" s="317"/>
      <c r="F725" s="21"/>
      <c r="G725" s="21"/>
      <c r="H725" s="382">
        <f t="shared" si="38"/>
        <v>0</v>
      </c>
      <c r="I725" s="38"/>
      <c r="J725" s="809" t="str">
        <f>IFERROR(VLOOKUP(I725,'FX rates'!$C$9:$D$25,2,FALSE),"")</f>
        <v/>
      </c>
      <c r="K725" s="382">
        <f t="shared" si="39"/>
        <v>0</v>
      </c>
      <c r="L725" s="382">
        <f t="shared" si="40"/>
        <v>0</v>
      </c>
      <c r="M725" s="11"/>
      <c r="N725" s="11"/>
      <c r="O725" s="11"/>
      <c r="P725" s="11"/>
      <c r="Q725" s="5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x14ac:dyDescent="0.2">
      <c r="A726" s="394"/>
      <c r="B726" s="37"/>
      <c r="C726" s="20"/>
      <c r="D726" s="20"/>
      <c r="E726" s="317"/>
      <c r="F726" s="21"/>
      <c r="G726" s="21"/>
      <c r="H726" s="382">
        <f t="shared" si="38"/>
        <v>0</v>
      </c>
      <c r="I726" s="38"/>
      <c r="J726" s="809" t="str">
        <f>IFERROR(VLOOKUP(I726,'FX rates'!$C$9:$D$25,2,FALSE),"")</f>
        <v/>
      </c>
      <c r="K726" s="382">
        <f t="shared" si="39"/>
        <v>0</v>
      </c>
      <c r="L726" s="382">
        <f t="shared" si="40"/>
        <v>0</v>
      </c>
      <c r="M726" s="11"/>
      <c r="N726" s="11"/>
      <c r="O726" s="11"/>
      <c r="P726" s="11"/>
      <c r="Q726" s="5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x14ac:dyDescent="0.2">
      <c r="A727" s="394"/>
      <c r="B727" s="37"/>
      <c r="C727" s="20"/>
      <c r="D727" s="20"/>
      <c r="E727" s="317"/>
      <c r="F727" s="21"/>
      <c r="G727" s="21"/>
      <c r="H727" s="382">
        <f t="shared" si="38"/>
        <v>0</v>
      </c>
      <c r="I727" s="38"/>
      <c r="J727" s="809" t="str">
        <f>IFERROR(VLOOKUP(I727,'FX rates'!$C$9:$D$25,2,FALSE),"")</f>
        <v/>
      </c>
      <c r="K727" s="382">
        <f t="shared" si="39"/>
        <v>0</v>
      </c>
      <c r="L727" s="382">
        <f t="shared" si="40"/>
        <v>0</v>
      </c>
      <c r="M727" s="11"/>
      <c r="N727" s="11"/>
      <c r="O727" s="11"/>
      <c r="P727" s="11"/>
      <c r="Q727" s="5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x14ac:dyDescent="0.2">
      <c r="A728" s="394"/>
      <c r="B728" s="37"/>
      <c r="C728" s="20"/>
      <c r="D728" s="20"/>
      <c r="E728" s="317"/>
      <c r="F728" s="21"/>
      <c r="G728" s="21"/>
      <c r="H728" s="382">
        <f t="shared" si="38"/>
        <v>0</v>
      </c>
      <c r="I728" s="38"/>
      <c r="J728" s="809" t="str">
        <f>IFERROR(VLOOKUP(I728,'FX rates'!$C$9:$D$25,2,FALSE),"")</f>
        <v/>
      </c>
      <c r="K728" s="382">
        <f t="shared" si="39"/>
        <v>0</v>
      </c>
      <c r="L728" s="382">
        <f t="shared" si="40"/>
        <v>0</v>
      </c>
      <c r="M728" s="11"/>
      <c r="N728" s="11"/>
      <c r="O728" s="11"/>
      <c r="P728" s="11"/>
      <c r="Q728" s="5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x14ac:dyDescent="0.2">
      <c r="A729" s="394"/>
      <c r="B729" s="37"/>
      <c r="C729" s="20"/>
      <c r="D729" s="20"/>
      <c r="E729" s="317"/>
      <c r="F729" s="21"/>
      <c r="G729" s="21"/>
      <c r="H729" s="382">
        <f t="shared" si="38"/>
        <v>0</v>
      </c>
      <c r="I729" s="38"/>
      <c r="J729" s="809" t="str">
        <f>IFERROR(VLOOKUP(I729,'FX rates'!$C$9:$D$25,2,FALSE),"")</f>
        <v/>
      </c>
      <c r="K729" s="382">
        <f t="shared" si="39"/>
        <v>0</v>
      </c>
      <c r="L729" s="382">
        <f t="shared" si="40"/>
        <v>0</v>
      </c>
      <c r="M729" s="11"/>
      <c r="N729" s="11"/>
      <c r="O729" s="11"/>
      <c r="P729" s="11"/>
      <c r="Q729" s="5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x14ac:dyDescent="0.2">
      <c r="A730" s="394"/>
      <c r="B730" s="37"/>
      <c r="C730" s="20"/>
      <c r="D730" s="20"/>
      <c r="E730" s="317"/>
      <c r="F730" s="21"/>
      <c r="G730" s="21"/>
      <c r="H730" s="382">
        <f t="shared" ref="H730:H793" si="41">IF(F730&gt;0,F730*G730,0)</f>
        <v>0</v>
      </c>
      <c r="I730" s="38"/>
      <c r="J730" s="809" t="str">
        <f>IFERROR(VLOOKUP(I730,'FX rates'!$C$9:$D$25,2,FALSE),"")</f>
        <v/>
      </c>
      <c r="K730" s="382">
        <f t="shared" ref="K730:K793" si="42">IF(E730=$Z$26,H730,0)</f>
        <v>0</v>
      </c>
      <c r="L730" s="382">
        <f t="shared" ref="L730:L793" si="43">IF(OR(E730=$Z$27,ISBLANK(E730)),H730,0)</f>
        <v>0</v>
      </c>
      <c r="M730" s="11"/>
      <c r="N730" s="11"/>
      <c r="O730" s="11"/>
      <c r="P730" s="11"/>
      <c r="Q730" s="5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x14ac:dyDescent="0.2">
      <c r="A731" s="394"/>
      <c r="B731" s="37"/>
      <c r="C731" s="20"/>
      <c r="D731" s="20"/>
      <c r="E731" s="317"/>
      <c r="F731" s="21"/>
      <c r="G731" s="21"/>
      <c r="H731" s="382">
        <f t="shared" si="41"/>
        <v>0</v>
      </c>
      <c r="I731" s="38"/>
      <c r="J731" s="809" t="str">
        <f>IFERROR(VLOOKUP(I731,'FX rates'!$C$9:$D$25,2,FALSE),"")</f>
        <v/>
      </c>
      <c r="K731" s="382">
        <f t="shared" si="42"/>
        <v>0</v>
      </c>
      <c r="L731" s="382">
        <f t="shared" si="43"/>
        <v>0</v>
      </c>
      <c r="M731" s="11"/>
      <c r="N731" s="11"/>
      <c r="O731" s="11"/>
      <c r="P731" s="11"/>
      <c r="Q731" s="5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x14ac:dyDescent="0.2">
      <c r="A732" s="394"/>
      <c r="B732" s="37"/>
      <c r="C732" s="20"/>
      <c r="D732" s="20"/>
      <c r="E732" s="317"/>
      <c r="F732" s="21"/>
      <c r="G732" s="21"/>
      <c r="H732" s="382">
        <f t="shared" si="41"/>
        <v>0</v>
      </c>
      <c r="I732" s="38"/>
      <c r="J732" s="809" t="str">
        <f>IFERROR(VLOOKUP(I732,'FX rates'!$C$9:$D$25,2,FALSE),"")</f>
        <v/>
      </c>
      <c r="K732" s="382">
        <f t="shared" si="42"/>
        <v>0</v>
      </c>
      <c r="L732" s="382">
        <f t="shared" si="43"/>
        <v>0</v>
      </c>
      <c r="M732" s="11"/>
      <c r="N732" s="11"/>
      <c r="O732" s="11"/>
      <c r="P732" s="11"/>
      <c r="Q732" s="5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x14ac:dyDescent="0.2">
      <c r="A733" s="394"/>
      <c r="B733" s="37"/>
      <c r="C733" s="20"/>
      <c r="D733" s="20"/>
      <c r="E733" s="317"/>
      <c r="F733" s="21"/>
      <c r="G733" s="21"/>
      <c r="H733" s="382">
        <f t="shared" si="41"/>
        <v>0</v>
      </c>
      <c r="I733" s="38"/>
      <c r="J733" s="809" t="str">
        <f>IFERROR(VLOOKUP(I733,'FX rates'!$C$9:$D$25,2,FALSE),"")</f>
        <v/>
      </c>
      <c r="K733" s="382">
        <f t="shared" si="42"/>
        <v>0</v>
      </c>
      <c r="L733" s="382">
        <f t="shared" si="43"/>
        <v>0</v>
      </c>
      <c r="M733" s="11"/>
      <c r="N733" s="11"/>
      <c r="O733" s="11"/>
      <c r="P733" s="11"/>
      <c r="Q733" s="5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x14ac:dyDescent="0.2">
      <c r="A734" s="394"/>
      <c r="B734" s="37"/>
      <c r="C734" s="20"/>
      <c r="D734" s="20"/>
      <c r="E734" s="317"/>
      <c r="F734" s="21"/>
      <c r="G734" s="21"/>
      <c r="H734" s="382">
        <f t="shared" si="41"/>
        <v>0</v>
      </c>
      <c r="I734" s="38"/>
      <c r="J734" s="809" t="str">
        <f>IFERROR(VLOOKUP(I734,'FX rates'!$C$9:$D$25,2,FALSE),"")</f>
        <v/>
      </c>
      <c r="K734" s="382">
        <f t="shared" si="42"/>
        <v>0</v>
      </c>
      <c r="L734" s="382">
        <f t="shared" si="43"/>
        <v>0</v>
      </c>
      <c r="M734" s="11"/>
      <c r="N734" s="11"/>
      <c r="O734" s="11"/>
      <c r="P734" s="11"/>
      <c r="Q734" s="5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x14ac:dyDescent="0.2">
      <c r="A735" s="394"/>
      <c r="B735" s="37"/>
      <c r="C735" s="20"/>
      <c r="D735" s="20"/>
      <c r="E735" s="317"/>
      <c r="F735" s="21"/>
      <c r="G735" s="21"/>
      <c r="H735" s="382">
        <f t="shared" si="41"/>
        <v>0</v>
      </c>
      <c r="I735" s="38"/>
      <c r="J735" s="809" t="str">
        <f>IFERROR(VLOOKUP(I735,'FX rates'!$C$9:$D$25,2,FALSE),"")</f>
        <v/>
      </c>
      <c r="K735" s="382">
        <f t="shared" si="42"/>
        <v>0</v>
      </c>
      <c r="L735" s="382">
        <f t="shared" si="43"/>
        <v>0</v>
      </c>
      <c r="M735" s="11"/>
      <c r="N735" s="11"/>
      <c r="O735" s="11"/>
      <c r="P735" s="11"/>
      <c r="Q735" s="5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x14ac:dyDescent="0.2">
      <c r="A736" s="394"/>
      <c r="B736" s="37"/>
      <c r="C736" s="20"/>
      <c r="D736" s="20"/>
      <c r="E736" s="317"/>
      <c r="F736" s="21"/>
      <c r="G736" s="21"/>
      <c r="H736" s="382">
        <f t="shared" si="41"/>
        <v>0</v>
      </c>
      <c r="I736" s="38"/>
      <c r="J736" s="809" t="str">
        <f>IFERROR(VLOOKUP(I736,'FX rates'!$C$9:$D$25,2,FALSE),"")</f>
        <v/>
      </c>
      <c r="K736" s="382">
        <f t="shared" si="42"/>
        <v>0</v>
      </c>
      <c r="L736" s="382">
        <f t="shared" si="43"/>
        <v>0</v>
      </c>
      <c r="M736" s="11"/>
      <c r="N736" s="11"/>
      <c r="O736" s="11"/>
      <c r="P736" s="11"/>
      <c r="Q736" s="5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x14ac:dyDescent="0.2">
      <c r="A737" s="394"/>
      <c r="B737" s="37"/>
      <c r="C737" s="20"/>
      <c r="D737" s="20"/>
      <c r="E737" s="317"/>
      <c r="F737" s="21"/>
      <c r="G737" s="21"/>
      <c r="H737" s="382">
        <f t="shared" si="41"/>
        <v>0</v>
      </c>
      <c r="I737" s="38"/>
      <c r="J737" s="809" t="str">
        <f>IFERROR(VLOOKUP(I737,'FX rates'!$C$9:$D$25,2,FALSE),"")</f>
        <v/>
      </c>
      <c r="K737" s="382">
        <f t="shared" si="42"/>
        <v>0</v>
      </c>
      <c r="L737" s="382">
        <f t="shared" si="43"/>
        <v>0</v>
      </c>
      <c r="M737" s="11"/>
      <c r="N737" s="11"/>
      <c r="O737" s="11"/>
      <c r="P737" s="11"/>
      <c r="Q737" s="5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x14ac:dyDescent="0.2">
      <c r="A738" s="394"/>
      <c r="B738" s="37"/>
      <c r="C738" s="20"/>
      <c r="D738" s="20"/>
      <c r="E738" s="317"/>
      <c r="F738" s="21"/>
      <c r="G738" s="21"/>
      <c r="H738" s="382">
        <f t="shared" si="41"/>
        <v>0</v>
      </c>
      <c r="I738" s="38"/>
      <c r="J738" s="809" t="str">
        <f>IFERROR(VLOOKUP(I738,'FX rates'!$C$9:$D$25,2,FALSE),"")</f>
        <v/>
      </c>
      <c r="K738" s="382">
        <f t="shared" si="42"/>
        <v>0</v>
      </c>
      <c r="L738" s="382">
        <f t="shared" si="43"/>
        <v>0</v>
      </c>
      <c r="M738" s="11"/>
      <c r="N738" s="11"/>
      <c r="O738" s="11"/>
      <c r="P738" s="11"/>
      <c r="Q738" s="5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x14ac:dyDescent="0.2">
      <c r="A739" s="394"/>
      <c r="B739" s="37"/>
      <c r="C739" s="20"/>
      <c r="D739" s="20"/>
      <c r="E739" s="317"/>
      <c r="F739" s="21"/>
      <c r="G739" s="21"/>
      <c r="H739" s="382">
        <f t="shared" si="41"/>
        <v>0</v>
      </c>
      <c r="I739" s="38"/>
      <c r="J739" s="809" t="str">
        <f>IFERROR(VLOOKUP(I739,'FX rates'!$C$9:$D$25,2,FALSE),"")</f>
        <v/>
      </c>
      <c r="K739" s="382">
        <f t="shared" si="42"/>
        <v>0</v>
      </c>
      <c r="L739" s="382">
        <f t="shared" si="43"/>
        <v>0</v>
      </c>
      <c r="M739" s="11"/>
      <c r="N739" s="11"/>
      <c r="O739" s="11"/>
      <c r="P739" s="11"/>
      <c r="Q739" s="5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x14ac:dyDescent="0.2">
      <c r="A740" s="394"/>
      <c r="B740" s="37"/>
      <c r="C740" s="20"/>
      <c r="D740" s="20"/>
      <c r="E740" s="317"/>
      <c r="F740" s="21"/>
      <c r="G740" s="21"/>
      <c r="H740" s="382">
        <f t="shared" si="41"/>
        <v>0</v>
      </c>
      <c r="I740" s="38"/>
      <c r="J740" s="809" t="str">
        <f>IFERROR(VLOOKUP(I740,'FX rates'!$C$9:$D$25,2,FALSE),"")</f>
        <v/>
      </c>
      <c r="K740" s="382">
        <f t="shared" si="42"/>
        <v>0</v>
      </c>
      <c r="L740" s="382">
        <f t="shared" si="43"/>
        <v>0</v>
      </c>
      <c r="M740" s="11"/>
      <c r="N740" s="11"/>
      <c r="O740" s="11"/>
      <c r="P740" s="11"/>
      <c r="Q740" s="5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x14ac:dyDescent="0.2">
      <c r="A741" s="394"/>
      <c r="B741" s="37"/>
      <c r="C741" s="20"/>
      <c r="D741" s="20"/>
      <c r="E741" s="317"/>
      <c r="F741" s="21"/>
      <c r="G741" s="21"/>
      <c r="H741" s="382">
        <f t="shared" si="41"/>
        <v>0</v>
      </c>
      <c r="I741" s="38"/>
      <c r="J741" s="809" t="str">
        <f>IFERROR(VLOOKUP(I741,'FX rates'!$C$9:$D$25,2,FALSE),"")</f>
        <v/>
      </c>
      <c r="K741" s="382">
        <f t="shared" si="42"/>
        <v>0</v>
      </c>
      <c r="L741" s="382">
        <f t="shared" si="43"/>
        <v>0</v>
      </c>
      <c r="M741" s="11"/>
      <c r="N741" s="11"/>
      <c r="O741" s="11"/>
      <c r="P741" s="11"/>
      <c r="Q741" s="5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x14ac:dyDescent="0.2">
      <c r="A742" s="394"/>
      <c r="B742" s="37"/>
      <c r="C742" s="20"/>
      <c r="D742" s="20"/>
      <c r="E742" s="317"/>
      <c r="F742" s="21"/>
      <c r="G742" s="21"/>
      <c r="H742" s="382">
        <f t="shared" si="41"/>
        <v>0</v>
      </c>
      <c r="I742" s="38"/>
      <c r="J742" s="809" t="str">
        <f>IFERROR(VLOOKUP(I742,'FX rates'!$C$9:$D$25,2,FALSE),"")</f>
        <v/>
      </c>
      <c r="K742" s="382">
        <f t="shared" si="42"/>
        <v>0</v>
      </c>
      <c r="L742" s="382">
        <f t="shared" si="43"/>
        <v>0</v>
      </c>
      <c r="M742" s="11"/>
      <c r="N742" s="11"/>
      <c r="O742" s="11"/>
      <c r="P742" s="11"/>
      <c r="Q742" s="5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x14ac:dyDescent="0.2">
      <c r="A743" s="394"/>
      <c r="B743" s="37"/>
      <c r="C743" s="20"/>
      <c r="D743" s="20"/>
      <c r="E743" s="317"/>
      <c r="F743" s="21"/>
      <c r="G743" s="21"/>
      <c r="H743" s="382">
        <f t="shared" si="41"/>
        <v>0</v>
      </c>
      <c r="I743" s="38"/>
      <c r="J743" s="809" t="str">
        <f>IFERROR(VLOOKUP(I743,'FX rates'!$C$9:$D$25,2,FALSE),"")</f>
        <v/>
      </c>
      <c r="K743" s="382">
        <f t="shared" si="42"/>
        <v>0</v>
      </c>
      <c r="L743" s="382">
        <f t="shared" si="43"/>
        <v>0</v>
      </c>
      <c r="M743" s="11"/>
      <c r="N743" s="11"/>
      <c r="O743" s="11"/>
      <c r="P743" s="11"/>
      <c r="Q743" s="5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x14ac:dyDescent="0.2">
      <c r="A744" s="394"/>
      <c r="B744" s="37"/>
      <c r="C744" s="20"/>
      <c r="D744" s="20"/>
      <c r="E744" s="317"/>
      <c r="F744" s="21"/>
      <c r="G744" s="21"/>
      <c r="H744" s="382">
        <f t="shared" si="41"/>
        <v>0</v>
      </c>
      <c r="I744" s="38"/>
      <c r="J744" s="809" t="str">
        <f>IFERROR(VLOOKUP(I744,'FX rates'!$C$9:$D$25,2,FALSE),"")</f>
        <v/>
      </c>
      <c r="K744" s="382">
        <f t="shared" si="42"/>
        <v>0</v>
      </c>
      <c r="L744" s="382">
        <f t="shared" si="43"/>
        <v>0</v>
      </c>
      <c r="M744" s="11"/>
      <c r="N744" s="11"/>
      <c r="O744" s="11"/>
      <c r="P744" s="11"/>
      <c r="Q744" s="5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x14ac:dyDescent="0.2">
      <c r="A745" s="394"/>
      <c r="B745" s="37"/>
      <c r="C745" s="20"/>
      <c r="D745" s="20"/>
      <c r="E745" s="317"/>
      <c r="F745" s="21"/>
      <c r="G745" s="21"/>
      <c r="H745" s="382">
        <f t="shared" si="41"/>
        <v>0</v>
      </c>
      <c r="I745" s="38"/>
      <c r="J745" s="809" t="str">
        <f>IFERROR(VLOOKUP(I745,'FX rates'!$C$9:$D$25,2,FALSE),"")</f>
        <v/>
      </c>
      <c r="K745" s="382">
        <f t="shared" si="42"/>
        <v>0</v>
      </c>
      <c r="L745" s="382">
        <f t="shared" si="43"/>
        <v>0</v>
      </c>
      <c r="M745" s="11"/>
      <c r="N745" s="11"/>
      <c r="O745" s="11"/>
      <c r="P745" s="11"/>
      <c r="Q745" s="5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x14ac:dyDescent="0.2">
      <c r="A746" s="394"/>
      <c r="B746" s="37"/>
      <c r="C746" s="20"/>
      <c r="D746" s="20"/>
      <c r="E746" s="317"/>
      <c r="F746" s="21"/>
      <c r="G746" s="21"/>
      <c r="H746" s="382">
        <f t="shared" si="41"/>
        <v>0</v>
      </c>
      <c r="I746" s="38"/>
      <c r="J746" s="809" t="str">
        <f>IFERROR(VLOOKUP(I746,'FX rates'!$C$9:$D$25,2,FALSE),"")</f>
        <v/>
      </c>
      <c r="K746" s="382">
        <f t="shared" si="42"/>
        <v>0</v>
      </c>
      <c r="L746" s="382">
        <f t="shared" si="43"/>
        <v>0</v>
      </c>
      <c r="M746" s="11"/>
      <c r="N746" s="11"/>
      <c r="O746" s="11"/>
      <c r="P746" s="11"/>
      <c r="Q746" s="5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x14ac:dyDescent="0.2">
      <c r="A747" s="394"/>
      <c r="B747" s="37"/>
      <c r="C747" s="20"/>
      <c r="D747" s="20"/>
      <c r="E747" s="317"/>
      <c r="F747" s="21"/>
      <c r="G747" s="21"/>
      <c r="H747" s="382">
        <f t="shared" si="41"/>
        <v>0</v>
      </c>
      <c r="I747" s="38"/>
      <c r="J747" s="809" t="str">
        <f>IFERROR(VLOOKUP(I747,'FX rates'!$C$9:$D$25,2,FALSE),"")</f>
        <v/>
      </c>
      <c r="K747" s="382">
        <f t="shared" si="42"/>
        <v>0</v>
      </c>
      <c r="L747" s="382">
        <f t="shared" si="43"/>
        <v>0</v>
      </c>
      <c r="M747" s="11"/>
      <c r="N747" s="11"/>
      <c r="O747" s="11"/>
      <c r="P747" s="11"/>
      <c r="Q747" s="5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x14ac:dyDescent="0.2">
      <c r="A748" s="394"/>
      <c r="B748" s="37"/>
      <c r="C748" s="20"/>
      <c r="D748" s="20"/>
      <c r="E748" s="317"/>
      <c r="F748" s="21"/>
      <c r="G748" s="21"/>
      <c r="H748" s="382">
        <f t="shared" si="41"/>
        <v>0</v>
      </c>
      <c r="I748" s="38"/>
      <c r="J748" s="809" t="str">
        <f>IFERROR(VLOOKUP(I748,'FX rates'!$C$9:$D$25,2,FALSE),"")</f>
        <v/>
      </c>
      <c r="K748" s="382">
        <f t="shared" si="42"/>
        <v>0</v>
      </c>
      <c r="L748" s="382">
        <f t="shared" si="43"/>
        <v>0</v>
      </c>
      <c r="M748" s="11"/>
      <c r="N748" s="11"/>
      <c r="O748" s="11"/>
      <c r="P748" s="11"/>
      <c r="Q748" s="5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x14ac:dyDescent="0.2">
      <c r="A749" s="394"/>
      <c r="B749" s="37"/>
      <c r="C749" s="20"/>
      <c r="D749" s="20"/>
      <c r="E749" s="317"/>
      <c r="F749" s="21"/>
      <c r="G749" s="21"/>
      <c r="H749" s="382">
        <f t="shared" si="41"/>
        <v>0</v>
      </c>
      <c r="I749" s="38"/>
      <c r="J749" s="809" t="str">
        <f>IFERROR(VLOOKUP(I749,'FX rates'!$C$9:$D$25,2,FALSE),"")</f>
        <v/>
      </c>
      <c r="K749" s="382">
        <f t="shared" si="42"/>
        <v>0</v>
      </c>
      <c r="L749" s="382">
        <f t="shared" si="43"/>
        <v>0</v>
      </c>
      <c r="M749" s="11"/>
      <c r="N749" s="11"/>
      <c r="O749" s="11"/>
      <c r="P749" s="11"/>
      <c r="Q749" s="5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x14ac:dyDescent="0.2">
      <c r="A750" s="394"/>
      <c r="B750" s="37"/>
      <c r="C750" s="20"/>
      <c r="D750" s="20"/>
      <c r="E750" s="317"/>
      <c r="F750" s="21"/>
      <c r="G750" s="21"/>
      <c r="H750" s="382">
        <f t="shared" si="41"/>
        <v>0</v>
      </c>
      <c r="I750" s="38"/>
      <c r="J750" s="809" t="str">
        <f>IFERROR(VLOOKUP(I750,'FX rates'!$C$9:$D$25,2,FALSE),"")</f>
        <v/>
      </c>
      <c r="K750" s="382">
        <f t="shared" si="42"/>
        <v>0</v>
      </c>
      <c r="L750" s="382">
        <f t="shared" si="43"/>
        <v>0</v>
      </c>
      <c r="M750" s="11"/>
      <c r="N750" s="11"/>
      <c r="O750" s="11"/>
      <c r="P750" s="11"/>
      <c r="Q750" s="5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x14ac:dyDescent="0.2">
      <c r="A751" s="394"/>
      <c r="B751" s="37"/>
      <c r="C751" s="20"/>
      <c r="D751" s="20"/>
      <c r="E751" s="317"/>
      <c r="F751" s="21"/>
      <c r="G751" s="21"/>
      <c r="H751" s="382">
        <f t="shared" si="41"/>
        <v>0</v>
      </c>
      <c r="I751" s="38"/>
      <c r="J751" s="809" t="str">
        <f>IFERROR(VLOOKUP(I751,'FX rates'!$C$9:$D$25,2,FALSE),"")</f>
        <v/>
      </c>
      <c r="K751" s="382">
        <f t="shared" si="42"/>
        <v>0</v>
      </c>
      <c r="L751" s="382">
        <f t="shared" si="43"/>
        <v>0</v>
      </c>
      <c r="M751" s="11"/>
      <c r="N751" s="11"/>
      <c r="O751" s="11"/>
      <c r="P751" s="11"/>
      <c r="Q751" s="5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x14ac:dyDescent="0.2">
      <c r="A752" s="394"/>
      <c r="B752" s="37"/>
      <c r="C752" s="20"/>
      <c r="D752" s="20"/>
      <c r="E752" s="317"/>
      <c r="F752" s="21"/>
      <c r="G752" s="21"/>
      <c r="H752" s="382">
        <f t="shared" si="41"/>
        <v>0</v>
      </c>
      <c r="I752" s="38"/>
      <c r="J752" s="809" t="str">
        <f>IFERROR(VLOOKUP(I752,'FX rates'!$C$9:$D$25,2,FALSE),"")</f>
        <v/>
      </c>
      <c r="K752" s="382">
        <f t="shared" si="42"/>
        <v>0</v>
      </c>
      <c r="L752" s="382">
        <f t="shared" si="43"/>
        <v>0</v>
      </c>
      <c r="M752" s="11"/>
      <c r="N752" s="11"/>
      <c r="O752" s="11"/>
      <c r="P752" s="11"/>
      <c r="Q752" s="5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x14ac:dyDescent="0.2">
      <c r="A753" s="394"/>
      <c r="B753" s="37"/>
      <c r="C753" s="20"/>
      <c r="D753" s="20"/>
      <c r="E753" s="317"/>
      <c r="F753" s="21"/>
      <c r="G753" s="21"/>
      <c r="H753" s="382">
        <f t="shared" si="41"/>
        <v>0</v>
      </c>
      <c r="I753" s="38"/>
      <c r="J753" s="809" t="str">
        <f>IFERROR(VLOOKUP(I753,'FX rates'!$C$9:$D$25,2,FALSE),"")</f>
        <v/>
      </c>
      <c r="K753" s="382">
        <f t="shared" si="42"/>
        <v>0</v>
      </c>
      <c r="L753" s="382">
        <f t="shared" si="43"/>
        <v>0</v>
      </c>
      <c r="M753" s="11"/>
      <c r="N753" s="11"/>
      <c r="O753" s="11"/>
      <c r="P753" s="11"/>
      <c r="Q753" s="5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x14ac:dyDescent="0.2">
      <c r="A754" s="394"/>
      <c r="B754" s="37"/>
      <c r="C754" s="20"/>
      <c r="D754" s="20"/>
      <c r="E754" s="317"/>
      <c r="F754" s="21"/>
      <c r="G754" s="21"/>
      <c r="H754" s="382">
        <f t="shared" si="41"/>
        <v>0</v>
      </c>
      <c r="I754" s="38"/>
      <c r="J754" s="809" t="str">
        <f>IFERROR(VLOOKUP(I754,'FX rates'!$C$9:$D$25,2,FALSE),"")</f>
        <v/>
      </c>
      <c r="K754" s="382">
        <f t="shared" si="42"/>
        <v>0</v>
      </c>
      <c r="L754" s="382">
        <f t="shared" si="43"/>
        <v>0</v>
      </c>
      <c r="M754" s="11"/>
      <c r="N754" s="11"/>
      <c r="O754" s="11"/>
      <c r="P754" s="11"/>
      <c r="Q754" s="5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x14ac:dyDescent="0.2">
      <c r="A755" s="394"/>
      <c r="B755" s="37"/>
      <c r="C755" s="20"/>
      <c r="D755" s="20"/>
      <c r="E755" s="317"/>
      <c r="F755" s="21"/>
      <c r="G755" s="21"/>
      <c r="H755" s="382">
        <f t="shared" si="41"/>
        <v>0</v>
      </c>
      <c r="I755" s="38"/>
      <c r="J755" s="809" t="str">
        <f>IFERROR(VLOOKUP(I755,'FX rates'!$C$9:$D$25,2,FALSE),"")</f>
        <v/>
      </c>
      <c r="K755" s="382">
        <f t="shared" si="42"/>
        <v>0</v>
      </c>
      <c r="L755" s="382">
        <f t="shared" si="43"/>
        <v>0</v>
      </c>
      <c r="M755" s="11"/>
      <c r="N755" s="11"/>
      <c r="O755" s="11"/>
      <c r="P755" s="11"/>
      <c r="Q755" s="5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x14ac:dyDescent="0.2">
      <c r="A756" s="394"/>
      <c r="B756" s="37"/>
      <c r="C756" s="20"/>
      <c r="D756" s="20"/>
      <c r="E756" s="317"/>
      <c r="F756" s="21"/>
      <c r="G756" s="21"/>
      <c r="H756" s="382">
        <f t="shared" si="41"/>
        <v>0</v>
      </c>
      <c r="I756" s="38"/>
      <c r="J756" s="809" t="str">
        <f>IFERROR(VLOOKUP(I756,'FX rates'!$C$9:$D$25,2,FALSE),"")</f>
        <v/>
      </c>
      <c r="K756" s="382">
        <f t="shared" si="42"/>
        <v>0</v>
      </c>
      <c r="L756" s="382">
        <f t="shared" si="43"/>
        <v>0</v>
      </c>
      <c r="M756" s="11"/>
      <c r="N756" s="11"/>
      <c r="O756" s="11"/>
      <c r="P756" s="11"/>
      <c r="Q756" s="5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x14ac:dyDescent="0.2">
      <c r="A757" s="394"/>
      <c r="B757" s="37"/>
      <c r="C757" s="20"/>
      <c r="D757" s="20"/>
      <c r="E757" s="317"/>
      <c r="F757" s="21"/>
      <c r="G757" s="21"/>
      <c r="H757" s="382">
        <f t="shared" si="41"/>
        <v>0</v>
      </c>
      <c r="I757" s="38"/>
      <c r="J757" s="809" t="str">
        <f>IFERROR(VLOOKUP(I757,'FX rates'!$C$9:$D$25,2,FALSE),"")</f>
        <v/>
      </c>
      <c r="K757" s="382">
        <f t="shared" si="42"/>
        <v>0</v>
      </c>
      <c r="L757" s="382">
        <f t="shared" si="43"/>
        <v>0</v>
      </c>
      <c r="M757" s="11"/>
      <c r="N757" s="11"/>
      <c r="O757" s="11"/>
      <c r="P757" s="11"/>
      <c r="Q757" s="5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x14ac:dyDescent="0.2">
      <c r="A758" s="394"/>
      <c r="B758" s="37"/>
      <c r="C758" s="20"/>
      <c r="D758" s="20"/>
      <c r="E758" s="317"/>
      <c r="F758" s="21"/>
      <c r="G758" s="21"/>
      <c r="H758" s="382">
        <f t="shared" si="41"/>
        <v>0</v>
      </c>
      <c r="I758" s="38"/>
      <c r="J758" s="809" t="str">
        <f>IFERROR(VLOOKUP(I758,'FX rates'!$C$9:$D$25,2,FALSE),"")</f>
        <v/>
      </c>
      <c r="K758" s="382">
        <f t="shared" si="42"/>
        <v>0</v>
      </c>
      <c r="L758" s="382">
        <f t="shared" si="43"/>
        <v>0</v>
      </c>
      <c r="M758" s="11"/>
      <c r="N758" s="11"/>
      <c r="O758" s="11"/>
      <c r="P758" s="11"/>
      <c r="Q758" s="5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x14ac:dyDescent="0.2">
      <c r="A759" s="394"/>
      <c r="B759" s="37"/>
      <c r="C759" s="20"/>
      <c r="D759" s="20"/>
      <c r="E759" s="317"/>
      <c r="F759" s="21"/>
      <c r="G759" s="21"/>
      <c r="H759" s="382">
        <f t="shared" si="41"/>
        <v>0</v>
      </c>
      <c r="I759" s="38"/>
      <c r="J759" s="809" t="str">
        <f>IFERROR(VLOOKUP(I759,'FX rates'!$C$9:$D$25,2,FALSE),"")</f>
        <v/>
      </c>
      <c r="K759" s="382">
        <f t="shared" si="42"/>
        <v>0</v>
      </c>
      <c r="L759" s="382">
        <f t="shared" si="43"/>
        <v>0</v>
      </c>
      <c r="M759" s="11"/>
      <c r="N759" s="11"/>
      <c r="O759" s="11"/>
      <c r="P759" s="11"/>
      <c r="Q759" s="5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x14ac:dyDescent="0.2">
      <c r="A760" s="394"/>
      <c r="B760" s="37"/>
      <c r="C760" s="20"/>
      <c r="D760" s="20"/>
      <c r="E760" s="317"/>
      <c r="F760" s="21"/>
      <c r="G760" s="21"/>
      <c r="H760" s="382">
        <f t="shared" si="41"/>
        <v>0</v>
      </c>
      <c r="I760" s="38"/>
      <c r="J760" s="809" t="str">
        <f>IFERROR(VLOOKUP(I760,'FX rates'!$C$9:$D$25,2,FALSE),"")</f>
        <v/>
      </c>
      <c r="K760" s="382">
        <f t="shared" si="42"/>
        <v>0</v>
      </c>
      <c r="L760" s="382">
        <f t="shared" si="43"/>
        <v>0</v>
      </c>
      <c r="M760" s="11"/>
      <c r="N760" s="11"/>
      <c r="O760" s="11"/>
      <c r="P760" s="11"/>
      <c r="Q760" s="5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x14ac:dyDescent="0.2">
      <c r="A761" s="394"/>
      <c r="B761" s="37"/>
      <c r="C761" s="20"/>
      <c r="D761" s="20"/>
      <c r="E761" s="317"/>
      <c r="F761" s="21"/>
      <c r="G761" s="21"/>
      <c r="H761" s="382">
        <f t="shared" si="41"/>
        <v>0</v>
      </c>
      <c r="I761" s="38"/>
      <c r="J761" s="809" t="str">
        <f>IFERROR(VLOOKUP(I761,'FX rates'!$C$9:$D$25,2,FALSE),"")</f>
        <v/>
      </c>
      <c r="K761" s="382">
        <f t="shared" si="42"/>
        <v>0</v>
      </c>
      <c r="L761" s="382">
        <f t="shared" si="43"/>
        <v>0</v>
      </c>
      <c r="M761" s="11"/>
      <c r="N761" s="11"/>
      <c r="O761" s="11"/>
      <c r="P761" s="11"/>
      <c r="Q761" s="5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x14ac:dyDescent="0.2">
      <c r="A762" s="394"/>
      <c r="B762" s="37"/>
      <c r="C762" s="20"/>
      <c r="D762" s="20"/>
      <c r="E762" s="317"/>
      <c r="F762" s="21"/>
      <c r="G762" s="21"/>
      <c r="H762" s="382">
        <f t="shared" si="41"/>
        <v>0</v>
      </c>
      <c r="I762" s="38"/>
      <c r="J762" s="809" t="str">
        <f>IFERROR(VLOOKUP(I762,'FX rates'!$C$9:$D$25,2,FALSE),"")</f>
        <v/>
      </c>
      <c r="K762" s="382">
        <f t="shared" si="42"/>
        <v>0</v>
      </c>
      <c r="L762" s="382">
        <f t="shared" si="43"/>
        <v>0</v>
      </c>
      <c r="M762" s="11"/>
      <c r="N762" s="11"/>
      <c r="O762" s="11"/>
      <c r="P762" s="11"/>
      <c r="Q762" s="5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x14ac:dyDescent="0.2">
      <c r="A763" s="394"/>
      <c r="B763" s="37"/>
      <c r="C763" s="20"/>
      <c r="D763" s="20"/>
      <c r="E763" s="317"/>
      <c r="F763" s="21"/>
      <c r="G763" s="21"/>
      <c r="H763" s="382">
        <f t="shared" si="41"/>
        <v>0</v>
      </c>
      <c r="I763" s="38"/>
      <c r="J763" s="809" t="str">
        <f>IFERROR(VLOOKUP(I763,'FX rates'!$C$9:$D$25,2,FALSE),"")</f>
        <v/>
      </c>
      <c r="K763" s="382">
        <f t="shared" si="42"/>
        <v>0</v>
      </c>
      <c r="L763" s="382">
        <f t="shared" si="43"/>
        <v>0</v>
      </c>
      <c r="M763" s="11"/>
      <c r="N763" s="11"/>
      <c r="O763" s="11"/>
      <c r="P763" s="11"/>
      <c r="Q763" s="5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x14ac:dyDescent="0.2">
      <c r="A764" s="394"/>
      <c r="B764" s="37"/>
      <c r="C764" s="20"/>
      <c r="D764" s="20"/>
      <c r="E764" s="317"/>
      <c r="F764" s="21"/>
      <c r="G764" s="21"/>
      <c r="H764" s="382">
        <f t="shared" si="41"/>
        <v>0</v>
      </c>
      <c r="I764" s="38"/>
      <c r="J764" s="809" t="str">
        <f>IFERROR(VLOOKUP(I764,'FX rates'!$C$9:$D$25,2,FALSE),"")</f>
        <v/>
      </c>
      <c r="K764" s="382">
        <f t="shared" si="42"/>
        <v>0</v>
      </c>
      <c r="L764" s="382">
        <f t="shared" si="43"/>
        <v>0</v>
      </c>
      <c r="M764" s="11"/>
      <c r="N764" s="11"/>
      <c r="O764" s="11"/>
      <c r="P764" s="11"/>
      <c r="Q764" s="5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x14ac:dyDescent="0.2">
      <c r="A765" s="394"/>
      <c r="B765" s="37"/>
      <c r="C765" s="20"/>
      <c r="D765" s="20"/>
      <c r="E765" s="317"/>
      <c r="F765" s="21"/>
      <c r="G765" s="21"/>
      <c r="H765" s="382">
        <f t="shared" si="41"/>
        <v>0</v>
      </c>
      <c r="I765" s="38"/>
      <c r="J765" s="809" t="str">
        <f>IFERROR(VLOOKUP(I765,'FX rates'!$C$9:$D$25,2,FALSE),"")</f>
        <v/>
      </c>
      <c r="K765" s="382">
        <f t="shared" si="42"/>
        <v>0</v>
      </c>
      <c r="L765" s="382">
        <f t="shared" si="43"/>
        <v>0</v>
      </c>
      <c r="M765" s="11"/>
      <c r="N765" s="11"/>
      <c r="O765" s="11"/>
      <c r="P765" s="11"/>
      <c r="Q765" s="5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x14ac:dyDescent="0.2">
      <c r="A766" s="394"/>
      <c r="B766" s="37"/>
      <c r="C766" s="20"/>
      <c r="D766" s="20"/>
      <c r="E766" s="317"/>
      <c r="F766" s="21"/>
      <c r="G766" s="21"/>
      <c r="H766" s="382">
        <f t="shared" si="41"/>
        <v>0</v>
      </c>
      <c r="I766" s="38"/>
      <c r="J766" s="809" t="str">
        <f>IFERROR(VLOOKUP(I766,'FX rates'!$C$9:$D$25,2,FALSE),"")</f>
        <v/>
      </c>
      <c r="K766" s="382">
        <f t="shared" si="42"/>
        <v>0</v>
      </c>
      <c r="L766" s="382">
        <f t="shared" si="43"/>
        <v>0</v>
      </c>
      <c r="M766" s="11"/>
      <c r="N766" s="11"/>
      <c r="O766" s="11"/>
      <c r="P766" s="11"/>
      <c r="Q766" s="5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x14ac:dyDescent="0.2">
      <c r="A767" s="394"/>
      <c r="B767" s="37"/>
      <c r="C767" s="20"/>
      <c r="D767" s="20"/>
      <c r="E767" s="317"/>
      <c r="F767" s="21"/>
      <c r="G767" s="21"/>
      <c r="H767" s="382">
        <f t="shared" si="41"/>
        <v>0</v>
      </c>
      <c r="I767" s="38"/>
      <c r="J767" s="809" t="str">
        <f>IFERROR(VLOOKUP(I767,'FX rates'!$C$9:$D$25,2,FALSE),"")</f>
        <v/>
      </c>
      <c r="K767" s="382">
        <f t="shared" si="42"/>
        <v>0</v>
      </c>
      <c r="L767" s="382">
        <f t="shared" si="43"/>
        <v>0</v>
      </c>
      <c r="M767" s="11"/>
      <c r="N767" s="11"/>
      <c r="O767" s="11"/>
      <c r="P767" s="11"/>
      <c r="Q767" s="5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x14ac:dyDescent="0.2">
      <c r="A768" s="394"/>
      <c r="B768" s="37"/>
      <c r="C768" s="20"/>
      <c r="D768" s="20"/>
      <c r="E768" s="317"/>
      <c r="F768" s="21"/>
      <c r="G768" s="21"/>
      <c r="H768" s="382">
        <f t="shared" si="41"/>
        <v>0</v>
      </c>
      <c r="I768" s="38"/>
      <c r="J768" s="809" t="str">
        <f>IFERROR(VLOOKUP(I768,'FX rates'!$C$9:$D$25,2,FALSE),"")</f>
        <v/>
      </c>
      <c r="K768" s="382">
        <f t="shared" si="42"/>
        <v>0</v>
      </c>
      <c r="L768" s="382">
        <f t="shared" si="43"/>
        <v>0</v>
      </c>
      <c r="M768" s="11"/>
      <c r="N768" s="11"/>
      <c r="O768" s="11"/>
      <c r="P768" s="11"/>
      <c r="Q768" s="5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x14ac:dyDescent="0.2">
      <c r="A769" s="394"/>
      <c r="B769" s="37"/>
      <c r="C769" s="20"/>
      <c r="D769" s="20"/>
      <c r="E769" s="317"/>
      <c r="F769" s="21"/>
      <c r="G769" s="21"/>
      <c r="H769" s="382">
        <f t="shared" si="41"/>
        <v>0</v>
      </c>
      <c r="I769" s="38"/>
      <c r="J769" s="809" t="str">
        <f>IFERROR(VLOOKUP(I769,'FX rates'!$C$9:$D$25,2,FALSE),"")</f>
        <v/>
      </c>
      <c r="K769" s="382">
        <f t="shared" si="42"/>
        <v>0</v>
      </c>
      <c r="L769" s="382">
        <f t="shared" si="43"/>
        <v>0</v>
      </c>
      <c r="M769" s="11"/>
      <c r="N769" s="11"/>
      <c r="O769" s="11"/>
      <c r="P769" s="11"/>
      <c r="Q769" s="5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x14ac:dyDescent="0.2">
      <c r="A770" s="394"/>
      <c r="B770" s="37"/>
      <c r="C770" s="20"/>
      <c r="D770" s="20"/>
      <c r="E770" s="317"/>
      <c r="F770" s="21"/>
      <c r="G770" s="21"/>
      <c r="H770" s="382">
        <f t="shared" si="41"/>
        <v>0</v>
      </c>
      <c r="I770" s="38"/>
      <c r="J770" s="809" t="str">
        <f>IFERROR(VLOOKUP(I770,'FX rates'!$C$9:$D$25,2,FALSE),"")</f>
        <v/>
      </c>
      <c r="K770" s="382">
        <f t="shared" si="42"/>
        <v>0</v>
      </c>
      <c r="L770" s="382">
        <f t="shared" si="43"/>
        <v>0</v>
      </c>
      <c r="M770" s="11"/>
      <c r="N770" s="11"/>
      <c r="O770" s="11"/>
      <c r="P770" s="11"/>
      <c r="Q770" s="5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x14ac:dyDescent="0.2">
      <c r="A771" s="394"/>
      <c r="B771" s="37"/>
      <c r="C771" s="20"/>
      <c r="D771" s="20"/>
      <c r="E771" s="317"/>
      <c r="F771" s="21"/>
      <c r="G771" s="21"/>
      <c r="H771" s="382">
        <f t="shared" si="41"/>
        <v>0</v>
      </c>
      <c r="I771" s="38"/>
      <c r="J771" s="809" t="str">
        <f>IFERROR(VLOOKUP(I771,'FX rates'!$C$9:$D$25,2,FALSE),"")</f>
        <v/>
      </c>
      <c r="K771" s="382">
        <f t="shared" si="42"/>
        <v>0</v>
      </c>
      <c r="L771" s="382">
        <f t="shared" si="43"/>
        <v>0</v>
      </c>
      <c r="M771" s="11"/>
      <c r="N771" s="11"/>
      <c r="O771" s="11"/>
      <c r="P771" s="11"/>
      <c r="Q771" s="5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x14ac:dyDescent="0.2">
      <c r="A772" s="394"/>
      <c r="B772" s="37"/>
      <c r="C772" s="20"/>
      <c r="D772" s="20"/>
      <c r="E772" s="317"/>
      <c r="F772" s="21"/>
      <c r="G772" s="21"/>
      <c r="H772" s="382">
        <f t="shared" si="41"/>
        <v>0</v>
      </c>
      <c r="I772" s="38"/>
      <c r="J772" s="809" t="str">
        <f>IFERROR(VLOOKUP(I772,'FX rates'!$C$9:$D$25,2,FALSE),"")</f>
        <v/>
      </c>
      <c r="K772" s="382">
        <f t="shared" si="42"/>
        <v>0</v>
      </c>
      <c r="L772" s="382">
        <f t="shared" si="43"/>
        <v>0</v>
      </c>
      <c r="M772" s="11"/>
      <c r="N772" s="11"/>
      <c r="O772" s="11"/>
      <c r="P772" s="11"/>
      <c r="Q772" s="5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x14ac:dyDescent="0.2">
      <c r="A773" s="394"/>
      <c r="B773" s="37"/>
      <c r="C773" s="20"/>
      <c r="D773" s="20"/>
      <c r="E773" s="317"/>
      <c r="F773" s="21"/>
      <c r="G773" s="21"/>
      <c r="H773" s="382">
        <f t="shared" si="41"/>
        <v>0</v>
      </c>
      <c r="I773" s="38"/>
      <c r="J773" s="809" t="str">
        <f>IFERROR(VLOOKUP(I773,'FX rates'!$C$9:$D$25,2,FALSE),"")</f>
        <v/>
      </c>
      <c r="K773" s="382">
        <f t="shared" si="42"/>
        <v>0</v>
      </c>
      <c r="L773" s="382">
        <f t="shared" si="43"/>
        <v>0</v>
      </c>
      <c r="M773" s="11"/>
      <c r="N773" s="11"/>
      <c r="O773" s="11"/>
      <c r="P773" s="11"/>
      <c r="Q773" s="5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x14ac:dyDescent="0.2">
      <c r="A774" s="394"/>
      <c r="B774" s="37"/>
      <c r="C774" s="20"/>
      <c r="D774" s="20"/>
      <c r="E774" s="317"/>
      <c r="F774" s="21"/>
      <c r="G774" s="21"/>
      <c r="H774" s="382">
        <f t="shared" si="41"/>
        <v>0</v>
      </c>
      <c r="I774" s="38"/>
      <c r="J774" s="809" t="str">
        <f>IFERROR(VLOOKUP(I774,'FX rates'!$C$9:$D$25,2,FALSE),"")</f>
        <v/>
      </c>
      <c r="K774" s="382">
        <f t="shared" si="42"/>
        <v>0</v>
      </c>
      <c r="L774" s="382">
        <f t="shared" si="43"/>
        <v>0</v>
      </c>
      <c r="M774" s="11"/>
      <c r="N774" s="11"/>
      <c r="O774" s="11"/>
      <c r="P774" s="11"/>
      <c r="Q774" s="5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x14ac:dyDescent="0.2">
      <c r="A775" s="394"/>
      <c r="B775" s="37"/>
      <c r="C775" s="20"/>
      <c r="D775" s="20"/>
      <c r="E775" s="317"/>
      <c r="F775" s="21"/>
      <c r="G775" s="21"/>
      <c r="H775" s="382">
        <f t="shared" si="41"/>
        <v>0</v>
      </c>
      <c r="I775" s="38"/>
      <c r="J775" s="809" t="str">
        <f>IFERROR(VLOOKUP(I775,'FX rates'!$C$9:$D$25,2,FALSE),"")</f>
        <v/>
      </c>
      <c r="K775" s="382">
        <f t="shared" si="42"/>
        <v>0</v>
      </c>
      <c r="L775" s="382">
        <f t="shared" si="43"/>
        <v>0</v>
      </c>
      <c r="M775" s="11"/>
      <c r="N775" s="11"/>
      <c r="O775" s="11"/>
      <c r="P775" s="11"/>
      <c r="Q775" s="5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x14ac:dyDescent="0.2">
      <c r="A776" s="394"/>
      <c r="B776" s="37"/>
      <c r="C776" s="20"/>
      <c r="D776" s="20"/>
      <c r="E776" s="317"/>
      <c r="F776" s="21"/>
      <c r="G776" s="21"/>
      <c r="H776" s="382">
        <f t="shared" si="41"/>
        <v>0</v>
      </c>
      <c r="I776" s="38"/>
      <c r="J776" s="809" t="str">
        <f>IFERROR(VLOOKUP(I776,'FX rates'!$C$9:$D$25,2,FALSE),"")</f>
        <v/>
      </c>
      <c r="K776" s="382">
        <f t="shared" si="42"/>
        <v>0</v>
      </c>
      <c r="L776" s="382">
        <f t="shared" si="43"/>
        <v>0</v>
      </c>
      <c r="M776" s="11"/>
      <c r="N776" s="11"/>
      <c r="O776" s="11"/>
      <c r="P776" s="11"/>
      <c r="Q776" s="5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x14ac:dyDescent="0.2">
      <c r="A777" s="394"/>
      <c r="B777" s="37"/>
      <c r="C777" s="20"/>
      <c r="D777" s="20"/>
      <c r="E777" s="317"/>
      <c r="F777" s="21"/>
      <c r="G777" s="21"/>
      <c r="H777" s="382">
        <f t="shared" si="41"/>
        <v>0</v>
      </c>
      <c r="I777" s="38"/>
      <c r="J777" s="809" t="str">
        <f>IFERROR(VLOOKUP(I777,'FX rates'!$C$9:$D$25,2,FALSE),"")</f>
        <v/>
      </c>
      <c r="K777" s="382">
        <f t="shared" si="42"/>
        <v>0</v>
      </c>
      <c r="L777" s="382">
        <f t="shared" si="43"/>
        <v>0</v>
      </c>
      <c r="M777" s="11"/>
      <c r="N777" s="11"/>
      <c r="O777" s="11"/>
      <c r="P777" s="11"/>
      <c r="Q777" s="5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x14ac:dyDescent="0.2">
      <c r="A778" s="394"/>
      <c r="B778" s="37"/>
      <c r="C778" s="20"/>
      <c r="D778" s="20"/>
      <c r="E778" s="317"/>
      <c r="F778" s="21"/>
      <c r="G778" s="21"/>
      <c r="H778" s="382">
        <f t="shared" si="41"/>
        <v>0</v>
      </c>
      <c r="I778" s="38"/>
      <c r="J778" s="809" t="str">
        <f>IFERROR(VLOOKUP(I778,'FX rates'!$C$9:$D$25,2,FALSE),"")</f>
        <v/>
      </c>
      <c r="K778" s="382">
        <f t="shared" si="42"/>
        <v>0</v>
      </c>
      <c r="L778" s="382">
        <f t="shared" si="43"/>
        <v>0</v>
      </c>
      <c r="M778" s="11"/>
      <c r="N778" s="11"/>
      <c r="O778" s="11"/>
      <c r="P778" s="11"/>
      <c r="Q778" s="5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x14ac:dyDescent="0.2">
      <c r="A779" s="394"/>
      <c r="B779" s="37"/>
      <c r="C779" s="20"/>
      <c r="D779" s="20"/>
      <c r="E779" s="317"/>
      <c r="F779" s="21"/>
      <c r="G779" s="21"/>
      <c r="H779" s="382">
        <f t="shared" si="41"/>
        <v>0</v>
      </c>
      <c r="I779" s="38"/>
      <c r="J779" s="809" t="str">
        <f>IFERROR(VLOOKUP(I779,'FX rates'!$C$9:$D$25,2,FALSE),"")</f>
        <v/>
      </c>
      <c r="K779" s="382">
        <f t="shared" si="42"/>
        <v>0</v>
      </c>
      <c r="L779" s="382">
        <f t="shared" si="43"/>
        <v>0</v>
      </c>
      <c r="M779" s="11"/>
      <c r="N779" s="11"/>
      <c r="O779" s="11"/>
      <c r="P779" s="11"/>
      <c r="Q779" s="5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x14ac:dyDescent="0.2">
      <c r="A780" s="394"/>
      <c r="B780" s="37"/>
      <c r="C780" s="20"/>
      <c r="D780" s="20"/>
      <c r="E780" s="317"/>
      <c r="F780" s="21"/>
      <c r="G780" s="21"/>
      <c r="H780" s="382">
        <f t="shared" si="41"/>
        <v>0</v>
      </c>
      <c r="I780" s="38"/>
      <c r="J780" s="809" t="str">
        <f>IFERROR(VLOOKUP(I780,'FX rates'!$C$9:$D$25,2,FALSE),"")</f>
        <v/>
      </c>
      <c r="K780" s="382">
        <f t="shared" si="42"/>
        <v>0</v>
      </c>
      <c r="L780" s="382">
        <f t="shared" si="43"/>
        <v>0</v>
      </c>
      <c r="M780" s="11"/>
      <c r="N780" s="11"/>
      <c r="O780" s="11"/>
      <c r="P780" s="11"/>
      <c r="Q780" s="5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x14ac:dyDescent="0.2">
      <c r="A781" s="394"/>
      <c r="B781" s="37"/>
      <c r="C781" s="20"/>
      <c r="D781" s="20"/>
      <c r="E781" s="317"/>
      <c r="F781" s="21"/>
      <c r="G781" s="21"/>
      <c r="H781" s="382">
        <f t="shared" si="41"/>
        <v>0</v>
      </c>
      <c r="I781" s="38"/>
      <c r="J781" s="809" t="str">
        <f>IFERROR(VLOOKUP(I781,'FX rates'!$C$9:$D$25,2,FALSE),"")</f>
        <v/>
      </c>
      <c r="K781" s="382">
        <f t="shared" si="42"/>
        <v>0</v>
      </c>
      <c r="L781" s="382">
        <f t="shared" si="43"/>
        <v>0</v>
      </c>
      <c r="M781" s="11"/>
      <c r="N781" s="11"/>
      <c r="O781" s="11"/>
      <c r="P781" s="11"/>
      <c r="Q781" s="5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x14ac:dyDescent="0.2">
      <c r="A782" s="394"/>
      <c r="B782" s="37"/>
      <c r="C782" s="20"/>
      <c r="D782" s="20"/>
      <c r="E782" s="317"/>
      <c r="F782" s="21"/>
      <c r="G782" s="21"/>
      <c r="H782" s="382">
        <f t="shared" si="41"/>
        <v>0</v>
      </c>
      <c r="I782" s="38"/>
      <c r="J782" s="809" t="str">
        <f>IFERROR(VLOOKUP(I782,'FX rates'!$C$9:$D$25,2,FALSE),"")</f>
        <v/>
      </c>
      <c r="K782" s="382">
        <f t="shared" si="42"/>
        <v>0</v>
      </c>
      <c r="L782" s="382">
        <f t="shared" si="43"/>
        <v>0</v>
      </c>
      <c r="M782" s="11"/>
      <c r="N782" s="11"/>
      <c r="O782" s="11"/>
      <c r="P782" s="11"/>
      <c r="Q782" s="5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x14ac:dyDescent="0.2">
      <c r="A783" s="394"/>
      <c r="B783" s="37"/>
      <c r="C783" s="20"/>
      <c r="D783" s="20"/>
      <c r="E783" s="317"/>
      <c r="F783" s="21"/>
      <c r="G783" s="21"/>
      <c r="H783" s="382">
        <f t="shared" si="41"/>
        <v>0</v>
      </c>
      <c r="I783" s="38"/>
      <c r="J783" s="809" t="str">
        <f>IFERROR(VLOOKUP(I783,'FX rates'!$C$9:$D$25,2,FALSE),"")</f>
        <v/>
      </c>
      <c r="K783" s="382">
        <f t="shared" si="42"/>
        <v>0</v>
      </c>
      <c r="L783" s="382">
        <f t="shared" si="43"/>
        <v>0</v>
      </c>
      <c r="M783" s="11"/>
      <c r="N783" s="11"/>
      <c r="O783" s="11"/>
      <c r="P783" s="11"/>
      <c r="Q783" s="5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x14ac:dyDescent="0.2">
      <c r="A784" s="394"/>
      <c r="B784" s="37"/>
      <c r="C784" s="20"/>
      <c r="D784" s="20"/>
      <c r="E784" s="317"/>
      <c r="F784" s="21"/>
      <c r="G784" s="21"/>
      <c r="H784" s="382">
        <f t="shared" si="41"/>
        <v>0</v>
      </c>
      <c r="I784" s="38"/>
      <c r="J784" s="809" t="str">
        <f>IFERROR(VLOOKUP(I784,'FX rates'!$C$9:$D$25,2,FALSE),"")</f>
        <v/>
      </c>
      <c r="K784" s="382">
        <f t="shared" si="42"/>
        <v>0</v>
      </c>
      <c r="L784" s="382">
        <f t="shared" si="43"/>
        <v>0</v>
      </c>
      <c r="M784" s="11"/>
      <c r="N784" s="11"/>
      <c r="O784" s="11"/>
      <c r="P784" s="11"/>
      <c r="Q784" s="5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x14ac:dyDescent="0.2">
      <c r="A785" s="394"/>
      <c r="B785" s="37"/>
      <c r="C785" s="20"/>
      <c r="D785" s="20"/>
      <c r="E785" s="317"/>
      <c r="F785" s="21"/>
      <c r="G785" s="21"/>
      <c r="H785" s="382">
        <f t="shared" si="41"/>
        <v>0</v>
      </c>
      <c r="I785" s="38"/>
      <c r="J785" s="809" t="str">
        <f>IFERROR(VLOOKUP(I785,'FX rates'!$C$9:$D$25,2,FALSE),"")</f>
        <v/>
      </c>
      <c r="K785" s="382">
        <f t="shared" si="42"/>
        <v>0</v>
      </c>
      <c r="L785" s="382">
        <f t="shared" si="43"/>
        <v>0</v>
      </c>
      <c r="M785" s="11"/>
      <c r="N785" s="11"/>
      <c r="O785" s="11"/>
      <c r="P785" s="11"/>
      <c r="Q785" s="5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x14ac:dyDescent="0.2">
      <c r="A786" s="394"/>
      <c r="B786" s="37"/>
      <c r="C786" s="20"/>
      <c r="D786" s="20"/>
      <c r="E786" s="317"/>
      <c r="F786" s="21"/>
      <c r="G786" s="21"/>
      <c r="H786" s="382">
        <f t="shared" si="41"/>
        <v>0</v>
      </c>
      <c r="I786" s="38"/>
      <c r="J786" s="809" t="str">
        <f>IFERROR(VLOOKUP(I786,'FX rates'!$C$9:$D$25,2,FALSE),"")</f>
        <v/>
      </c>
      <c r="K786" s="382">
        <f t="shared" si="42"/>
        <v>0</v>
      </c>
      <c r="L786" s="382">
        <f t="shared" si="43"/>
        <v>0</v>
      </c>
      <c r="M786" s="11"/>
      <c r="N786" s="11"/>
      <c r="O786" s="11"/>
      <c r="P786" s="11"/>
      <c r="Q786" s="5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x14ac:dyDescent="0.2">
      <c r="A787" s="394"/>
      <c r="B787" s="37"/>
      <c r="C787" s="20"/>
      <c r="D787" s="20"/>
      <c r="E787" s="317"/>
      <c r="F787" s="21"/>
      <c r="G787" s="21"/>
      <c r="H787" s="382">
        <f t="shared" si="41"/>
        <v>0</v>
      </c>
      <c r="I787" s="38"/>
      <c r="J787" s="809" t="str">
        <f>IFERROR(VLOOKUP(I787,'FX rates'!$C$9:$D$25,2,FALSE),"")</f>
        <v/>
      </c>
      <c r="K787" s="382">
        <f t="shared" si="42"/>
        <v>0</v>
      </c>
      <c r="L787" s="382">
        <f t="shared" si="43"/>
        <v>0</v>
      </c>
      <c r="M787" s="11"/>
      <c r="N787" s="11"/>
      <c r="O787" s="11"/>
      <c r="P787" s="11"/>
      <c r="Q787" s="5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x14ac:dyDescent="0.2">
      <c r="A788" s="394"/>
      <c r="B788" s="37"/>
      <c r="C788" s="20"/>
      <c r="D788" s="20"/>
      <c r="E788" s="317"/>
      <c r="F788" s="21"/>
      <c r="G788" s="21"/>
      <c r="H788" s="382">
        <f t="shared" si="41"/>
        <v>0</v>
      </c>
      <c r="I788" s="38"/>
      <c r="J788" s="809" t="str">
        <f>IFERROR(VLOOKUP(I788,'FX rates'!$C$9:$D$25,2,FALSE),"")</f>
        <v/>
      </c>
      <c r="K788" s="382">
        <f t="shared" si="42"/>
        <v>0</v>
      </c>
      <c r="L788" s="382">
        <f t="shared" si="43"/>
        <v>0</v>
      </c>
      <c r="M788" s="11"/>
      <c r="N788" s="11"/>
      <c r="O788" s="11"/>
      <c r="P788" s="11"/>
      <c r="Q788" s="5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x14ac:dyDescent="0.2">
      <c r="A789" s="394"/>
      <c r="B789" s="37"/>
      <c r="C789" s="20"/>
      <c r="D789" s="20"/>
      <c r="E789" s="317"/>
      <c r="F789" s="21"/>
      <c r="G789" s="21"/>
      <c r="H789" s="382">
        <f t="shared" si="41"/>
        <v>0</v>
      </c>
      <c r="I789" s="38"/>
      <c r="J789" s="809" t="str">
        <f>IFERROR(VLOOKUP(I789,'FX rates'!$C$9:$D$25,2,FALSE),"")</f>
        <v/>
      </c>
      <c r="K789" s="382">
        <f t="shared" si="42"/>
        <v>0</v>
      </c>
      <c r="L789" s="382">
        <f t="shared" si="43"/>
        <v>0</v>
      </c>
      <c r="M789" s="11"/>
      <c r="N789" s="11"/>
      <c r="O789" s="11"/>
      <c r="P789" s="11"/>
      <c r="Q789" s="5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x14ac:dyDescent="0.2">
      <c r="A790" s="394"/>
      <c r="B790" s="37"/>
      <c r="C790" s="20"/>
      <c r="D790" s="20"/>
      <c r="E790" s="317"/>
      <c r="F790" s="21"/>
      <c r="G790" s="21"/>
      <c r="H790" s="382">
        <f t="shared" si="41"/>
        <v>0</v>
      </c>
      <c r="I790" s="38"/>
      <c r="J790" s="809" t="str">
        <f>IFERROR(VLOOKUP(I790,'FX rates'!$C$9:$D$25,2,FALSE),"")</f>
        <v/>
      </c>
      <c r="K790" s="382">
        <f t="shared" si="42"/>
        <v>0</v>
      </c>
      <c r="L790" s="382">
        <f t="shared" si="43"/>
        <v>0</v>
      </c>
      <c r="M790" s="11"/>
      <c r="N790" s="11"/>
      <c r="O790" s="11"/>
      <c r="P790" s="11"/>
      <c r="Q790" s="5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x14ac:dyDescent="0.2">
      <c r="A791" s="394"/>
      <c r="B791" s="37"/>
      <c r="C791" s="20"/>
      <c r="D791" s="20"/>
      <c r="E791" s="317"/>
      <c r="F791" s="21"/>
      <c r="G791" s="21"/>
      <c r="H791" s="382">
        <f t="shared" si="41"/>
        <v>0</v>
      </c>
      <c r="I791" s="38"/>
      <c r="J791" s="809" t="str">
        <f>IFERROR(VLOOKUP(I791,'FX rates'!$C$9:$D$25,2,FALSE),"")</f>
        <v/>
      </c>
      <c r="K791" s="382">
        <f t="shared" si="42"/>
        <v>0</v>
      </c>
      <c r="L791" s="382">
        <f t="shared" si="43"/>
        <v>0</v>
      </c>
      <c r="M791" s="11"/>
      <c r="N791" s="11"/>
      <c r="O791" s="11"/>
      <c r="P791" s="11"/>
      <c r="Q791" s="5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x14ac:dyDescent="0.2">
      <c r="A792" s="394"/>
      <c r="B792" s="37"/>
      <c r="C792" s="20"/>
      <c r="D792" s="20"/>
      <c r="E792" s="317"/>
      <c r="F792" s="21"/>
      <c r="G792" s="21"/>
      <c r="H792" s="382">
        <f t="shared" si="41"/>
        <v>0</v>
      </c>
      <c r="I792" s="38"/>
      <c r="J792" s="809" t="str">
        <f>IFERROR(VLOOKUP(I792,'FX rates'!$C$9:$D$25,2,FALSE),"")</f>
        <v/>
      </c>
      <c r="K792" s="382">
        <f t="shared" si="42"/>
        <v>0</v>
      </c>
      <c r="L792" s="382">
        <f t="shared" si="43"/>
        <v>0</v>
      </c>
      <c r="M792" s="11"/>
      <c r="N792" s="11"/>
      <c r="O792" s="11"/>
      <c r="P792" s="11"/>
      <c r="Q792" s="5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x14ac:dyDescent="0.2">
      <c r="A793" s="394"/>
      <c r="B793" s="37"/>
      <c r="C793" s="20"/>
      <c r="D793" s="20"/>
      <c r="E793" s="317"/>
      <c r="F793" s="21"/>
      <c r="G793" s="21"/>
      <c r="H793" s="382">
        <f t="shared" si="41"/>
        <v>0</v>
      </c>
      <c r="I793" s="38"/>
      <c r="J793" s="809" t="str">
        <f>IFERROR(VLOOKUP(I793,'FX rates'!$C$9:$D$25,2,FALSE),"")</f>
        <v/>
      </c>
      <c r="K793" s="382">
        <f t="shared" si="42"/>
        <v>0</v>
      </c>
      <c r="L793" s="382">
        <f t="shared" si="43"/>
        <v>0</v>
      </c>
      <c r="M793" s="11"/>
      <c r="N793" s="11"/>
      <c r="O793" s="11"/>
      <c r="P793" s="11"/>
      <c r="Q793" s="5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x14ac:dyDescent="0.2">
      <c r="A794" s="394"/>
      <c r="B794" s="37"/>
      <c r="C794" s="20"/>
      <c r="D794" s="20"/>
      <c r="E794" s="317"/>
      <c r="F794" s="21"/>
      <c r="G794" s="21"/>
      <c r="H794" s="382">
        <f t="shared" ref="H794:H857" si="44">IF(F794&gt;0,F794*G794,0)</f>
        <v>0</v>
      </c>
      <c r="I794" s="38"/>
      <c r="J794" s="809" t="str">
        <f>IFERROR(VLOOKUP(I794,'FX rates'!$C$9:$D$25,2,FALSE),"")</f>
        <v/>
      </c>
      <c r="K794" s="382">
        <f t="shared" ref="K794:K857" si="45">IF(E794=$Z$26,H794,0)</f>
        <v>0</v>
      </c>
      <c r="L794" s="382">
        <f t="shared" ref="L794:L857" si="46">IF(OR(E794=$Z$27,ISBLANK(E794)),H794,0)</f>
        <v>0</v>
      </c>
      <c r="M794" s="11"/>
      <c r="N794" s="11"/>
      <c r="O794" s="11"/>
      <c r="P794" s="11"/>
      <c r="Q794" s="5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x14ac:dyDescent="0.2">
      <c r="A795" s="394"/>
      <c r="B795" s="37"/>
      <c r="C795" s="20"/>
      <c r="D795" s="20"/>
      <c r="E795" s="317"/>
      <c r="F795" s="21"/>
      <c r="G795" s="21"/>
      <c r="H795" s="382">
        <f t="shared" si="44"/>
        <v>0</v>
      </c>
      <c r="I795" s="38"/>
      <c r="J795" s="809" t="str">
        <f>IFERROR(VLOOKUP(I795,'FX rates'!$C$9:$D$25,2,FALSE),"")</f>
        <v/>
      </c>
      <c r="K795" s="382">
        <f t="shared" si="45"/>
        <v>0</v>
      </c>
      <c r="L795" s="382">
        <f t="shared" si="46"/>
        <v>0</v>
      </c>
      <c r="M795" s="11"/>
      <c r="N795" s="11"/>
      <c r="O795" s="11"/>
      <c r="P795" s="11"/>
      <c r="Q795" s="5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x14ac:dyDescent="0.2">
      <c r="A796" s="394"/>
      <c r="B796" s="37"/>
      <c r="C796" s="20"/>
      <c r="D796" s="20"/>
      <c r="E796" s="317"/>
      <c r="F796" s="21"/>
      <c r="G796" s="21"/>
      <c r="H796" s="382">
        <f t="shared" si="44"/>
        <v>0</v>
      </c>
      <c r="I796" s="38"/>
      <c r="J796" s="809" t="str">
        <f>IFERROR(VLOOKUP(I796,'FX rates'!$C$9:$D$25,2,FALSE),"")</f>
        <v/>
      </c>
      <c r="K796" s="382">
        <f t="shared" si="45"/>
        <v>0</v>
      </c>
      <c r="L796" s="382">
        <f t="shared" si="46"/>
        <v>0</v>
      </c>
      <c r="M796" s="11"/>
      <c r="N796" s="11"/>
      <c r="O796" s="11"/>
      <c r="P796" s="11"/>
      <c r="Q796" s="5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x14ac:dyDescent="0.2">
      <c r="A797" s="394"/>
      <c r="B797" s="37"/>
      <c r="C797" s="20"/>
      <c r="D797" s="20"/>
      <c r="E797" s="317"/>
      <c r="F797" s="21"/>
      <c r="G797" s="21"/>
      <c r="H797" s="382">
        <f t="shared" si="44"/>
        <v>0</v>
      </c>
      <c r="I797" s="38"/>
      <c r="J797" s="809" t="str">
        <f>IFERROR(VLOOKUP(I797,'FX rates'!$C$9:$D$25,2,FALSE),"")</f>
        <v/>
      </c>
      <c r="K797" s="382">
        <f t="shared" si="45"/>
        <v>0</v>
      </c>
      <c r="L797" s="382">
        <f t="shared" si="46"/>
        <v>0</v>
      </c>
      <c r="M797" s="11"/>
      <c r="N797" s="11"/>
      <c r="O797" s="11"/>
      <c r="P797" s="11"/>
      <c r="Q797" s="5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x14ac:dyDescent="0.2">
      <c r="A798" s="394"/>
      <c r="B798" s="37"/>
      <c r="C798" s="20"/>
      <c r="D798" s="20"/>
      <c r="E798" s="317"/>
      <c r="F798" s="21"/>
      <c r="G798" s="21"/>
      <c r="H798" s="382">
        <f t="shared" si="44"/>
        <v>0</v>
      </c>
      <c r="I798" s="38"/>
      <c r="J798" s="809" t="str">
        <f>IFERROR(VLOOKUP(I798,'FX rates'!$C$9:$D$25,2,FALSE),"")</f>
        <v/>
      </c>
      <c r="K798" s="382">
        <f t="shared" si="45"/>
        <v>0</v>
      </c>
      <c r="L798" s="382">
        <f t="shared" si="46"/>
        <v>0</v>
      </c>
      <c r="M798" s="11"/>
      <c r="N798" s="11"/>
      <c r="O798" s="11"/>
      <c r="P798" s="11"/>
      <c r="Q798" s="5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x14ac:dyDescent="0.2">
      <c r="A799" s="394"/>
      <c r="B799" s="37"/>
      <c r="C799" s="20"/>
      <c r="D799" s="20"/>
      <c r="E799" s="317"/>
      <c r="F799" s="21"/>
      <c r="G799" s="21"/>
      <c r="H799" s="382">
        <f t="shared" si="44"/>
        <v>0</v>
      </c>
      <c r="I799" s="38"/>
      <c r="J799" s="809" t="str">
        <f>IFERROR(VLOOKUP(I799,'FX rates'!$C$9:$D$25,2,FALSE),"")</f>
        <v/>
      </c>
      <c r="K799" s="382">
        <f t="shared" si="45"/>
        <v>0</v>
      </c>
      <c r="L799" s="382">
        <f t="shared" si="46"/>
        <v>0</v>
      </c>
      <c r="M799" s="11"/>
      <c r="N799" s="11"/>
      <c r="O799" s="11"/>
      <c r="P799" s="11"/>
      <c r="Q799" s="5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x14ac:dyDescent="0.2">
      <c r="A800" s="394"/>
      <c r="B800" s="37"/>
      <c r="C800" s="20"/>
      <c r="D800" s="20"/>
      <c r="E800" s="317"/>
      <c r="F800" s="21"/>
      <c r="G800" s="21"/>
      <c r="H800" s="382">
        <f t="shared" si="44"/>
        <v>0</v>
      </c>
      <c r="I800" s="38"/>
      <c r="J800" s="809" t="str">
        <f>IFERROR(VLOOKUP(I800,'FX rates'!$C$9:$D$25,2,FALSE),"")</f>
        <v/>
      </c>
      <c r="K800" s="382">
        <f t="shared" si="45"/>
        <v>0</v>
      </c>
      <c r="L800" s="382">
        <f t="shared" si="46"/>
        <v>0</v>
      </c>
      <c r="M800" s="11"/>
      <c r="N800" s="11"/>
      <c r="O800" s="11"/>
      <c r="P800" s="11"/>
      <c r="Q800" s="5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x14ac:dyDescent="0.2">
      <c r="A801" s="394"/>
      <c r="B801" s="37"/>
      <c r="C801" s="20"/>
      <c r="D801" s="20"/>
      <c r="E801" s="317"/>
      <c r="F801" s="21"/>
      <c r="G801" s="21"/>
      <c r="H801" s="382">
        <f t="shared" si="44"/>
        <v>0</v>
      </c>
      <c r="I801" s="38"/>
      <c r="J801" s="809" t="str">
        <f>IFERROR(VLOOKUP(I801,'FX rates'!$C$9:$D$25,2,FALSE),"")</f>
        <v/>
      </c>
      <c r="K801" s="382">
        <f t="shared" si="45"/>
        <v>0</v>
      </c>
      <c r="L801" s="382">
        <f t="shared" si="46"/>
        <v>0</v>
      </c>
      <c r="M801" s="11"/>
      <c r="N801" s="11"/>
      <c r="O801" s="11"/>
      <c r="P801" s="11"/>
      <c r="Q801" s="5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x14ac:dyDescent="0.2">
      <c r="A802" s="394"/>
      <c r="B802" s="37"/>
      <c r="C802" s="20"/>
      <c r="D802" s="20"/>
      <c r="E802" s="317"/>
      <c r="F802" s="21"/>
      <c r="G802" s="21"/>
      <c r="H802" s="382">
        <f t="shared" si="44"/>
        <v>0</v>
      </c>
      <c r="I802" s="38"/>
      <c r="J802" s="809" t="str">
        <f>IFERROR(VLOOKUP(I802,'FX rates'!$C$9:$D$25,2,FALSE),"")</f>
        <v/>
      </c>
      <c r="K802" s="382">
        <f t="shared" si="45"/>
        <v>0</v>
      </c>
      <c r="L802" s="382">
        <f t="shared" si="46"/>
        <v>0</v>
      </c>
      <c r="M802" s="11"/>
      <c r="N802" s="11"/>
      <c r="O802" s="11"/>
      <c r="P802" s="11"/>
      <c r="Q802" s="5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x14ac:dyDescent="0.2">
      <c r="A803" s="394"/>
      <c r="B803" s="37"/>
      <c r="C803" s="20"/>
      <c r="D803" s="20"/>
      <c r="E803" s="317"/>
      <c r="F803" s="21"/>
      <c r="G803" s="21"/>
      <c r="H803" s="382">
        <f t="shared" si="44"/>
        <v>0</v>
      </c>
      <c r="I803" s="38"/>
      <c r="J803" s="809" t="str">
        <f>IFERROR(VLOOKUP(I803,'FX rates'!$C$9:$D$25,2,FALSE),"")</f>
        <v/>
      </c>
      <c r="K803" s="382">
        <f t="shared" si="45"/>
        <v>0</v>
      </c>
      <c r="L803" s="382">
        <f t="shared" si="46"/>
        <v>0</v>
      </c>
      <c r="M803" s="11"/>
      <c r="N803" s="11"/>
      <c r="O803" s="11"/>
      <c r="P803" s="11"/>
      <c r="Q803" s="5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x14ac:dyDescent="0.2">
      <c r="A804" s="394"/>
      <c r="B804" s="37"/>
      <c r="C804" s="20"/>
      <c r="D804" s="20"/>
      <c r="E804" s="317"/>
      <c r="F804" s="21"/>
      <c r="G804" s="21"/>
      <c r="H804" s="382">
        <f t="shared" si="44"/>
        <v>0</v>
      </c>
      <c r="I804" s="38"/>
      <c r="J804" s="809" t="str">
        <f>IFERROR(VLOOKUP(I804,'FX rates'!$C$9:$D$25,2,FALSE),"")</f>
        <v/>
      </c>
      <c r="K804" s="382">
        <f t="shared" si="45"/>
        <v>0</v>
      </c>
      <c r="L804" s="382">
        <f t="shared" si="46"/>
        <v>0</v>
      </c>
      <c r="M804" s="11"/>
      <c r="N804" s="11"/>
      <c r="O804" s="11"/>
      <c r="P804" s="11"/>
      <c r="Q804" s="5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x14ac:dyDescent="0.2">
      <c r="A805" s="394"/>
      <c r="B805" s="37"/>
      <c r="C805" s="20"/>
      <c r="D805" s="20"/>
      <c r="E805" s="317"/>
      <c r="F805" s="21"/>
      <c r="G805" s="21"/>
      <c r="H805" s="382">
        <f t="shared" si="44"/>
        <v>0</v>
      </c>
      <c r="I805" s="38"/>
      <c r="J805" s="809" t="str">
        <f>IFERROR(VLOOKUP(I805,'FX rates'!$C$9:$D$25,2,FALSE),"")</f>
        <v/>
      </c>
      <c r="K805" s="382">
        <f t="shared" si="45"/>
        <v>0</v>
      </c>
      <c r="L805" s="382">
        <f t="shared" si="46"/>
        <v>0</v>
      </c>
      <c r="M805" s="11"/>
      <c r="N805" s="11"/>
      <c r="O805" s="11"/>
      <c r="P805" s="11"/>
      <c r="Q805" s="5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x14ac:dyDescent="0.2">
      <c r="A806" s="394"/>
      <c r="B806" s="37"/>
      <c r="C806" s="20"/>
      <c r="D806" s="20"/>
      <c r="E806" s="317"/>
      <c r="F806" s="21"/>
      <c r="G806" s="21"/>
      <c r="H806" s="382">
        <f t="shared" si="44"/>
        <v>0</v>
      </c>
      <c r="I806" s="38"/>
      <c r="J806" s="809" t="str">
        <f>IFERROR(VLOOKUP(I806,'FX rates'!$C$9:$D$25,2,FALSE),"")</f>
        <v/>
      </c>
      <c r="K806" s="382">
        <f t="shared" si="45"/>
        <v>0</v>
      </c>
      <c r="L806" s="382">
        <f t="shared" si="46"/>
        <v>0</v>
      </c>
      <c r="M806" s="11"/>
      <c r="N806" s="11"/>
      <c r="O806" s="11"/>
      <c r="P806" s="11"/>
      <c r="Q806" s="5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x14ac:dyDescent="0.2">
      <c r="A807" s="394"/>
      <c r="B807" s="37"/>
      <c r="C807" s="20"/>
      <c r="D807" s="20"/>
      <c r="E807" s="317"/>
      <c r="F807" s="21"/>
      <c r="G807" s="21"/>
      <c r="H807" s="382">
        <f t="shared" si="44"/>
        <v>0</v>
      </c>
      <c r="I807" s="38"/>
      <c r="J807" s="809" t="str">
        <f>IFERROR(VLOOKUP(I807,'FX rates'!$C$9:$D$25,2,FALSE),"")</f>
        <v/>
      </c>
      <c r="K807" s="382">
        <f t="shared" si="45"/>
        <v>0</v>
      </c>
      <c r="L807" s="382">
        <f t="shared" si="46"/>
        <v>0</v>
      </c>
      <c r="M807" s="11"/>
      <c r="N807" s="11"/>
      <c r="O807" s="11"/>
      <c r="P807" s="11"/>
      <c r="Q807" s="5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x14ac:dyDescent="0.2">
      <c r="A808" s="394"/>
      <c r="B808" s="37"/>
      <c r="C808" s="20"/>
      <c r="D808" s="20"/>
      <c r="E808" s="317"/>
      <c r="F808" s="21"/>
      <c r="G808" s="21"/>
      <c r="H808" s="382">
        <f t="shared" si="44"/>
        <v>0</v>
      </c>
      <c r="I808" s="38"/>
      <c r="J808" s="809" t="str">
        <f>IFERROR(VLOOKUP(I808,'FX rates'!$C$9:$D$25,2,FALSE),"")</f>
        <v/>
      </c>
      <c r="K808" s="382">
        <f t="shared" si="45"/>
        <v>0</v>
      </c>
      <c r="L808" s="382">
        <f t="shared" si="46"/>
        <v>0</v>
      </c>
      <c r="M808" s="11"/>
      <c r="N808" s="11"/>
      <c r="O808" s="11"/>
      <c r="P808" s="11"/>
      <c r="Q808" s="5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x14ac:dyDescent="0.2">
      <c r="A809" s="394"/>
      <c r="B809" s="37"/>
      <c r="C809" s="20"/>
      <c r="D809" s="20"/>
      <c r="E809" s="317"/>
      <c r="F809" s="21"/>
      <c r="G809" s="21"/>
      <c r="H809" s="382">
        <f t="shared" si="44"/>
        <v>0</v>
      </c>
      <c r="I809" s="38"/>
      <c r="J809" s="809" t="str">
        <f>IFERROR(VLOOKUP(I809,'FX rates'!$C$9:$D$25,2,FALSE),"")</f>
        <v/>
      </c>
      <c r="K809" s="382">
        <f t="shared" si="45"/>
        <v>0</v>
      </c>
      <c r="L809" s="382">
        <f t="shared" si="46"/>
        <v>0</v>
      </c>
      <c r="M809" s="11"/>
      <c r="N809" s="11"/>
      <c r="O809" s="11"/>
      <c r="P809" s="11"/>
      <c r="Q809" s="5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x14ac:dyDescent="0.2">
      <c r="A810" s="394"/>
      <c r="B810" s="37"/>
      <c r="C810" s="20"/>
      <c r="D810" s="20"/>
      <c r="E810" s="317"/>
      <c r="F810" s="21"/>
      <c r="G810" s="21"/>
      <c r="H810" s="382">
        <f t="shared" si="44"/>
        <v>0</v>
      </c>
      <c r="I810" s="38"/>
      <c r="J810" s="809" t="str">
        <f>IFERROR(VLOOKUP(I810,'FX rates'!$C$9:$D$25,2,FALSE),"")</f>
        <v/>
      </c>
      <c r="K810" s="382">
        <f t="shared" si="45"/>
        <v>0</v>
      </c>
      <c r="L810" s="382">
        <f t="shared" si="46"/>
        <v>0</v>
      </c>
      <c r="M810" s="11"/>
      <c r="N810" s="11"/>
      <c r="O810" s="11"/>
      <c r="P810" s="11"/>
      <c r="Q810" s="5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x14ac:dyDescent="0.2">
      <c r="A811" s="394"/>
      <c r="B811" s="37"/>
      <c r="C811" s="20"/>
      <c r="D811" s="20"/>
      <c r="E811" s="317"/>
      <c r="F811" s="21"/>
      <c r="G811" s="21"/>
      <c r="H811" s="382">
        <f t="shared" si="44"/>
        <v>0</v>
      </c>
      <c r="I811" s="38"/>
      <c r="J811" s="809" t="str">
        <f>IFERROR(VLOOKUP(I811,'FX rates'!$C$9:$D$25,2,FALSE),"")</f>
        <v/>
      </c>
      <c r="K811" s="382">
        <f t="shared" si="45"/>
        <v>0</v>
      </c>
      <c r="L811" s="382">
        <f t="shared" si="46"/>
        <v>0</v>
      </c>
      <c r="M811" s="11"/>
      <c r="N811" s="11"/>
      <c r="O811" s="11"/>
      <c r="P811" s="11"/>
      <c r="Q811" s="5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x14ac:dyDescent="0.2">
      <c r="A812" s="394"/>
      <c r="B812" s="37"/>
      <c r="C812" s="20"/>
      <c r="D812" s="20"/>
      <c r="E812" s="317"/>
      <c r="F812" s="21"/>
      <c r="G812" s="21"/>
      <c r="H812" s="382">
        <f t="shared" si="44"/>
        <v>0</v>
      </c>
      <c r="I812" s="38"/>
      <c r="J812" s="809" t="str">
        <f>IFERROR(VLOOKUP(I812,'FX rates'!$C$9:$D$25,2,FALSE),"")</f>
        <v/>
      </c>
      <c r="K812" s="382">
        <f t="shared" si="45"/>
        <v>0</v>
      </c>
      <c r="L812" s="382">
        <f t="shared" si="46"/>
        <v>0</v>
      </c>
      <c r="M812" s="11"/>
      <c r="N812" s="11"/>
      <c r="O812" s="11"/>
      <c r="P812" s="11"/>
      <c r="Q812" s="5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x14ac:dyDescent="0.2">
      <c r="A813" s="394"/>
      <c r="B813" s="37"/>
      <c r="C813" s="20"/>
      <c r="D813" s="20"/>
      <c r="E813" s="317"/>
      <c r="F813" s="21"/>
      <c r="G813" s="21"/>
      <c r="H813" s="382">
        <f t="shared" si="44"/>
        <v>0</v>
      </c>
      <c r="I813" s="38"/>
      <c r="J813" s="809" t="str">
        <f>IFERROR(VLOOKUP(I813,'FX rates'!$C$9:$D$25,2,FALSE),"")</f>
        <v/>
      </c>
      <c r="K813" s="382">
        <f t="shared" si="45"/>
        <v>0</v>
      </c>
      <c r="L813" s="382">
        <f t="shared" si="46"/>
        <v>0</v>
      </c>
      <c r="M813" s="11"/>
      <c r="N813" s="11"/>
      <c r="O813" s="11"/>
      <c r="P813" s="11"/>
      <c r="Q813" s="5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x14ac:dyDescent="0.2">
      <c r="A814" s="394"/>
      <c r="B814" s="37"/>
      <c r="C814" s="20"/>
      <c r="D814" s="20"/>
      <c r="E814" s="317"/>
      <c r="F814" s="21"/>
      <c r="G814" s="21"/>
      <c r="H814" s="382">
        <f t="shared" si="44"/>
        <v>0</v>
      </c>
      <c r="I814" s="38"/>
      <c r="J814" s="809" t="str">
        <f>IFERROR(VLOOKUP(I814,'FX rates'!$C$9:$D$25,2,FALSE),"")</f>
        <v/>
      </c>
      <c r="K814" s="382">
        <f t="shared" si="45"/>
        <v>0</v>
      </c>
      <c r="L814" s="382">
        <f t="shared" si="46"/>
        <v>0</v>
      </c>
      <c r="M814" s="11"/>
      <c r="N814" s="11"/>
      <c r="O814" s="11"/>
      <c r="P814" s="11"/>
      <c r="Q814" s="5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x14ac:dyDescent="0.2">
      <c r="A815" s="394"/>
      <c r="B815" s="37"/>
      <c r="C815" s="20"/>
      <c r="D815" s="20"/>
      <c r="E815" s="317"/>
      <c r="F815" s="21"/>
      <c r="G815" s="21"/>
      <c r="H815" s="382">
        <f t="shared" si="44"/>
        <v>0</v>
      </c>
      <c r="I815" s="38"/>
      <c r="J815" s="809" t="str">
        <f>IFERROR(VLOOKUP(I815,'FX rates'!$C$9:$D$25,2,FALSE),"")</f>
        <v/>
      </c>
      <c r="K815" s="382">
        <f t="shared" si="45"/>
        <v>0</v>
      </c>
      <c r="L815" s="382">
        <f t="shared" si="46"/>
        <v>0</v>
      </c>
      <c r="M815" s="11"/>
      <c r="N815" s="11"/>
      <c r="O815" s="11"/>
      <c r="P815" s="11"/>
      <c r="Q815" s="5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x14ac:dyDescent="0.2">
      <c r="A816" s="394"/>
      <c r="B816" s="37"/>
      <c r="C816" s="20"/>
      <c r="D816" s="20"/>
      <c r="E816" s="317"/>
      <c r="F816" s="21"/>
      <c r="G816" s="21"/>
      <c r="H816" s="382">
        <f t="shared" si="44"/>
        <v>0</v>
      </c>
      <c r="I816" s="38"/>
      <c r="J816" s="809" t="str">
        <f>IFERROR(VLOOKUP(I816,'FX rates'!$C$9:$D$25,2,FALSE),"")</f>
        <v/>
      </c>
      <c r="K816" s="382">
        <f t="shared" si="45"/>
        <v>0</v>
      </c>
      <c r="L816" s="382">
        <f t="shared" si="46"/>
        <v>0</v>
      </c>
      <c r="M816" s="11"/>
      <c r="N816" s="11"/>
      <c r="O816" s="11"/>
      <c r="P816" s="11"/>
      <c r="Q816" s="5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x14ac:dyDescent="0.2">
      <c r="A817" s="394"/>
      <c r="B817" s="37"/>
      <c r="C817" s="20"/>
      <c r="D817" s="20"/>
      <c r="E817" s="317"/>
      <c r="F817" s="21"/>
      <c r="G817" s="21"/>
      <c r="H817" s="382">
        <f t="shared" si="44"/>
        <v>0</v>
      </c>
      <c r="I817" s="38"/>
      <c r="J817" s="809" t="str">
        <f>IFERROR(VLOOKUP(I817,'FX rates'!$C$9:$D$25,2,FALSE),"")</f>
        <v/>
      </c>
      <c r="K817" s="382">
        <f t="shared" si="45"/>
        <v>0</v>
      </c>
      <c r="L817" s="382">
        <f t="shared" si="46"/>
        <v>0</v>
      </c>
      <c r="M817" s="11"/>
      <c r="N817" s="11"/>
      <c r="O817" s="11"/>
      <c r="P817" s="11"/>
      <c r="Q817" s="5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x14ac:dyDescent="0.2">
      <c r="A818" s="394"/>
      <c r="B818" s="37"/>
      <c r="C818" s="20"/>
      <c r="D818" s="20"/>
      <c r="E818" s="317"/>
      <c r="F818" s="21"/>
      <c r="G818" s="21"/>
      <c r="H818" s="382">
        <f t="shared" si="44"/>
        <v>0</v>
      </c>
      <c r="I818" s="38"/>
      <c r="J818" s="809" t="str">
        <f>IFERROR(VLOOKUP(I818,'FX rates'!$C$9:$D$25,2,FALSE),"")</f>
        <v/>
      </c>
      <c r="K818" s="382">
        <f t="shared" si="45"/>
        <v>0</v>
      </c>
      <c r="L818" s="382">
        <f t="shared" si="46"/>
        <v>0</v>
      </c>
      <c r="M818" s="11"/>
      <c r="N818" s="11"/>
      <c r="O818" s="11"/>
      <c r="P818" s="11"/>
      <c r="Q818" s="5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x14ac:dyDescent="0.2">
      <c r="A819" s="394"/>
      <c r="B819" s="37"/>
      <c r="C819" s="20"/>
      <c r="D819" s="20"/>
      <c r="E819" s="317"/>
      <c r="F819" s="21"/>
      <c r="G819" s="21"/>
      <c r="H819" s="382">
        <f t="shared" si="44"/>
        <v>0</v>
      </c>
      <c r="I819" s="38"/>
      <c r="J819" s="809" t="str">
        <f>IFERROR(VLOOKUP(I819,'FX rates'!$C$9:$D$25,2,FALSE),"")</f>
        <v/>
      </c>
      <c r="K819" s="382">
        <f t="shared" si="45"/>
        <v>0</v>
      </c>
      <c r="L819" s="382">
        <f t="shared" si="46"/>
        <v>0</v>
      </c>
      <c r="M819" s="11"/>
      <c r="N819" s="11"/>
      <c r="O819" s="11"/>
      <c r="P819" s="11"/>
      <c r="Q819" s="5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x14ac:dyDescent="0.2">
      <c r="A820" s="394"/>
      <c r="B820" s="37"/>
      <c r="C820" s="20"/>
      <c r="D820" s="20"/>
      <c r="E820" s="317"/>
      <c r="F820" s="21"/>
      <c r="G820" s="21"/>
      <c r="H820" s="382">
        <f t="shared" si="44"/>
        <v>0</v>
      </c>
      <c r="I820" s="38"/>
      <c r="J820" s="809" t="str">
        <f>IFERROR(VLOOKUP(I820,'FX rates'!$C$9:$D$25,2,FALSE),"")</f>
        <v/>
      </c>
      <c r="K820" s="382">
        <f t="shared" si="45"/>
        <v>0</v>
      </c>
      <c r="L820" s="382">
        <f t="shared" si="46"/>
        <v>0</v>
      </c>
      <c r="M820" s="11"/>
      <c r="N820" s="11"/>
      <c r="O820" s="11"/>
      <c r="P820" s="11"/>
      <c r="Q820" s="5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x14ac:dyDescent="0.2">
      <c r="A821" s="394"/>
      <c r="B821" s="37"/>
      <c r="C821" s="20"/>
      <c r="D821" s="20"/>
      <c r="E821" s="317"/>
      <c r="F821" s="21"/>
      <c r="G821" s="21"/>
      <c r="H821" s="382">
        <f t="shared" si="44"/>
        <v>0</v>
      </c>
      <c r="I821" s="38"/>
      <c r="J821" s="809" t="str">
        <f>IFERROR(VLOOKUP(I821,'FX rates'!$C$9:$D$25,2,FALSE),"")</f>
        <v/>
      </c>
      <c r="K821" s="382">
        <f t="shared" si="45"/>
        <v>0</v>
      </c>
      <c r="L821" s="382">
        <f t="shared" si="46"/>
        <v>0</v>
      </c>
      <c r="M821" s="11"/>
      <c r="N821" s="11"/>
      <c r="O821" s="11"/>
      <c r="P821" s="11"/>
      <c r="Q821" s="5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x14ac:dyDescent="0.2">
      <c r="A822" s="394"/>
      <c r="B822" s="37"/>
      <c r="C822" s="20"/>
      <c r="D822" s="20"/>
      <c r="E822" s="317"/>
      <c r="F822" s="21"/>
      <c r="G822" s="21"/>
      <c r="H822" s="382">
        <f t="shared" si="44"/>
        <v>0</v>
      </c>
      <c r="I822" s="38"/>
      <c r="J822" s="809" t="str">
        <f>IFERROR(VLOOKUP(I822,'FX rates'!$C$9:$D$25,2,FALSE),"")</f>
        <v/>
      </c>
      <c r="K822" s="382">
        <f t="shared" si="45"/>
        <v>0</v>
      </c>
      <c r="L822" s="382">
        <f t="shared" si="46"/>
        <v>0</v>
      </c>
      <c r="M822" s="11"/>
      <c r="N822" s="11"/>
      <c r="O822" s="11"/>
      <c r="P822" s="11"/>
      <c r="Q822" s="5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x14ac:dyDescent="0.2">
      <c r="A823" s="394"/>
      <c r="B823" s="37"/>
      <c r="C823" s="20"/>
      <c r="D823" s="20"/>
      <c r="E823" s="317"/>
      <c r="F823" s="21"/>
      <c r="G823" s="21"/>
      <c r="H823" s="382">
        <f t="shared" si="44"/>
        <v>0</v>
      </c>
      <c r="I823" s="38"/>
      <c r="J823" s="809" t="str">
        <f>IFERROR(VLOOKUP(I823,'FX rates'!$C$9:$D$25,2,FALSE),"")</f>
        <v/>
      </c>
      <c r="K823" s="382">
        <f t="shared" si="45"/>
        <v>0</v>
      </c>
      <c r="L823" s="382">
        <f t="shared" si="46"/>
        <v>0</v>
      </c>
      <c r="M823" s="11"/>
      <c r="N823" s="11"/>
      <c r="O823" s="11"/>
      <c r="P823" s="11"/>
      <c r="Q823" s="5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x14ac:dyDescent="0.2">
      <c r="A824" s="394"/>
      <c r="B824" s="37"/>
      <c r="C824" s="20"/>
      <c r="D824" s="20"/>
      <c r="E824" s="317"/>
      <c r="F824" s="21"/>
      <c r="G824" s="21"/>
      <c r="H824" s="382">
        <f t="shared" si="44"/>
        <v>0</v>
      </c>
      <c r="I824" s="38"/>
      <c r="J824" s="809" t="str">
        <f>IFERROR(VLOOKUP(I824,'FX rates'!$C$9:$D$25,2,FALSE),"")</f>
        <v/>
      </c>
      <c r="K824" s="382">
        <f t="shared" si="45"/>
        <v>0</v>
      </c>
      <c r="L824" s="382">
        <f t="shared" si="46"/>
        <v>0</v>
      </c>
      <c r="M824" s="11"/>
      <c r="N824" s="11"/>
      <c r="O824" s="11"/>
      <c r="P824" s="11"/>
      <c r="Q824" s="5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x14ac:dyDescent="0.2">
      <c r="A825" s="394"/>
      <c r="B825" s="37"/>
      <c r="C825" s="20"/>
      <c r="D825" s="20"/>
      <c r="E825" s="317"/>
      <c r="F825" s="21"/>
      <c r="G825" s="21"/>
      <c r="H825" s="382">
        <f t="shared" si="44"/>
        <v>0</v>
      </c>
      <c r="I825" s="38"/>
      <c r="J825" s="809" t="str">
        <f>IFERROR(VLOOKUP(I825,'FX rates'!$C$9:$D$25,2,FALSE),"")</f>
        <v/>
      </c>
      <c r="K825" s="382">
        <f t="shared" si="45"/>
        <v>0</v>
      </c>
      <c r="L825" s="382">
        <f t="shared" si="46"/>
        <v>0</v>
      </c>
      <c r="M825" s="11"/>
      <c r="N825" s="11"/>
      <c r="O825" s="11"/>
      <c r="P825" s="11"/>
      <c r="Q825" s="5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x14ac:dyDescent="0.2">
      <c r="A826" s="394"/>
      <c r="B826" s="37"/>
      <c r="C826" s="20"/>
      <c r="D826" s="20"/>
      <c r="E826" s="317"/>
      <c r="F826" s="21"/>
      <c r="G826" s="21"/>
      <c r="H826" s="382">
        <f t="shared" si="44"/>
        <v>0</v>
      </c>
      <c r="I826" s="38"/>
      <c r="J826" s="809" t="str">
        <f>IFERROR(VLOOKUP(I826,'FX rates'!$C$9:$D$25,2,FALSE),"")</f>
        <v/>
      </c>
      <c r="K826" s="382">
        <f t="shared" si="45"/>
        <v>0</v>
      </c>
      <c r="L826" s="382">
        <f t="shared" si="46"/>
        <v>0</v>
      </c>
      <c r="M826" s="11"/>
      <c r="N826" s="11"/>
      <c r="O826" s="11"/>
      <c r="P826" s="11"/>
      <c r="Q826" s="5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x14ac:dyDescent="0.2">
      <c r="A827" s="394"/>
      <c r="B827" s="37"/>
      <c r="C827" s="20"/>
      <c r="D827" s="20"/>
      <c r="E827" s="317"/>
      <c r="F827" s="21"/>
      <c r="G827" s="21"/>
      <c r="H827" s="382">
        <f t="shared" si="44"/>
        <v>0</v>
      </c>
      <c r="I827" s="38"/>
      <c r="J827" s="809" t="str">
        <f>IFERROR(VLOOKUP(I827,'FX rates'!$C$9:$D$25,2,FALSE),"")</f>
        <v/>
      </c>
      <c r="K827" s="382">
        <f t="shared" si="45"/>
        <v>0</v>
      </c>
      <c r="L827" s="382">
        <f t="shared" si="46"/>
        <v>0</v>
      </c>
      <c r="M827" s="11"/>
      <c r="N827" s="11"/>
      <c r="O827" s="11"/>
      <c r="P827" s="11"/>
      <c r="Q827" s="5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x14ac:dyDescent="0.2">
      <c r="A828" s="394"/>
      <c r="B828" s="37"/>
      <c r="C828" s="20"/>
      <c r="D828" s="20"/>
      <c r="E828" s="317"/>
      <c r="F828" s="21"/>
      <c r="G828" s="21"/>
      <c r="H828" s="382">
        <f t="shared" si="44"/>
        <v>0</v>
      </c>
      <c r="I828" s="38"/>
      <c r="J828" s="809" t="str">
        <f>IFERROR(VLOOKUP(I828,'FX rates'!$C$9:$D$25,2,FALSE),"")</f>
        <v/>
      </c>
      <c r="K828" s="382">
        <f t="shared" si="45"/>
        <v>0</v>
      </c>
      <c r="L828" s="382">
        <f t="shared" si="46"/>
        <v>0</v>
      </c>
      <c r="M828" s="11"/>
      <c r="N828" s="11"/>
      <c r="O828" s="11"/>
      <c r="P828" s="11"/>
      <c r="Q828" s="5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x14ac:dyDescent="0.2">
      <c r="A829" s="394"/>
      <c r="B829" s="37"/>
      <c r="C829" s="20"/>
      <c r="D829" s="20"/>
      <c r="E829" s="317"/>
      <c r="F829" s="21"/>
      <c r="G829" s="21"/>
      <c r="H829" s="382">
        <f t="shared" si="44"/>
        <v>0</v>
      </c>
      <c r="I829" s="38"/>
      <c r="J829" s="809" t="str">
        <f>IFERROR(VLOOKUP(I829,'FX rates'!$C$9:$D$25,2,FALSE),"")</f>
        <v/>
      </c>
      <c r="K829" s="382">
        <f t="shared" si="45"/>
        <v>0</v>
      </c>
      <c r="L829" s="382">
        <f t="shared" si="46"/>
        <v>0</v>
      </c>
      <c r="M829" s="11"/>
      <c r="N829" s="11"/>
      <c r="O829" s="11"/>
      <c r="P829" s="11"/>
      <c r="Q829" s="5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x14ac:dyDescent="0.2">
      <c r="A830" s="394"/>
      <c r="B830" s="37"/>
      <c r="C830" s="20"/>
      <c r="D830" s="20"/>
      <c r="E830" s="317"/>
      <c r="F830" s="21"/>
      <c r="G830" s="21"/>
      <c r="H830" s="382">
        <f t="shared" si="44"/>
        <v>0</v>
      </c>
      <c r="I830" s="38"/>
      <c r="J830" s="809" t="str">
        <f>IFERROR(VLOOKUP(I830,'FX rates'!$C$9:$D$25,2,FALSE),"")</f>
        <v/>
      </c>
      <c r="K830" s="382">
        <f t="shared" si="45"/>
        <v>0</v>
      </c>
      <c r="L830" s="382">
        <f t="shared" si="46"/>
        <v>0</v>
      </c>
      <c r="M830" s="11"/>
      <c r="N830" s="11"/>
      <c r="O830" s="11"/>
      <c r="P830" s="11"/>
      <c r="Q830" s="5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x14ac:dyDescent="0.2">
      <c r="A831" s="394"/>
      <c r="B831" s="37"/>
      <c r="C831" s="20"/>
      <c r="D831" s="20"/>
      <c r="E831" s="317"/>
      <c r="F831" s="21"/>
      <c r="G831" s="21"/>
      <c r="H831" s="382">
        <f t="shared" si="44"/>
        <v>0</v>
      </c>
      <c r="I831" s="38"/>
      <c r="J831" s="809" t="str">
        <f>IFERROR(VLOOKUP(I831,'FX rates'!$C$9:$D$25,2,FALSE),"")</f>
        <v/>
      </c>
      <c r="K831" s="382">
        <f t="shared" si="45"/>
        <v>0</v>
      </c>
      <c r="L831" s="382">
        <f t="shared" si="46"/>
        <v>0</v>
      </c>
      <c r="M831" s="11"/>
      <c r="N831" s="11"/>
      <c r="O831" s="11"/>
      <c r="P831" s="11"/>
      <c r="Q831" s="5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x14ac:dyDescent="0.2">
      <c r="A832" s="394"/>
      <c r="B832" s="37"/>
      <c r="C832" s="20"/>
      <c r="D832" s="20"/>
      <c r="E832" s="317"/>
      <c r="F832" s="21"/>
      <c r="G832" s="21"/>
      <c r="H832" s="382">
        <f t="shared" si="44"/>
        <v>0</v>
      </c>
      <c r="I832" s="38"/>
      <c r="J832" s="809" t="str">
        <f>IFERROR(VLOOKUP(I832,'FX rates'!$C$9:$D$25,2,FALSE),"")</f>
        <v/>
      </c>
      <c r="K832" s="382">
        <f t="shared" si="45"/>
        <v>0</v>
      </c>
      <c r="L832" s="382">
        <f t="shared" si="46"/>
        <v>0</v>
      </c>
      <c r="M832" s="11"/>
      <c r="N832" s="11"/>
      <c r="O832" s="11"/>
      <c r="P832" s="11"/>
      <c r="Q832" s="5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x14ac:dyDescent="0.2">
      <c r="A833" s="394"/>
      <c r="B833" s="37"/>
      <c r="C833" s="20"/>
      <c r="D833" s="20"/>
      <c r="E833" s="317"/>
      <c r="F833" s="21"/>
      <c r="G833" s="21"/>
      <c r="H833" s="382">
        <f t="shared" si="44"/>
        <v>0</v>
      </c>
      <c r="I833" s="38"/>
      <c r="J833" s="809" t="str">
        <f>IFERROR(VLOOKUP(I833,'FX rates'!$C$9:$D$25,2,FALSE),"")</f>
        <v/>
      </c>
      <c r="K833" s="382">
        <f t="shared" si="45"/>
        <v>0</v>
      </c>
      <c r="L833" s="382">
        <f t="shared" si="46"/>
        <v>0</v>
      </c>
      <c r="M833" s="11"/>
      <c r="N833" s="11"/>
      <c r="O833" s="11"/>
      <c r="P833" s="11"/>
      <c r="Q833" s="5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x14ac:dyDescent="0.2">
      <c r="A834" s="394"/>
      <c r="B834" s="37"/>
      <c r="C834" s="20"/>
      <c r="D834" s="20"/>
      <c r="E834" s="317"/>
      <c r="F834" s="21"/>
      <c r="G834" s="21"/>
      <c r="H834" s="382">
        <f t="shared" si="44"/>
        <v>0</v>
      </c>
      <c r="I834" s="38"/>
      <c r="J834" s="809" t="str">
        <f>IFERROR(VLOOKUP(I834,'FX rates'!$C$9:$D$25,2,FALSE),"")</f>
        <v/>
      </c>
      <c r="K834" s="382">
        <f t="shared" si="45"/>
        <v>0</v>
      </c>
      <c r="L834" s="382">
        <f t="shared" si="46"/>
        <v>0</v>
      </c>
      <c r="M834" s="11"/>
      <c r="N834" s="11"/>
      <c r="O834" s="11"/>
      <c r="P834" s="11"/>
      <c r="Q834" s="5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x14ac:dyDescent="0.2">
      <c r="A835" s="394"/>
      <c r="B835" s="37"/>
      <c r="C835" s="20"/>
      <c r="D835" s="20"/>
      <c r="E835" s="317"/>
      <c r="F835" s="21"/>
      <c r="G835" s="21"/>
      <c r="H835" s="382">
        <f t="shared" si="44"/>
        <v>0</v>
      </c>
      <c r="I835" s="38"/>
      <c r="J835" s="809" t="str">
        <f>IFERROR(VLOOKUP(I835,'FX rates'!$C$9:$D$25,2,FALSE),"")</f>
        <v/>
      </c>
      <c r="K835" s="382">
        <f t="shared" si="45"/>
        <v>0</v>
      </c>
      <c r="L835" s="382">
        <f t="shared" si="46"/>
        <v>0</v>
      </c>
      <c r="M835" s="11"/>
      <c r="N835" s="11"/>
      <c r="O835" s="11"/>
      <c r="P835" s="11"/>
      <c r="Q835" s="5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x14ac:dyDescent="0.2">
      <c r="A836" s="394"/>
      <c r="B836" s="37"/>
      <c r="C836" s="20"/>
      <c r="D836" s="20"/>
      <c r="E836" s="317"/>
      <c r="F836" s="21"/>
      <c r="G836" s="21"/>
      <c r="H836" s="382">
        <f t="shared" si="44"/>
        <v>0</v>
      </c>
      <c r="I836" s="38"/>
      <c r="J836" s="809" t="str">
        <f>IFERROR(VLOOKUP(I836,'FX rates'!$C$9:$D$25,2,FALSE),"")</f>
        <v/>
      </c>
      <c r="K836" s="382">
        <f t="shared" si="45"/>
        <v>0</v>
      </c>
      <c r="L836" s="382">
        <f t="shared" si="46"/>
        <v>0</v>
      </c>
      <c r="M836" s="11"/>
      <c r="N836" s="11"/>
      <c r="O836" s="11"/>
      <c r="P836" s="11"/>
      <c r="Q836" s="5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x14ac:dyDescent="0.2">
      <c r="A837" s="394"/>
      <c r="B837" s="37"/>
      <c r="C837" s="20"/>
      <c r="D837" s="20"/>
      <c r="E837" s="317"/>
      <c r="F837" s="21"/>
      <c r="G837" s="21"/>
      <c r="H837" s="382">
        <f t="shared" si="44"/>
        <v>0</v>
      </c>
      <c r="I837" s="38"/>
      <c r="J837" s="809" t="str">
        <f>IFERROR(VLOOKUP(I837,'FX rates'!$C$9:$D$25,2,FALSE),"")</f>
        <v/>
      </c>
      <c r="K837" s="382">
        <f t="shared" si="45"/>
        <v>0</v>
      </c>
      <c r="L837" s="382">
        <f t="shared" si="46"/>
        <v>0</v>
      </c>
      <c r="M837" s="11"/>
      <c r="N837" s="11"/>
      <c r="O837" s="11"/>
      <c r="P837" s="11"/>
      <c r="Q837" s="5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x14ac:dyDescent="0.2">
      <c r="A838" s="394"/>
      <c r="B838" s="37"/>
      <c r="C838" s="20"/>
      <c r="D838" s="20"/>
      <c r="E838" s="317"/>
      <c r="F838" s="21"/>
      <c r="G838" s="21"/>
      <c r="H838" s="382">
        <f t="shared" si="44"/>
        <v>0</v>
      </c>
      <c r="I838" s="38"/>
      <c r="J838" s="809" t="str">
        <f>IFERROR(VLOOKUP(I838,'FX rates'!$C$9:$D$25,2,FALSE),"")</f>
        <v/>
      </c>
      <c r="K838" s="382">
        <f t="shared" si="45"/>
        <v>0</v>
      </c>
      <c r="L838" s="382">
        <f t="shared" si="46"/>
        <v>0</v>
      </c>
      <c r="M838" s="11"/>
      <c r="N838" s="11"/>
      <c r="O838" s="11"/>
      <c r="P838" s="11"/>
      <c r="Q838" s="5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x14ac:dyDescent="0.2">
      <c r="A839" s="394"/>
      <c r="B839" s="37"/>
      <c r="C839" s="20"/>
      <c r="D839" s="20"/>
      <c r="E839" s="317"/>
      <c r="F839" s="21"/>
      <c r="G839" s="21"/>
      <c r="H839" s="382">
        <f t="shared" si="44"/>
        <v>0</v>
      </c>
      <c r="I839" s="38"/>
      <c r="J839" s="809" t="str">
        <f>IFERROR(VLOOKUP(I839,'FX rates'!$C$9:$D$25,2,FALSE),"")</f>
        <v/>
      </c>
      <c r="K839" s="382">
        <f t="shared" si="45"/>
        <v>0</v>
      </c>
      <c r="L839" s="382">
        <f t="shared" si="46"/>
        <v>0</v>
      </c>
      <c r="M839" s="11"/>
      <c r="N839" s="11"/>
      <c r="O839" s="11"/>
      <c r="P839" s="11"/>
      <c r="Q839" s="5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x14ac:dyDescent="0.2">
      <c r="A840" s="394"/>
      <c r="B840" s="37"/>
      <c r="C840" s="20"/>
      <c r="D840" s="20"/>
      <c r="E840" s="317"/>
      <c r="F840" s="21"/>
      <c r="G840" s="21"/>
      <c r="H840" s="382">
        <f t="shared" si="44"/>
        <v>0</v>
      </c>
      <c r="I840" s="38"/>
      <c r="J840" s="809" t="str">
        <f>IFERROR(VLOOKUP(I840,'FX rates'!$C$9:$D$25,2,FALSE),"")</f>
        <v/>
      </c>
      <c r="K840" s="382">
        <f t="shared" si="45"/>
        <v>0</v>
      </c>
      <c r="L840" s="382">
        <f t="shared" si="46"/>
        <v>0</v>
      </c>
      <c r="M840" s="11"/>
      <c r="N840" s="11"/>
      <c r="O840" s="11"/>
      <c r="P840" s="11"/>
      <c r="Q840" s="5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x14ac:dyDescent="0.2">
      <c r="A841" s="394"/>
      <c r="B841" s="37"/>
      <c r="C841" s="20"/>
      <c r="D841" s="20"/>
      <c r="E841" s="317"/>
      <c r="F841" s="21"/>
      <c r="G841" s="21"/>
      <c r="H841" s="382">
        <f t="shared" si="44"/>
        <v>0</v>
      </c>
      <c r="I841" s="38"/>
      <c r="J841" s="809" t="str">
        <f>IFERROR(VLOOKUP(I841,'FX rates'!$C$9:$D$25,2,FALSE),"")</f>
        <v/>
      </c>
      <c r="K841" s="382">
        <f t="shared" si="45"/>
        <v>0</v>
      </c>
      <c r="L841" s="382">
        <f t="shared" si="46"/>
        <v>0</v>
      </c>
      <c r="M841" s="11"/>
      <c r="N841" s="11"/>
      <c r="O841" s="11"/>
      <c r="P841" s="11"/>
      <c r="Q841" s="5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x14ac:dyDescent="0.2">
      <c r="A842" s="394"/>
      <c r="B842" s="37"/>
      <c r="C842" s="20"/>
      <c r="D842" s="20"/>
      <c r="E842" s="317"/>
      <c r="F842" s="21"/>
      <c r="G842" s="21"/>
      <c r="H842" s="382">
        <f t="shared" si="44"/>
        <v>0</v>
      </c>
      <c r="I842" s="38"/>
      <c r="J842" s="809" t="str">
        <f>IFERROR(VLOOKUP(I842,'FX rates'!$C$9:$D$25,2,FALSE),"")</f>
        <v/>
      </c>
      <c r="K842" s="382">
        <f t="shared" si="45"/>
        <v>0</v>
      </c>
      <c r="L842" s="382">
        <f t="shared" si="46"/>
        <v>0</v>
      </c>
      <c r="M842" s="11"/>
      <c r="N842" s="11"/>
      <c r="O842" s="11"/>
      <c r="P842" s="11"/>
      <c r="Q842" s="5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x14ac:dyDescent="0.2">
      <c r="A843" s="394"/>
      <c r="B843" s="37"/>
      <c r="C843" s="20"/>
      <c r="D843" s="20"/>
      <c r="E843" s="317"/>
      <c r="F843" s="21"/>
      <c r="G843" s="21"/>
      <c r="H843" s="382">
        <f t="shared" si="44"/>
        <v>0</v>
      </c>
      <c r="I843" s="38"/>
      <c r="J843" s="809" t="str">
        <f>IFERROR(VLOOKUP(I843,'FX rates'!$C$9:$D$25,2,FALSE),"")</f>
        <v/>
      </c>
      <c r="K843" s="382">
        <f t="shared" si="45"/>
        <v>0</v>
      </c>
      <c r="L843" s="382">
        <f t="shared" si="46"/>
        <v>0</v>
      </c>
      <c r="M843" s="11"/>
      <c r="N843" s="11"/>
      <c r="O843" s="11"/>
      <c r="P843" s="11"/>
      <c r="Q843" s="5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x14ac:dyDescent="0.2">
      <c r="A844" s="394"/>
      <c r="B844" s="37"/>
      <c r="C844" s="20"/>
      <c r="D844" s="20"/>
      <c r="E844" s="317"/>
      <c r="F844" s="21"/>
      <c r="G844" s="21"/>
      <c r="H844" s="382">
        <f t="shared" si="44"/>
        <v>0</v>
      </c>
      <c r="I844" s="38"/>
      <c r="J844" s="809" t="str">
        <f>IFERROR(VLOOKUP(I844,'FX rates'!$C$9:$D$25,2,FALSE),"")</f>
        <v/>
      </c>
      <c r="K844" s="382">
        <f t="shared" si="45"/>
        <v>0</v>
      </c>
      <c r="L844" s="382">
        <f t="shared" si="46"/>
        <v>0</v>
      </c>
      <c r="M844" s="11"/>
      <c r="N844" s="11"/>
      <c r="O844" s="11"/>
      <c r="P844" s="11"/>
      <c r="Q844" s="5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x14ac:dyDescent="0.2">
      <c r="A845" s="394"/>
      <c r="B845" s="37"/>
      <c r="C845" s="20"/>
      <c r="D845" s="20"/>
      <c r="E845" s="317"/>
      <c r="F845" s="21"/>
      <c r="G845" s="21"/>
      <c r="H845" s="382">
        <f t="shared" si="44"/>
        <v>0</v>
      </c>
      <c r="I845" s="38"/>
      <c r="J845" s="809" t="str">
        <f>IFERROR(VLOOKUP(I845,'FX rates'!$C$9:$D$25,2,FALSE),"")</f>
        <v/>
      </c>
      <c r="K845" s="382">
        <f t="shared" si="45"/>
        <v>0</v>
      </c>
      <c r="L845" s="382">
        <f t="shared" si="46"/>
        <v>0</v>
      </c>
      <c r="M845" s="11"/>
      <c r="N845" s="11"/>
      <c r="O845" s="11"/>
      <c r="P845" s="11"/>
      <c r="Q845" s="5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x14ac:dyDescent="0.2">
      <c r="A846" s="394"/>
      <c r="B846" s="37"/>
      <c r="C846" s="20"/>
      <c r="D846" s="20"/>
      <c r="E846" s="317"/>
      <c r="F846" s="21"/>
      <c r="G846" s="21"/>
      <c r="H846" s="382">
        <f t="shared" si="44"/>
        <v>0</v>
      </c>
      <c r="I846" s="38"/>
      <c r="J846" s="809" t="str">
        <f>IFERROR(VLOOKUP(I846,'FX rates'!$C$9:$D$25,2,FALSE),"")</f>
        <v/>
      </c>
      <c r="K846" s="382">
        <f t="shared" si="45"/>
        <v>0</v>
      </c>
      <c r="L846" s="382">
        <f t="shared" si="46"/>
        <v>0</v>
      </c>
      <c r="M846" s="11"/>
      <c r="N846" s="11"/>
      <c r="O846" s="11"/>
      <c r="P846" s="11"/>
      <c r="Q846" s="5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x14ac:dyDescent="0.2">
      <c r="A847" s="394"/>
      <c r="B847" s="37"/>
      <c r="C847" s="20"/>
      <c r="D847" s="20"/>
      <c r="E847" s="317"/>
      <c r="F847" s="21"/>
      <c r="G847" s="21"/>
      <c r="H847" s="382">
        <f t="shared" si="44"/>
        <v>0</v>
      </c>
      <c r="I847" s="38"/>
      <c r="J847" s="809" t="str">
        <f>IFERROR(VLOOKUP(I847,'FX rates'!$C$9:$D$25,2,FALSE),"")</f>
        <v/>
      </c>
      <c r="K847" s="382">
        <f t="shared" si="45"/>
        <v>0</v>
      </c>
      <c r="L847" s="382">
        <f t="shared" si="46"/>
        <v>0</v>
      </c>
      <c r="M847" s="11"/>
      <c r="N847" s="11"/>
      <c r="O847" s="11"/>
      <c r="P847" s="11"/>
      <c r="Q847" s="5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x14ac:dyDescent="0.2">
      <c r="A848" s="394"/>
      <c r="B848" s="37"/>
      <c r="C848" s="20"/>
      <c r="D848" s="20"/>
      <c r="E848" s="317"/>
      <c r="F848" s="21"/>
      <c r="G848" s="21"/>
      <c r="H848" s="382">
        <f t="shared" si="44"/>
        <v>0</v>
      </c>
      <c r="I848" s="38"/>
      <c r="J848" s="809" t="str">
        <f>IFERROR(VLOOKUP(I848,'FX rates'!$C$9:$D$25,2,FALSE),"")</f>
        <v/>
      </c>
      <c r="K848" s="382">
        <f t="shared" si="45"/>
        <v>0</v>
      </c>
      <c r="L848" s="382">
        <f t="shared" si="46"/>
        <v>0</v>
      </c>
      <c r="M848" s="11"/>
      <c r="N848" s="11"/>
      <c r="O848" s="11"/>
      <c r="P848" s="11"/>
      <c r="Q848" s="5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x14ac:dyDescent="0.2">
      <c r="A849" s="394"/>
      <c r="B849" s="37"/>
      <c r="C849" s="20"/>
      <c r="D849" s="20"/>
      <c r="E849" s="317"/>
      <c r="F849" s="21"/>
      <c r="G849" s="21"/>
      <c r="H849" s="382">
        <f t="shared" si="44"/>
        <v>0</v>
      </c>
      <c r="I849" s="38"/>
      <c r="J849" s="809" t="str">
        <f>IFERROR(VLOOKUP(I849,'FX rates'!$C$9:$D$25,2,FALSE),"")</f>
        <v/>
      </c>
      <c r="K849" s="382">
        <f t="shared" si="45"/>
        <v>0</v>
      </c>
      <c r="L849" s="382">
        <f t="shared" si="46"/>
        <v>0</v>
      </c>
      <c r="M849" s="11"/>
      <c r="N849" s="11"/>
      <c r="O849" s="11"/>
      <c r="P849" s="11"/>
      <c r="Q849" s="5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x14ac:dyDescent="0.2">
      <c r="A850" s="394"/>
      <c r="B850" s="37"/>
      <c r="C850" s="20"/>
      <c r="D850" s="20"/>
      <c r="E850" s="317"/>
      <c r="F850" s="21"/>
      <c r="G850" s="21"/>
      <c r="H850" s="382">
        <f t="shared" si="44"/>
        <v>0</v>
      </c>
      <c r="I850" s="38"/>
      <c r="J850" s="809" t="str">
        <f>IFERROR(VLOOKUP(I850,'FX rates'!$C$9:$D$25,2,FALSE),"")</f>
        <v/>
      </c>
      <c r="K850" s="382">
        <f t="shared" si="45"/>
        <v>0</v>
      </c>
      <c r="L850" s="382">
        <f t="shared" si="46"/>
        <v>0</v>
      </c>
      <c r="M850" s="11"/>
      <c r="N850" s="11"/>
      <c r="O850" s="11"/>
      <c r="P850" s="11"/>
      <c r="Q850" s="5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x14ac:dyDescent="0.2">
      <c r="A851" s="394"/>
      <c r="B851" s="37"/>
      <c r="C851" s="20"/>
      <c r="D851" s="20"/>
      <c r="E851" s="317"/>
      <c r="F851" s="21"/>
      <c r="G851" s="21"/>
      <c r="H851" s="382">
        <f t="shared" si="44"/>
        <v>0</v>
      </c>
      <c r="I851" s="38"/>
      <c r="J851" s="809" t="str">
        <f>IFERROR(VLOOKUP(I851,'FX rates'!$C$9:$D$25,2,FALSE),"")</f>
        <v/>
      </c>
      <c r="K851" s="382">
        <f t="shared" si="45"/>
        <v>0</v>
      </c>
      <c r="L851" s="382">
        <f t="shared" si="46"/>
        <v>0</v>
      </c>
      <c r="M851" s="11"/>
      <c r="N851" s="11"/>
      <c r="O851" s="11"/>
      <c r="P851" s="11"/>
      <c r="Q851" s="5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x14ac:dyDescent="0.2">
      <c r="A852" s="394"/>
      <c r="B852" s="37"/>
      <c r="C852" s="20"/>
      <c r="D852" s="20"/>
      <c r="E852" s="317"/>
      <c r="F852" s="21"/>
      <c r="G852" s="21"/>
      <c r="H852" s="382">
        <f t="shared" si="44"/>
        <v>0</v>
      </c>
      <c r="I852" s="38"/>
      <c r="J852" s="809" t="str">
        <f>IFERROR(VLOOKUP(I852,'FX rates'!$C$9:$D$25,2,FALSE),"")</f>
        <v/>
      </c>
      <c r="K852" s="382">
        <f t="shared" si="45"/>
        <v>0</v>
      </c>
      <c r="L852" s="382">
        <f t="shared" si="46"/>
        <v>0</v>
      </c>
      <c r="M852" s="11"/>
      <c r="N852" s="11"/>
      <c r="O852" s="11"/>
      <c r="P852" s="11"/>
      <c r="Q852" s="5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x14ac:dyDescent="0.2">
      <c r="A853" s="394"/>
      <c r="B853" s="37"/>
      <c r="C853" s="20"/>
      <c r="D853" s="20"/>
      <c r="E853" s="317"/>
      <c r="F853" s="21"/>
      <c r="G853" s="21"/>
      <c r="H853" s="382">
        <f t="shared" si="44"/>
        <v>0</v>
      </c>
      <c r="I853" s="38"/>
      <c r="J853" s="809" t="str">
        <f>IFERROR(VLOOKUP(I853,'FX rates'!$C$9:$D$25,2,FALSE),"")</f>
        <v/>
      </c>
      <c r="K853" s="382">
        <f t="shared" si="45"/>
        <v>0</v>
      </c>
      <c r="L853" s="382">
        <f t="shared" si="46"/>
        <v>0</v>
      </c>
      <c r="M853" s="11"/>
      <c r="N853" s="11"/>
      <c r="O853" s="11"/>
      <c r="P853" s="11"/>
      <c r="Q853" s="5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x14ac:dyDescent="0.2">
      <c r="A854" s="394"/>
      <c r="B854" s="37"/>
      <c r="C854" s="20"/>
      <c r="D854" s="20"/>
      <c r="E854" s="317"/>
      <c r="F854" s="21"/>
      <c r="G854" s="21"/>
      <c r="H854" s="382">
        <f t="shared" si="44"/>
        <v>0</v>
      </c>
      <c r="I854" s="38"/>
      <c r="J854" s="809" t="str">
        <f>IFERROR(VLOOKUP(I854,'FX rates'!$C$9:$D$25,2,FALSE),"")</f>
        <v/>
      </c>
      <c r="K854" s="382">
        <f t="shared" si="45"/>
        <v>0</v>
      </c>
      <c r="L854" s="382">
        <f t="shared" si="46"/>
        <v>0</v>
      </c>
      <c r="M854" s="11"/>
      <c r="N854" s="11"/>
      <c r="O854" s="11"/>
      <c r="P854" s="11"/>
      <c r="Q854" s="5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x14ac:dyDescent="0.2">
      <c r="A855" s="394"/>
      <c r="B855" s="37"/>
      <c r="C855" s="20"/>
      <c r="D855" s="20"/>
      <c r="E855" s="317"/>
      <c r="F855" s="21"/>
      <c r="G855" s="21"/>
      <c r="H855" s="382">
        <f t="shared" si="44"/>
        <v>0</v>
      </c>
      <c r="I855" s="38"/>
      <c r="J855" s="809" t="str">
        <f>IFERROR(VLOOKUP(I855,'FX rates'!$C$9:$D$25,2,FALSE),"")</f>
        <v/>
      </c>
      <c r="K855" s="382">
        <f t="shared" si="45"/>
        <v>0</v>
      </c>
      <c r="L855" s="382">
        <f t="shared" si="46"/>
        <v>0</v>
      </c>
      <c r="M855" s="11"/>
      <c r="N855" s="11"/>
      <c r="O855" s="11"/>
      <c r="P855" s="11"/>
      <c r="Q855" s="5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x14ac:dyDescent="0.2">
      <c r="A856" s="394"/>
      <c r="B856" s="37"/>
      <c r="C856" s="20"/>
      <c r="D856" s="20"/>
      <c r="E856" s="317"/>
      <c r="F856" s="21"/>
      <c r="G856" s="21"/>
      <c r="H856" s="382">
        <f t="shared" si="44"/>
        <v>0</v>
      </c>
      <c r="I856" s="38"/>
      <c r="J856" s="809" t="str">
        <f>IFERROR(VLOOKUP(I856,'FX rates'!$C$9:$D$25,2,FALSE),"")</f>
        <v/>
      </c>
      <c r="K856" s="382">
        <f t="shared" si="45"/>
        <v>0</v>
      </c>
      <c r="L856" s="382">
        <f t="shared" si="46"/>
        <v>0</v>
      </c>
      <c r="M856" s="11"/>
      <c r="N856" s="11"/>
      <c r="O856" s="11"/>
      <c r="P856" s="11"/>
      <c r="Q856" s="5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x14ac:dyDescent="0.2">
      <c r="A857" s="394"/>
      <c r="B857" s="37"/>
      <c r="C857" s="20"/>
      <c r="D857" s="20"/>
      <c r="E857" s="317"/>
      <c r="F857" s="21"/>
      <c r="G857" s="21"/>
      <c r="H857" s="382">
        <f t="shared" si="44"/>
        <v>0</v>
      </c>
      <c r="I857" s="38"/>
      <c r="J857" s="809" t="str">
        <f>IFERROR(VLOOKUP(I857,'FX rates'!$C$9:$D$25,2,FALSE),"")</f>
        <v/>
      </c>
      <c r="K857" s="382">
        <f t="shared" si="45"/>
        <v>0</v>
      </c>
      <c r="L857" s="382">
        <f t="shared" si="46"/>
        <v>0</v>
      </c>
      <c r="M857" s="11"/>
      <c r="N857" s="11"/>
      <c r="O857" s="11"/>
      <c r="P857" s="11"/>
      <c r="Q857" s="5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x14ac:dyDescent="0.2">
      <c r="A858" s="394"/>
      <c r="B858" s="37"/>
      <c r="C858" s="20"/>
      <c r="D858" s="20"/>
      <c r="E858" s="317"/>
      <c r="F858" s="21"/>
      <c r="G858" s="21"/>
      <c r="H858" s="382">
        <f t="shared" ref="H858:H921" si="47">IF(F858&gt;0,F858*G858,0)</f>
        <v>0</v>
      </c>
      <c r="I858" s="38"/>
      <c r="J858" s="809" t="str">
        <f>IFERROR(VLOOKUP(I858,'FX rates'!$C$9:$D$25,2,FALSE),"")</f>
        <v/>
      </c>
      <c r="K858" s="382">
        <f t="shared" ref="K858:K921" si="48">IF(E858=$Z$26,H858,0)</f>
        <v>0</v>
      </c>
      <c r="L858" s="382">
        <f t="shared" ref="L858:L921" si="49">IF(OR(E858=$Z$27,ISBLANK(E858)),H858,0)</f>
        <v>0</v>
      </c>
      <c r="M858" s="11"/>
      <c r="N858" s="11"/>
      <c r="O858" s="11"/>
      <c r="P858" s="11"/>
      <c r="Q858" s="5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x14ac:dyDescent="0.2">
      <c r="A859" s="394"/>
      <c r="B859" s="37"/>
      <c r="C859" s="20"/>
      <c r="D859" s="20"/>
      <c r="E859" s="317"/>
      <c r="F859" s="21"/>
      <c r="G859" s="21"/>
      <c r="H859" s="382">
        <f t="shared" si="47"/>
        <v>0</v>
      </c>
      <c r="I859" s="38"/>
      <c r="J859" s="809" t="str">
        <f>IFERROR(VLOOKUP(I859,'FX rates'!$C$9:$D$25,2,FALSE),"")</f>
        <v/>
      </c>
      <c r="K859" s="382">
        <f t="shared" si="48"/>
        <v>0</v>
      </c>
      <c r="L859" s="382">
        <f t="shared" si="49"/>
        <v>0</v>
      </c>
      <c r="M859" s="11"/>
      <c r="N859" s="11"/>
      <c r="O859" s="11"/>
      <c r="P859" s="11"/>
      <c r="Q859" s="5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x14ac:dyDescent="0.2">
      <c r="A860" s="394"/>
      <c r="B860" s="37"/>
      <c r="C860" s="20"/>
      <c r="D860" s="20"/>
      <c r="E860" s="317"/>
      <c r="F860" s="21"/>
      <c r="G860" s="21"/>
      <c r="H860" s="382">
        <f t="shared" si="47"/>
        <v>0</v>
      </c>
      <c r="I860" s="38"/>
      <c r="J860" s="809" t="str">
        <f>IFERROR(VLOOKUP(I860,'FX rates'!$C$9:$D$25,2,FALSE),"")</f>
        <v/>
      </c>
      <c r="K860" s="382">
        <f t="shared" si="48"/>
        <v>0</v>
      </c>
      <c r="L860" s="382">
        <f t="shared" si="49"/>
        <v>0</v>
      </c>
      <c r="M860" s="11"/>
      <c r="N860" s="11"/>
      <c r="O860" s="11"/>
      <c r="P860" s="11"/>
      <c r="Q860" s="5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x14ac:dyDescent="0.2">
      <c r="A861" s="394"/>
      <c r="B861" s="37"/>
      <c r="C861" s="20"/>
      <c r="D861" s="20"/>
      <c r="E861" s="317"/>
      <c r="F861" s="21"/>
      <c r="G861" s="21"/>
      <c r="H861" s="382">
        <f t="shared" si="47"/>
        <v>0</v>
      </c>
      <c r="I861" s="38"/>
      <c r="J861" s="809" t="str">
        <f>IFERROR(VLOOKUP(I861,'FX rates'!$C$9:$D$25,2,FALSE),"")</f>
        <v/>
      </c>
      <c r="K861" s="382">
        <f t="shared" si="48"/>
        <v>0</v>
      </c>
      <c r="L861" s="382">
        <f t="shared" si="49"/>
        <v>0</v>
      </c>
      <c r="M861" s="11"/>
      <c r="N861" s="11"/>
      <c r="O861" s="11"/>
      <c r="P861" s="11"/>
      <c r="Q861" s="5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x14ac:dyDescent="0.2">
      <c r="A862" s="394"/>
      <c r="B862" s="37"/>
      <c r="C862" s="20"/>
      <c r="D862" s="20"/>
      <c r="E862" s="317"/>
      <c r="F862" s="21"/>
      <c r="G862" s="21"/>
      <c r="H862" s="382">
        <f t="shared" si="47"/>
        <v>0</v>
      </c>
      <c r="I862" s="38"/>
      <c r="J862" s="809" t="str">
        <f>IFERROR(VLOOKUP(I862,'FX rates'!$C$9:$D$25,2,FALSE),"")</f>
        <v/>
      </c>
      <c r="K862" s="382">
        <f t="shared" si="48"/>
        <v>0</v>
      </c>
      <c r="L862" s="382">
        <f t="shared" si="49"/>
        <v>0</v>
      </c>
      <c r="M862" s="11"/>
      <c r="N862" s="11"/>
      <c r="O862" s="11"/>
      <c r="P862" s="11"/>
      <c r="Q862" s="5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x14ac:dyDescent="0.2">
      <c r="A863" s="394"/>
      <c r="B863" s="37"/>
      <c r="C863" s="20"/>
      <c r="D863" s="20"/>
      <c r="E863" s="317"/>
      <c r="F863" s="21"/>
      <c r="G863" s="21"/>
      <c r="H863" s="382">
        <f t="shared" si="47"/>
        <v>0</v>
      </c>
      <c r="I863" s="38"/>
      <c r="J863" s="809" t="str">
        <f>IFERROR(VLOOKUP(I863,'FX rates'!$C$9:$D$25,2,FALSE),"")</f>
        <v/>
      </c>
      <c r="K863" s="382">
        <f t="shared" si="48"/>
        <v>0</v>
      </c>
      <c r="L863" s="382">
        <f t="shared" si="49"/>
        <v>0</v>
      </c>
      <c r="M863" s="11"/>
      <c r="N863" s="11"/>
      <c r="O863" s="11"/>
      <c r="P863" s="11"/>
      <c r="Q863" s="5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x14ac:dyDescent="0.2">
      <c r="A864" s="394"/>
      <c r="B864" s="37"/>
      <c r="C864" s="20"/>
      <c r="D864" s="20"/>
      <c r="E864" s="317"/>
      <c r="F864" s="21"/>
      <c r="G864" s="21"/>
      <c r="H864" s="382">
        <f t="shared" si="47"/>
        <v>0</v>
      </c>
      <c r="I864" s="38"/>
      <c r="J864" s="809" t="str">
        <f>IFERROR(VLOOKUP(I864,'FX rates'!$C$9:$D$25,2,FALSE),"")</f>
        <v/>
      </c>
      <c r="K864" s="382">
        <f t="shared" si="48"/>
        <v>0</v>
      </c>
      <c r="L864" s="382">
        <f t="shared" si="49"/>
        <v>0</v>
      </c>
      <c r="M864" s="11"/>
      <c r="N864" s="11"/>
      <c r="O864" s="11"/>
      <c r="P864" s="11"/>
      <c r="Q864" s="5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x14ac:dyDescent="0.2">
      <c r="A865" s="394"/>
      <c r="B865" s="37"/>
      <c r="C865" s="20"/>
      <c r="D865" s="20"/>
      <c r="E865" s="317"/>
      <c r="F865" s="21"/>
      <c r="G865" s="21"/>
      <c r="H865" s="382">
        <f t="shared" si="47"/>
        <v>0</v>
      </c>
      <c r="I865" s="38"/>
      <c r="J865" s="809" t="str">
        <f>IFERROR(VLOOKUP(I865,'FX rates'!$C$9:$D$25,2,FALSE),"")</f>
        <v/>
      </c>
      <c r="K865" s="382">
        <f t="shared" si="48"/>
        <v>0</v>
      </c>
      <c r="L865" s="382">
        <f t="shared" si="49"/>
        <v>0</v>
      </c>
      <c r="M865" s="11"/>
      <c r="N865" s="11"/>
      <c r="O865" s="11"/>
      <c r="P865" s="11"/>
      <c r="Q865" s="5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x14ac:dyDescent="0.2">
      <c r="A866" s="394"/>
      <c r="B866" s="37"/>
      <c r="C866" s="20"/>
      <c r="D866" s="20"/>
      <c r="E866" s="317"/>
      <c r="F866" s="21"/>
      <c r="G866" s="21"/>
      <c r="H866" s="382">
        <f t="shared" si="47"/>
        <v>0</v>
      </c>
      <c r="I866" s="38"/>
      <c r="J866" s="809" t="str">
        <f>IFERROR(VLOOKUP(I866,'FX rates'!$C$9:$D$25,2,FALSE),"")</f>
        <v/>
      </c>
      <c r="K866" s="382">
        <f t="shared" si="48"/>
        <v>0</v>
      </c>
      <c r="L866" s="382">
        <f t="shared" si="49"/>
        <v>0</v>
      </c>
      <c r="M866" s="11"/>
      <c r="N866" s="11"/>
      <c r="O866" s="11"/>
      <c r="P866" s="11"/>
      <c r="Q866" s="5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x14ac:dyDescent="0.2">
      <c r="A867" s="394"/>
      <c r="B867" s="37"/>
      <c r="C867" s="20"/>
      <c r="D867" s="20"/>
      <c r="E867" s="317"/>
      <c r="F867" s="21"/>
      <c r="G867" s="21"/>
      <c r="H867" s="382">
        <f t="shared" si="47"/>
        <v>0</v>
      </c>
      <c r="I867" s="38"/>
      <c r="J867" s="809" t="str">
        <f>IFERROR(VLOOKUP(I867,'FX rates'!$C$9:$D$25,2,FALSE),"")</f>
        <v/>
      </c>
      <c r="K867" s="382">
        <f t="shared" si="48"/>
        <v>0</v>
      </c>
      <c r="L867" s="382">
        <f t="shared" si="49"/>
        <v>0</v>
      </c>
      <c r="M867" s="11"/>
      <c r="N867" s="11"/>
      <c r="O867" s="11"/>
      <c r="P867" s="11"/>
      <c r="Q867" s="5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x14ac:dyDescent="0.2">
      <c r="A868" s="394"/>
      <c r="B868" s="37"/>
      <c r="C868" s="20"/>
      <c r="D868" s="20"/>
      <c r="E868" s="317"/>
      <c r="F868" s="21"/>
      <c r="G868" s="21"/>
      <c r="H868" s="382">
        <f t="shared" si="47"/>
        <v>0</v>
      </c>
      <c r="I868" s="38"/>
      <c r="J868" s="809" t="str">
        <f>IFERROR(VLOOKUP(I868,'FX rates'!$C$9:$D$25,2,FALSE),"")</f>
        <v/>
      </c>
      <c r="K868" s="382">
        <f t="shared" si="48"/>
        <v>0</v>
      </c>
      <c r="L868" s="382">
        <f t="shared" si="49"/>
        <v>0</v>
      </c>
      <c r="M868" s="11"/>
      <c r="N868" s="11"/>
      <c r="O868" s="11"/>
      <c r="P868" s="11"/>
      <c r="Q868" s="5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x14ac:dyDescent="0.2">
      <c r="A869" s="394"/>
      <c r="B869" s="37"/>
      <c r="C869" s="20"/>
      <c r="D869" s="20"/>
      <c r="E869" s="317"/>
      <c r="F869" s="21"/>
      <c r="G869" s="21"/>
      <c r="H869" s="382">
        <f t="shared" si="47"/>
        <v>0</v>
      </c>
      <c r="I869" s="38"/>
      <c r="J869" s="809" t="str">
        <f>IFERROR(VLOOKUP(I869,'FX rates'!$C$9:$D$25,2,FALSE),"")</f>
        <v/>
      </c>
      <c r="K869" s="382">
        <f t="shared" si="48"/>
        <v>0</v>
      </c>
      <c r="L869" s="382">
        <f t="shared" si="49"/>
        <v>0</v>
      </c>
      <c r="M869" s="11"/>
      <c r="N869" s="11"/>
      <c r="O869" s="11"/>
      <c r="P869" s="11"/>
      <c r="Q869" s="5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x14ac:dyDescent="0.2">
      <c r="A870" s="394"/>
      <c r="B870" s="37"/>
      <c r="C870" s="20"/>
      <c r="D870" s="20"/>
      <c r="E870" s="317"/>
      <c r="F870" s="21"/>
      <c r="G870" s="21"/>
      <c r="H870" s="382">
        <f t="shared" si="47"/>
        <v>0</v>
      </c>
      <c r="I870" s="38"/>
      <c r="J870" s="809" t="str">
        <f>IFERROR(VLOOKUP(I870,'FX rates'!$C$9:$D$25,2,FALSE),"")</f>
        <v/>
      </c>
      <c r="K870" s="382">
        <f t="shared" si="48"/>
        <v>0</v>
      </c>
      <c r="L870" s="382">
        <f t="shared" si="49"/>
        <v>0</v>
      </c>
      <c r="M870" s="11"/>
      <c r="N870" s="11"/>
      <c r="O870" s="11"/>
      <c r="P870" s="11"/>
      <c r="Q870" s="5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x14ac:dyDescent="0.2">
      <c r="A871" s="394"/>
      <c r="B871" s="37"/>
      <c r="C871" s="20"/>
      <c r="D871" s="20"/>
      <c r="E871" s="317"/>
      <c r="F871" s="21"/>
      <c r="G871" s="21"/>
      <c r="H871" s="382">
        <f t="shared" si="47"/>
        <v>0</v>
      </c>
      <c r="I871" s="38"/>
      <c r="J871" s="809" t="str">
        <f>IFERROR(VLOOKUP(I871,'FX rates'!$C$9:$D$25,2,FALSE),"")</f>
        <v/>
      </c>
      <c r="K871" s="382">
        <f t="shared" si="48"/>
        <v>0</v>
      </c>
      <c r="L871" s="382">
        <f t="shared" si="49"/>
        <v>0</v>
      </c>
      <c r="M871" s="11"/>
      <c r="N871" s="11"/>
      <c r="O871" s="11"/>
      <c r="P871" s="11"/>
      <c r="Q871" s="5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x14ac:dyDescent="0.2">
      <c r="A872" s="394"/>
      <c r="B872" s="37"/>
      <c r="C872" s="20"/>
      <c r="D872" s="20"/>
      <c r="E872" s="317"/>
      <c r="F872" s="21"/>
      <c r="G872" s="21"/>
      <c r="H872" s="382">
        <f t="shared" si="47"/>
        <v>0</v>
      </c>
      <c r="I872" s="38"/>
      <c r="J872" s="809" t="str">
        <f>IFERROR(VLOOKUP(I872,'FX rates'!$C$9:$D$25,2,FALSE),"")</f>
        <v/>
      </c>
      <c r="K872" s="382">
        <f t="shared" si="48"/>
        <v>0</v>
      </c>
      <c r="L872" s="382">
        <f t="shared" si="49"/>
        <v>0</v>
      </c>
      <c r="M872" s="11"/>
      <c r="N872" s="11"/>
      <c r="O872" s="11"/>
      <c r="P872" s="11"/>
      <c r="Q872" s="5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x14ac:dyDescent="0.2">
      <c r="A873" s="394"/>
      <c r="B873" s="37"/>
      <c r="C873" s="20"/>
      <c r="D873" s="20"/>
      <c r="E873" s="317"/>
      <c r="F873" s="21"/>
      <c r="G873" s="21"/>
      <c r="H873" s="382">
        <f t="shared" si="47"/>
        <v>0</v>
      </c>
      <c r="I873" s="38"/>
      <c r="J873" s="809" t="str">
        <f>IFERROR(VLOOKUP(I873,'FX rates'!$C$9:$D$25,2,FALSE),"")</f>
        <v/>
      </c>
      <c r="K873" s="382">
        <f t="shared" si="48"/>
        <v>0</v>
      </c>
      <c r="L873" s="382">
        <f t="shared" si="49"/>
        <v>0</v>
      </c>
      <c r="M873" s="11"/>
      <c r="N873" s="11"/>
      <c r="O873" s="11"/>
      <c r="P873" s="11"/>
      <c r="Q873" s="5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x14ac:dyDescent="0.2">
      <c r="A874" s="394"/>
      <c r="B874" s="37"/>
      <c r="C874" s="20"/>
      <c r="D874" s="20"/>
      <c r="E874" s="317"/>
      <c r="F874" s="21"/>
      <c r="G874" s="21"/>
      <c r="H874" s="382">
        <f t="shared" si="47"/>
        <v>0</v>
      </c>
      <c r="I874" s="38"/>
      <c r="J874" s="809" t="str">
        <f>IFERROR(VLOOKUP(I874,'FX rates'!$C$9:$D$25,2,FALSE),"")</f>
        <v/>
      </c>
      <c r="K874" s="382">
        <f t="shared" si="48"/>
        <v>0</v>
      </c>
      <c r="L874" s="382">
        <f t="shared" si="49"/>
        <v>0</v>
      </c>
      <c r="M874" s="11"/>
      <c r="N874" s="11"/>
      <c r="O874" s="11"/>
      <c r="P874" s="11"/>
      <c r="Q874" s="5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x14ac:dyDescent="0.2">
      <c r="A875" s="394"/>
      <c r="B875" s="37"/>
      <c r="C875" s="20"/>
      <c r="D875" s="20"/>
      <c r="E875" s="317"/>
      <c r="F875" s="21"/>
      <c r="G875" s="21"/>
      <c r="H875" s="382">
        <f t="shared" si="47"/>
        <v>0</v>
      </c>
      <c r="I875" s="38"/>
      <c r="J875" s="809" t="str">
        <f>IFERROR(VLOOKUP(I875,'FX rates'!$C$9:$D$25,2,FALSE),"")</f>
        <v/>
      </c>
      <c r="K875" s="382">
        <f t="shared" si="48"/>
        <v>0</v>
      </c>
      <c r="L875" s="382">
        <f t="shared" si="49"/>
        <v>0</v>
      </c>
      <c r="M875" s="11"/>
      <c r="N875" s="11"/>
      <c r="O875" s="11"/>
      <c r="P875" s="11"/>
      <c r="Q875" s="5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x14ac:dyDescent="0.2">
      <c r="A876" s="394"/>
      <c r="B876" s="37"/>
      <c r="C876" s="20"/>
      <c r="D876" s="20"/>
      <c r="E876" s="317"/>
      <c r="F876" s="21"/>
      <c r="G876" s="21"/>
      <c r="H876" s="382">
        <f t="shared" si="47"/>
        <v>0</v>
      </c>
      <c r="I876" s="38"/>
      <c r="J876" s="809" t="str">
        <f>IFERROR(VLOOKUP(I876,'FX rates'!$C$9:$D$25,2,FALSE),"")</f>
        <v/>
      </c>
      <c r="K876" s="382">
        <f t="shared" si="48"/>
        <v>0</v>
      </c>
      <c r="L876" s="382">
        <f t="shared" si="49"/>
        <v>0</v>
      </c>
      <c r="M876" s="11"/>
      <c r="N876" s="11"/>
      <c r="O876" s="11"/>
      <c r="P876" s="11"/>
      <c r="Q876" s="5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x14ac:dyDescent="0.2">
      <c r="A877" s="394"/>
      <c r="B877" s="37"/>
      <c r="C877" s="20"/>
      <c r="D877" s="20"/>
      <c r="E877" s="317"/>
      <c r="F877" s="21"/>
      <c r="G877" s="21"/>
      <c r="H877" s="382">
        <f t="shared" si="47"/>
        <v>0</v>
      </c>
      <c r="I877" s="38"/>
      <c r="J877" s="809" t="str">
        <f>IFERROR(VLOOKUP(I877,'FX rates'!$C$9:$D$25,2,FALSE),"")</f>
        <v/>
      </c>
      <c r="K877" s="382">
        <f t="shared" si="48"/>
        <v>0</v>
      </c>
      <c r="L877" s="382">
        <f t="shared" si="49"/>
        <v>0</v>
      </c>
      <c r="M877" s="11"/>
      <c r="N877" s="11"/>
      <c r="O877" s="11"/>
      <c r="P877" s="11"/>
      <c r="Q877" s="5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x14ac:dyDescent="0.2">
      <c r="A878" s="394"/>
      <c r="B878" s="37"/>
      <c r="C878" s="20"/>
      <c r="D878" s="20"/>
      <c r="E878" s="317"/>
      <c r="F878" s="21"/>
      <c r="G878" s="21"/>
      <c r="H878" s="382">
        <f t="shared" si="47"/>
        <v>0</v>
      </c>
      <c r="I878" s="38"/>
      <c r="J878" s="809" t="str">
        <f>IFERROR(VLOOKUP(I878,'FX rates'!$C$9:$D$25,2,FALSE),"")</f>
        <v/>
      </c>
      <c r="K878" s="382">
        <f t="shared" si="48"/>
        <v>0</v>
      </c>
      <c r="L878" s="382">
        <f t="shared" si="49"/>
        <v>0</v>
      </c>
      <c r="M878" s="11"/>
      <c r="N878" s="11"/>
      <c r="O878" s="11"/>
      <c r="P878" s="11"/>
      <c r="Q878" s="5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x14ac:dyDescent="0.2">
      <c r="A879" s="394"/>
      <c r="B879" s="37"/>
      <c r="C879" s="20"/>
      <c r="D879" s="20"/>
      <c r="E879" s="317"/>
      <c r="F879" s="21"/>
      <c r="G879" s="21"/>
      <c r="H879" s="382">
        <f t="shared" si="47"/>
        <v>0</v>
      </c>
      <c r="I879" s="38"/>
      <c r="J879" s="809" t="str">
        <f>IFERROR(VLOOKUP(I879,'FX rates'!$C$9:$D$25,2,FALSE),"")</f>
        <v/>
      </c>
      <c r="K879" s="382">
        <f t="shared" si="48"/>
        <v>0</v>
      </c>
      <c r="L879" s="382">
        <f t="shared" si="49"/>
        <v>0</v>
      </c>
      <c r="M879" s="11"/>
      <c r="N879" s="11"/>
      <c r="O879" s="11"/>
      <c r="P879" s="11"/>
      <c r="Q879" s="5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x14ac:dyDescent="0.2">
      <c r="A880" s="394"/>
      <c r="B880" s="37"/>
      <c r="C880" s="20"/>
      <c r="D880" s="20"/>
      <c r="E880" s="317"/>
      <c r="F880" s="21"/>
      <c r="G880" s="21"/>
      <c r="H880" s="382">
        <f t="shared" si="47"/>
        <v>0</v>
      </c>
      <c r="I880" s="38"/>
      <c r="J880" s="809" t="str">
        <f>IFERROR(VLOOKUP(I880,'FX rates'!$C$9:$D$25,2,FALSE),"")</f>
        <v/>
      </c>
      <c r="K880" s="382">
        <f t="shared" si="48"/>
        <v>0</v>
      </c>
      <c r="L880" s="382">
        <f t="shared" si="49"/>
        <v>0</v>
      </c>
      <c r="M880" s="11"/>
      <c r="N880" s="11"/>
      <c r="O880" s="11"/>
      <c r="P880" s="11"/>
      <c r="Q880" s="5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x14ac:dyDescent="0.2">
      <c r="A881" s="394"/>
      <c r="B881" s="37"/>
      <c r="C881" s="20"/>
      <c r="D881" s="20"/>
      <c r="E881" s="317"/>
      <c r="F881" s="21"/>
      <c r="G881" s="21"/>
      <c r="H881" s="382">
        <f t="shared" si="47"/>
        <v>0</v>
      </c>
      <c r="I881" s="38"/>
      <c r="J881" s="809" t="str">
        <f>IFERROR(VLOOKUP(I881,'FX rates'!$C$9:$D$25,2,FALSE),"")</f>
        <v/>
      </c>
      <c r="K881" s="382">
        <f t="shared" si="48"/>
        <v>0</v>
      </c>
      <c r="L881" s="382">
        <f t="shared" si="49"/>
        <v>0</v>
      </c>
      <c r="M881" s="11"/>
      <c r="N881" s="11"/>
      <c r="O881" s="11"/>
      <c r="P881" s="11"/>
      <c r="Q881" s="5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x14ac:dyDescent="0.2">
      <c r="A882" s="394"/>
      <c r="B882" s="37"/>
      <c r="C882" s="20"/>
      <c r="D882" s="20"/>
      <c r="E882" s="317"/>
      <c r="F882" s="21"/>
      <c r="G882" s="21"/>
      <c r="H882" s="382">
        <f t="shared" si="47"/>
        <v>0</v>
      </c>
      <c r="I882" s="38"/>
      <c r="J882" s="809" t="str">
        <f>IFERROR(VLOOKUP(I882,'FX rates'!$C$9:$D$25,2,FALSE),"")</f>
        <v/>
      </c>
      <c r="K882" s="382">
        <f t="shared" si="48"/>
        <v>0</v>
      </c>
      <c r="L882" s="382">
        <f t="shared" si="49"/>
        <v>0</v>
      </c>
      <c r="M882" s="11"/>
      <c r="N882" s="11"/>
      <c r="O882" s="11"/>
      <c r="P882" s="11"/>
      <c r="Q882" s="5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x14ac:dyDescent="0.2">
      <c r="A883" s="394"/>
      <c r="B883" s="37"/>
      <c r="C883" s="20"/>
      <c r="D883" s="20"/>
      <c r="E883" s="317"/>
      <c r="F883" s="21"/>
      <c r="G883" s="21"/>
      <c r="H883" s="382">
        <f t="shared" si="47"/>
        <v>0</v>
      </c>
      <c r="I883" s="38"/>
      <c r="J883" s="809" t="str">
        <f>IFERROR(VLOOKUP(I883,'FX rates'!$C$9:$D$25,2,FALSE),"")</f>
        <v/>
      </c>
      <c r="K883" s="382">
        <f t="shared" si="48"/>
        <v>0</v>
      </c>
      <c r="L883" s="382">
        <f t="shared" si="49"/>
        <v>0</v>
      </c>
      <c r="M883" s="11"/>
      <c r="N883" s="11"/>
      <c r="O883" s="11"/>
      <c r="P883" s="11"/>
      <c r="Q883" s="5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x14ac:dyDescent="0.2">
      <c r="A884" s="394"/>
      <c r="B884" s="37"/>
      <c r="C884" s="20"/>
      <c r="D884" s="20"/>
      <c r="E884" s="317"/>
      <c r="F884" s="21"/>
      <c r="G884" s="21"/>
      <c r="H884" s="382">
        <f t="shared" si="47"/>
        <v>0</v>
      </c>
      <c r="I884" s="38"/>
      <c r="J884" s="809" t="str">
        <f>IFERROR(VLOOKUP(I884,'FX rates'!$C$9:$D$25,2,FALSE),"")</f>
        <v/>
      </c>
      <c r="K884" s="382">
        <f t="shared" si="48"/>
        <v>0</v>
      </c>
      <c r="L884" s="382">
        <f t="shared" si="49"/>
        <v>0</v>
      </c>
      <c r="M884" s="11"/>
      <c r="N884" s="11"/>
      <c r="O884" s="11"/>
      <c r="P884" s="11"/>
      <c r="Q884" s="5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x14ac:dyDescent="0.2">
      <c r="A885" s="394"/>
      <c r="B885" s="37"/>
      <c r="C885" s="20"/>
      <c r="D885" s="20"/>
      <c r="E885" s="317"/>
      <c r="F885" s="21"/>
      <c r="G885" s="21"/>
      <c r="H885" s="382">
        <f t="shared" si="47"/>
        <v>0</v>
      </c>
      <c r="I885" s="38"/>
      <c r="J885" s="809" t="str">
        <f>IFERROR(VLOOKUP(I885,'FX rates'!$C$9:$D$25,2,FALSE),"")</f>
        <v/>
      </c>
      <c r="K885" s="382">
        <f t="shared" si="48"/>
        <v>0</v>
      </c>
      <c r="L885" s="382">
        <f t="shared" si="49"/>
        <v>0</v>
      </c>
      <c r="M885" s="11"/>
      <c r="N885" s="11"/>
      <c r="O885" s="11"/>
      <c r="P885" s="11"/>
      <c r="Q885" s="5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x14ac:dyDescent="0.2">
      <c r="A886" s="394"/>
      <c r="B886" s="37"/>
      <c r="C886" s="20"/>
      <c r="D886" s="20"/>
      <c r="E886" s="317"/>
      <c r="F886" s="21"/>
      <c r="G886" s="21"/>
      <c r="H886" s="382">
        <f t="shared" si="47"/>
        <v>0</v>
      </c>
      <c r="I886" s="38"/>
      <c r="J886" s="809" t="str">
        <f>IFERROR(VLOOKUP(I886,'FX rates'!$C$9:$D$25,2,FALSE),"")</f>
        <v/>
      </c>
      <c r="K886" s="382">
        <f t="shared" si="48"/>
        <v>0</v>
      </c>
      <c r="L886" s="382">
        <f t="shared" si="49"/>
        <v>0</v>
      </c>
      <c r="M886" s="11"/>
      <c r="N886" s="11"/>
      <c r="O886" s="11"/>
      <c r="P886" s="11"/>
      <c r="Q886" s="5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x14ac:dyDescent="0.2">
      <c r="A887" s="394"/>
      <c r="B887" s="37"/>
      <c r="C887" s="20"/>
      <c r="D887" s="20"/>
      <c r="E887" s="317"/>
      <c r="F887" s="21"/>
      <c r="G887" s="21"/>
      <c r="H887" s="382">
        <f t="shared" si="47"/>
        <v>0</v>
      </c>
      <c r="I887" s="38"/>
      <c r="J887" s="809" t="str">
        <f>IFERROR(VLOOKUP(I887,'FX rates'!$C$9:$D$25,2,FALSE),"")</f>
        <v/>
      </c>
      <c r="K887" s="382">
        <f t="shared" si="48"/>
        <v>0</v>
      </c>
      <c r="L887" s="382">
        <f t="shared" si="49"/>
        <v>0</v>
      </c>
      <c r="M887" s="11"/>
      <c r="N887" s="11"/>
      <c r="O887" s="11"/>
      <c r="P887" s="11"/>
      <c r="Q887" s="5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x14ac:dyDescent="0.2">
      <c r="A888" s="394"/>
      <c r="B888" s="37"/>
      <c r="C888" s="20"/>
      <c r="D888" s="20"/>
      <c r="E888" s="317"/>
      <c r="F888" s="21"/>
      <c r="G888" s="21"/>
      <c r="H888" s="382">
        <f t="shared" si="47"/>
        <v>0</v>
      </c>
      <c r="I888" s="38"/>
      <c r="J888" s="809" t="str">
        <f>IFERROR(VLOOKUP(I888,'FX rates'!$C$9:$D$25,2,FALSE),"")</f>
        <v/>
      </c>
      <c r="K888" s="382">
        <f t="shared" si="48"/>
        <v>0</v>
      </c>
      <c r="L888" s="382">
        <f t="shared" si="49"/>
        <v>0</v>
      </c>
      <c r="M888" s="11"/>
      <c r="N888" s="11"/>
      <c r="O888" s="11"/>
      <c r="P888" s="11"/>
      <c r="Q888" s="5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x14ac:dyDescent="0.2">
      <c r="A889" s="394"/>
      <c r="B889" s="37"/>
      <c r="C889" s="20"/>
      <c r="D889" s="20"/>
      <c r="E889" s="317"/>
      <c r="F889" s="21"/>
      <c r="G889" s="21"/>
      <c r="H889" s="382">
        <f t="shared" si="47"/>
        <v>0</v>
      </c>
      <c r="I889" s="38"/>
      <c r="J889" s="809" t="str">
        <f>IFERROR(VLOOKUP(I889,'FX rates'!$C$9:$D$25,2,FALSE),"")</f>
        <v/>
      </c>
      <c r="K889" s="382">
        <f t="shared" si="48"/>
        <v>0</v>
      </c>
      <c r="L889" s="382">
        <f t="shared" si="49"/>
        <v>0</v>
      </c>
      <c r="M889" s="11"/>
      <c r="N889" s="11"/>
      <c r="O889" s="11"/>
      <c r="P889" s="11"/>
      <c r="Q889" s="5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x14ac:dyDescent="0.2">
      <c r="A890" s="394"/>
      <c r="B890" s="37"/>
      <c r="C890" s="20"/>
      <c r="D890" s="20"/>
      <c r="E890" s="317"/>
      <c r="F890" s="21"/>
      <c r="G890" s="21"/>
      <c r="H890" s="382">
        <f t="shared" si="47"/>
        <v>0</v>
      </c>
      <c r="I890" s="38"/>
      <c r="J890" s="809" t="str">
        <f>IFERROR(VLOOKUP(I890,'FX rates'!$C$9:$D$25,2,FALSE),"")</f>
        <v/>
      </c>
      <c r="K890" s="382">
        <f t="shared" si="48"/>
        <v>0</v>
      </c>
      <c r="L890" s="382">
        <f t="shared" si="49"/>
        <v>0</v>
      </c>
      <c r="M890" s="11"/>
      <c r="N890" s="11"/>
      <c r="O890" s="11"/>
      <c r="P890" s="11"/>
      <c r="Q890" s="5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x14ac:dyDescent="0.2">
      <c r="A891" s="394"/>
      <c r="B891" s="37"/>
      <c r="C891" s="20"/>
      <c r="D891" s="20"/>
      <c r="E891" s="317"/>
      <c r="F891" s="21"/>
      <c r="G891" s="21"/>
      <c r="H891" s="382">
        <f t="shared" si="47"/>
        <v>0</v>
      </c>
      <c r="I891" s="38"/>
      <c r="J891" s="809" t="str">
        <f>IFERROR(VLOOKUP(I891,'FX rates'!$C$9:$D$25,2,FALSE),"")</f>
        <v/>
      </c>
      <c r="K891" s="382">
        <f t="shared" si="48"/>
        <v>0</v>
      </c>
      <c r="L891" s="382">
        <f t="shared" si="49"/>
        <v>0</v>
      </c>
      <c r="M891" s="11"/>
      <c r="N891" s="11"/>
      <c r="O891" s="11"/>
      <c r="P891" s="11"/>
      <c r="Q891" s="5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x14ac:dyDescent="0.2">
      <c r="A892" s="394"/>
      <c r="B892" s="37"/>
      <c r="C892" s="20"/>
      <c r="D892" s="20"/>
      <c r="E892" s="317"/>
      <c r="F892" s="21"/>
      <c r="G892" s="21"/>
      <c r="H892" s="382">
        <f t="shared" si="47"/>
        <v>0</v>
      </c>
      <c r="I892" s="38"/>
      <c r="J892" s="809" t="str">
        <f>IFERROR(VLOOKUP(I892,'FX rates'!$C$9:$D$25,2,FALSE),"")</f>
        <v/>
      </c>
      <c r="K892" s="382">
        <f t="shared" si="48"/>
        <v>0</v>
      </c>
      <c r="L892" s="382">
        <f t="shared" si="49"/>
        <v>0</v>
      </c>
      <c r="M892" s="11"/>
      <c r="N892" s="11"/>
      <c r="O892" s="11"/>
      <c r="P892" s="11"/>
      <c r="Q892" s="5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x14ac:dyDescent="0.2">
      <c r="A893" s="394"/>
      <c r="B893" s="37"/>
      <c r="C893" s="20"/>
      <c r="D893" s="20"/>
      <c r="E893" s="317"/>
      <c r="F893" s="21"/>
      <c r="G893" s="21"/>
      <c r="H893" s="382">
        <f t="shared" si="47"/>
        <v>0</v>
      </c>
      <c r="I893" s="38"/>
      <c r="J893" s="809" t="str">
        <f>IFERROR(VLOOKUP(I893,'FX rates'!$C$9:$D$25,2,FALSE),"")</f>
        <v/>
      </c>
      <c r="K893" s="382">
        <f t="shared" si="48"/>
        <v>0</v>
      </c>
      <c r="L893" s="382">
        <f t="shared" si="49"/>
        <v>0</v>
      </c>
      <c r="M893" s="11"/>
      <c r="N893" s="11"/>
      <c r="O893" s="11"/>
      <c r="P893" s="11"/>
      <c r="Q893" s="5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x14ac:dyDescent="0.2">
      <c r="A894" s="394"/>
      <c r="B894" s="37"/>
      <c r="C894" s="20"/>
      <c r="D894" s="20"/>
      <c r="E894" s="317"/>
      <c r="F894" s="21"/>
      <c r="G894" s="21"/>
      <c r="H894" s="382">
        <f t="shared" si="47"/>
        <v>0</v>
      </c>
      <c r="I894" s="38"/>
      <c r="J894" s="809" t="str">
        <f>IFERROR(VLOOKUP(I894,'FX rates'!$C$9:$D$25,2,FALSE),"")</f>
        <v/>
      </c>
      <c r="K894" s="382">
        <f t="shared" si="48"/>
        <v>0</v>
      </c>
      <c r="L894" s="382">
        <f t="shared" si="49"/>
        <v>0</v>
      </c>
      <c r="M894" s="11"/>
      <c r="N894" s="11"/>
      <c r="O894" s="11"/>
      <c r="P894" s="11"/>
      <c r="Q894" s="5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x14ac:dyDescent="0.2">
      <c r="A895" s="394"/>
      <c r="B895" s="37"/>
      <c r="C895" s="20"/>
      <c r="D895" s="20"/>
      <c r="E895" s="317"/>
      <c r="F895" s="21"/>
      <c r="G895" s="21"/>
      <c r="H895" s="382">
        <f t="shared" si="47"/>
        <v>0</v>
      </c>
      <c r="I895" s="38"/>
      <c r="J895" s="809" t="str">
        <f>IFERROR(VLOOKUP(I895,'FX rates'!$C$9:$D$25,2,FALSE),"")</f>
        <v/>
      </c>
      <c r="K895" s="382">
        <f t="shared" si="48"/>
        <v>0</v>
      </c>
      <c r="L895" s="382">
        <f t="shared" si="49"/>
        <v>0</v>
      </c>
      <c r="M895" s="11"/>
      <c r="N895" s="11"/>
      <c r="O895" s="11"/>
      <c r="P895" s="11"/>
      <c r="Q895" s="5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x14ac:dyDescent="0.2">
      <c r="A896" s="394"/>
      <c r="B896" s="37"/>
      <c r="C896" s="20"/>
      <c r="D896" s="20"/>
      <c r="E896" s="317"/>
      <c r="F896" s="21"/>
      <c r="G896" s="21"/>
      <c r="H896" s="382">
        <f t="shared" si="47"/>
        <v>0</v>
      </c>
      <c r="I896" s="38"/>
      <c r="J896" s="809" t="str">
        <f>IFERROR(VLOOKUP(I896,'FX rates'!$C$9:$D$25,2,FALSE),"")</f>
        <v/>
      </c>
      <c r="K896" s="382">
        <f t="shared" si="48"/>
        <v>0</v>
      </c>
      <c r="L896" s="382">
        <f t="shared" si="49"/>
        <v>0</v>
      </c>
      <c r="M896" s="11"/>
      <c r="N896" s="11"/>
      <c r="O896" s="11"/>
      <c r="P896" s="11"/>
      <c r="Q896" s="5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x14ac:dyDescent="0.2">
      <c r="A897" s="394"/>
      <c r="B897" s="37"/>
      <c r="C897" s="20"/>
      <c r="D897" s="20"/>
      <c r="E897" s="317"/>
      <c r="F897" s="21"/>
      <c r="G897" s="21"/>
      <c r="H897" s="382">
        <f t="shared" si="47"/>
        <v>0</v>
      </c>
      <c r="I897" s="38"/>
      <c r="J897" s="809" t="str">
        <f>IFERROR(VLOOKUP(I897,'FX rates'!$C$9:$D$25,2,FALSE),"")</f>
        <v/>
      </c>
      <c r="K897" s="382">
        <f t="shared" si="48"/>
        <v>0</v>
      </c>
      <c r="L897" s="382">
        <f t="shared" si="49"/>
        <v>0</v>
      </c>
      <c r="M897" s="11"/>
      <c r="N897" s="11"/>
      <c r="O897" s="11"/>
      <c r="P897" s="11"/>
      <c r="Q897" s="5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x14ac:dyDescent="0.2">
      <c r="A898" s="394"/>
      <c r="B898" s="37"/>
      <c r="C898" s="20"/>
      <c r="D898" s="20"/>
      <c r="E898" s="317"/>
      <c r="F898" s="21"/>
      <c r="G898" s="21"/>
      <c r="H898" s="382">
        <f t="shared" si="47"/>
        <v>0</v>
      </c>
      <c r="I898" s="38"/>
      <c r="J898" s="809" t="str">
        <f>IFERROR(VLOOKUP(I898,'FX rates'!$C$9:$D$25,2,FALSE),"")</f>
        <v/>
      </c>
      <c r="K898" s="382">
        <f t="shared" si="48"/>
        <v>0</v>
      </c>
      <c r="L898" s="382">
        <f t="shared" si="49"/>
        <v>0</v>
      </c>
      <c r="M898" s="11"/>
      <c r="N898" s="11"/>
      <c r="O898" s="11"/>
      <c r="P898" s="11"/>
      <c r="Q898" s="5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x14ac:dyDescent="0.2">
      <c r="A899" s="394"/>
      <c r="B899" s="37"/>
      <c r="C899" s="20"/>
      <c r="D899" s="20"/>
      <c r="E899" s="317"/>
      <c r="F899" s="21"/>
      <c r="G899" s="21"/>
      <c r="H899" s="382">
        <f t="shared" si="47"/>
        <v>0</v>
      </c>
      <c r="I899" s="38"/>
      <c r="J899" s="809" t="str">
        <f>IFERROR(VLOOKUP(I899,'FX rates'!$C$9:$D$25,2,FALSE),"")</f>
        <v/>
      </c>
      <c r="K899" s="382">
        <f t="shared" si="48"/>
        <v>0</v>
      </c>
      <c r="L899" s="382">
        <f t="shared" si="49"/>
        <v>0</v>
      </c>
      <c r="M899" s="11"/>
      <c r="N899" s="11"/>
      <c r="O899" s="11"/>
      <c r="P899" s="11"/>
      <c r="Q899" s="5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x14ac:dyDescent="0.2">
      <c r="A900" s="394"/>
      <c r="B900" s="37"/>
      <c r="C900" s="20"/>
      <c r="D900" s="20"/>
      <c r="E900" s="317"/>
      <c r="F900" s="21"/>
      <c r="G900" s="21"/>
      <c r="H900" s="382">
        <f t="shared" si="47"/>
        <v>0</v>
      </c>
      <c r="I900" s="38"/>
      <c r="J900" s="809" t="str">
        <f>IFERROR(VLOOKUP(I900,'FX rates'!$C$9:$D$25,2,FALSE),"")</f>
        <v/>
      </c>
      <c r="K900" s="382">
        <f t="shared" si="48"/>
        <v>0</v>
      </c>
      <c r="L900" s="382">
        <f t="shared" si="49"/>
        <v>0</v>
      </c>
      <c r="M900" s="11"/>
      <c r="N900" s="11"/>
      <c r="O900" s="11"/>
      <c r="P900" s="11"/>
      <c r="Q900" s="5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x14ac:dyDescent="0.2">
      <c r="A901" s="394"/>
      <c r="B901" s="37"/>
      <c r="C901" s="20"/>
      <c r="D901" s="20"/>
      <c r="E901" s="317"/>
      <c r="F901" s="21"/>
      <c r="G901" s="21"/>
      <c r="H901" s="382">
        <f t="shared" si="47"/>
        <v>0</v>
      </c>
      <c r="I901" s="38"/>
      <c r="J901" s="809" t="str">
        <f>IFERROR(VLOOKUP(I901,'FX rates'!$C$9:$D$25,2,FALSE),"")</f>
        <v/>
      </c>
      <c r="K901" s="382">
        <f t="shared" si="48"/>
        <v>0</v>
      </c>
      <c r="L901" s="382">
        <f t="shared" si="49"/>
        <v>0</v>
      </c>
      <c r="M901" s="11"/>
      <c r="N901" s="11"/>
      <c r="O901" s="11"/>
      <c r="P901" s="11"/>
      <c r="Q901" s="5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x14ac:dyDescent="0.2">
      <c r="A902" s="394"/>
      <c r="B902" s="37"/>
      <c r="C902" s="20"/>
      <c r="D902" s="20"/>
      <c r="E902" s="317"/>
      <c r="F902" s="21"/>
      <c r="G902" s="21"/>
      <c r="H902" s="382">
        <f t="shared" si="47"/>
        <v>0</v>
      </c>
      <c r="I902" s="38"/>
      <c r="J902" s="809" t="str">
        <f>IFERROR(VLOOKUP(I902,'FX rates'!$C$9:$D$25,2,FALSE),"")</f>
        <v/>
      </c>
      <c r="K902" s="382">
        <f t="shared" si="48"/>
        <v>0</v>
      </c>
      <c r="L902" s="382">
        <f t="shared" si="49"/>
        <v>0</v>
      </c>
      <c r="M902" s="11"/>
      <c r="N902" s="11"/>
      <c r="O902" s="11"/>
      <c r="P902" s="11"/>
      <c r="Q902" s="5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x14ac:dyDescent="0.2">
      <c r="A903" s="394"/>
      <c r="B903" s="37"/>
      <c r="C903" s="20"/>
      <c r="D903" s="20"/>
      <c r="E903" s="317"/>
      <c r="F903" s="21"/>
      <c r="G903" s="21"/>
      <c r="H903" s="382">
        <f t="shared" si="47"/>
        <v>0</v>
      </c>
      <c r="I903" s="38"/>
      <c r="J903" s="809" t="str">
        <f>IFERROR(VLOOKUP(I903,'FX rates'!$C$9:$D$25,2,FALSE),"")</f>
        <v/>
      </c>
      <c r="K903" s="382">
        <f t="shared" si="48"/>
        <v>0</v>
      </c>
      <c r="L903" s="382">
        <f t="shared" si="49"/>
        <v>0</v>
      </c>
      <c r="M903" s="11"/>
      <c r="N903" s="11"/>
      <c r="O903" s="11"/>
      <c r="P903" s="11"/>
      <c r="Q903" s="5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x14ac:dyDescent="0.2">
      <c r="A904" s="394"/>
      <c r="B904" s="37"/>
      <c r="C904" s="20"/>
      <c r="D904" s="20"/>
      <c r="E904" s="317"/>
      <c r="F904" s="21"/>
      <c r="G904" s="21"/>
      <c r="H904" s="382">
        <f t="shared" si="47"/>
        <v>0</v>
      </c>
      <c r="I904" s="38"/>
      <c r="J904" s="809" t="str">
        <f>IFERROR(VLOOKUP(I904,'FX rates'!$C$9:$D$25,2,FALSE),"")</f>
        <v/>
      </c>
      <c r="K904" s="382">
        <f t="shared" si="48"/>
        <v>0</v>
      </c>
      <c r="L904" s="382">
        <f t="shared" si="49"/>
        <v>0</v>
      </c>
      <c r="M904" s="11"/>
      <c r="N904" s="11"/>
      <c r="O904" s="11"/>
      <c r="P904" s="11"/>
      <c r="Q904" s="5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x14ac:dyDescent="0.2">
      <c r="A905" s="394"/>
      <c r="B905" s="37"/>
      <c r="C905" s="20"/>
      <c r="D905" s="20"/>
      <c r="E905" s="317"/>
      <c r="F905" s="21"/>
      <c r="G905" s="21"/>
      <c r="H905" s="382">
        <f t="shared" si="47"/>
        <v>0</v>
      </c>
      <c r="I905" s="38"/>
      <c r="J905" s="809" t="str">
        <f>IFERROR(VLOOKUP(I905,'FX rates'!$C$9:$D$25,2,FALSE),"")</f>
        <v/>
      </c>
      <c r="K905" s="382">
        <f t="shared" si="48"/>
        <v>0</v>
      </c>
      <c r="L905" s="382">
        <f t="shared" si="49"/>
        <v>0</v>
      </c>
      <c r="M905" s="11"/>
      <c r="N905" s="11"/>
      <c r="O905" s="11"/>
      <c r="P905" s="11"/>
      <c r="Q905" s="5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x14ac:dyDescent="0.2">
      <c r="A906" s="394"/>
      <c r="B906" s="37"/>
      <c r="C906" s="20"/>
      <c r="D906" s="20"/>
      <c r="E906" s="317"/>
      <c r="F906" s="21"/>
      <c r="G906" s="21"/>
      <c r="H906" s="382">
        <f t="shared" si="47"/>
        <v>0</v>
      </c>
      <c r="I906" s="38"/>
      <c r="J906" s="809" t="str">
        <f>IFERROR(VLOOKUP(I906,'FX rates'!$C$9:$D$25,2,FALSE),"")</f>
        <v/>
      </c>
      <c r="K906" s="382">
        <f t="shared" si="48"/>
        <v>0</v>
      </c>
      <c r="L906" s="382">
        <f t="shared" si="49"/>
        <v>0</v>
      </c>
      <c r="M906" s="11"/>
      <c r="N906" s="11"/>
      <c r="O906" s="11"/>
      <c r="P906" s="11"/>
      <c r="Q906" s="5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x14ac:dyDescent="0.2">
      <c r="A907" s="394"/>
      <c r="B907" s="37"/>
      <c r="C907" s="20"/>
      <c r="D907" s="20"/>
      <c r="E907" s="317"/>
      <c r="F907" s="21"/>
      <c r="G907" s="21"/>
      <c r="H907" s="382">
        <f t="shared" si="47"/>
        <v>0</v>
      </c>
      <c r="I907" s="38"/>
      <c r="J907" s="809" t="str">
        <f>IFERROR(VLOOKUP(I907,'FX rates'!$C$9:$D$25,2,FALSE),"")</f>
        <v/>
      </c>
      <c r="K907" s="382">
        <f t="shared" si="48"/>
        <v>0</v>
      </c>
      <c r="L907" s="382">
        <f t="shared" si="49"/>
        <v>0</v>
      </c>
      <c r="M907" s="11"/>
      <c r="N907" s="11"/>
      <c r="O907" s="11"/>
      <c r="P907" s="11"/>
      <c r="Q907" s="5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x14ac:dyDescent="0.2">
      <c r="A908" s="394"/>
      <c r="B908" s="37"/>
      <c r="C908" s="20"/>
      <c r="D908" s="20"/>
      <c r="E908" s="317"/>
      <c r="F908" s="21"/>
      <c r="G908" s="21"/>
      <c r="H908" s="382">
        <f t="shared" si="47"/>
        <v>0</v>
      </c>
      <c r="I908" s="38"/>
      <c r="J908" s="809" t="str">
        <f>IFERROR(VLOOKUP(I908,'FX rates'!$C$9:$D$25,2,FALSE),"")</f>
        <v/>
      </c>
      <c r="K908" s="382">
        <f t="shared" si="48"/>
        <v>0</v>
      </c>
      <c r="L908" s="382">
        <f t="shared" si="49"/>
        <v>0</v>
      </c>
      <c r="M908" s="11"/>
      <c r="N908" s="11"/>
      <c r="O908" s="11"/>
      <c r="P908" s="11"/>
      <c r="Q908" s="5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x14ac:dyDescent="0.2">
      <c r="A909" s="394"/>
      <c r="B909" s="37"/>
      <c r="C909" s="20"/>
      <c r="D909" s="20"/>
      <c r="E909" s="317"/>
      <c r="F909" s="21"/>
      <c r="G909" s="21"/>
      <c r="H909" s="382">
        <f t="shared" si="47"/>
        <v>0</v>
      </c>
      <c r="I909" s="38"/>
      <c r="J909" s="809" t="str">
        <f>IFERROR(VLOOKUP(I909,'FX rates'!$C$9:$D$25,2,FALSE),"")</f>
        <v/>
      </c>
      <c r="K909" s="382">
        <f t="shared" si="48"/>
        <v>0</v>
      </c>
      <c r="L909" s="382">
        <f t="shared" si="49"/>
        <v>0</v>
      </c>
      <c r="M909" s="11"/>
      <c r="N909" s="11"/>
      <c r="O909" s="11"/>
      <c r="P909" s="11"/>
      <c r="Q909" s="5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x14ac:dyDescent="0.2">
      <c r="A910" s="394"/>
      <c r="B910" s="37"/>
      <c r="C910" s="20"/>
      <c r="D910" s="20"/>
      <c r="E910" s="317"/>
      <c r="F910" s="21"/>
      <c r="G910" s="21"/>
      <c r="H910" s="382">
        <f t="shared" si="47"/>
        <v>0</v>
      </c>
      <c r="I910" s="38"/>
      <c r="J910" s="809" t="str">
        <f>IFERROR(VLOOKUP(I910,'FX rates'!$C$9:$D$25,2,FALSE),"")</f>
        <v/>
      </c>
      <c r="K910" s="382">
        <f t="shared" si="48"/>
        <v>0</v>
      </c>
      <c r="L910" s="382">
        <f t="shared" si="49"/>
        <v>0</v>
      </c>
      <c r="M910" s="11"/>
      <c r="N910" s="11"/>
      <c r="O910" s="11"/>
      <c r="P910" s="11"/>
      <c r="Q910" s="5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x14ac:dyDescent="0.2">
      <c r="A911" s="394"/>
      <c r="B911" s="37"/>
      <c r="C911" s="20"/>
      <c r="D911" s="20"/>
      <c r="E911" s="317"/>
      <c r="F911" s="21"/>
      <c r="G911" s="21"/>
      <c r="H911" s="382">
        <f t="shared" si="47"/>
        <v>0</v>
      </c>
      <c r="I911" s="38"/>
      <c r="J911" s="809" t="str">
        <f>IFERROR(VLOOKUP(I911,'FX rates'!$C$9:$D$25,2,FALSE),"")</f>
        <v/>
      </c>
      <c r="K911" s="382">
        <f t="shared" si="48"/>
        <v>0</v>
      </c>
      <c r="L911" s="382">
        <f t="shared" si="49"/>
        <v>0</v>
      </c>
      <c r="M911" s="11"/>
      <c r="N911" s="11"/>
      <c r="O911" s="11"/>
      <c r="P911" s="11"/>
      <c r="Q911" s="5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x14ac:dyDescent="0.2">
      <c r="A912" s="394"/>
      <c r="B912" s="37"/>
      <c r="C912" s="20"/>
      <c r="D912" s="20"/>
      <c r="E912" s="317"/>
      <c r="F912" s="21"/>
      <c r="G912" s="21"/>
      <c r="H912" s="382">
        <f t="shared" si="47"/>
        <v>0</v>
      </c>
      <c r="I912" s="38"/>
      <c r="J912" s="809" t="str">
        <f>IFERROR(VLOOKUP(I912,'FX rates'!$C$9:$D$25,2,FALSE),"")</f>
        <v/>
      </c>
      <c r="K912" s="382">
        <f t="shared" si="48"/>
        <v>0</v>
      </c>
      <c r="L912" s="382">
        <f t="shared" si="49"/>
        <v>0</v>
      </c>
      <c r="M912" s="11"/>
      <c r="N912" s="11"/>
      <c r="O912" s="11"/>
      <c r="P912" s="11"/>
      <c r="Q912" s="5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x14ac:dyDescent="0.2">
      <c r="A913" s="394"/>
      <c r="B913" s="37"/>
      <c r="C913" s="20"/>
      <c r="D913" s="20"/>
      <c r="E913" s="317"/>
      <c r="F913" s="21"/>
      <c r="G913" s="21"/>
      <c r="H913" s="382">
        <f t="shared" si="47"/>
        <v>0</v>
      </c>
      <c r="I913" s="38"/>
      <c r="J913" s="809" t="str">
        <f>IFERROR(VLOOKUP(I913,'FX rates'!$C$9:$D$25,2,FALSE),"")</f>
        <v/>
      </c>
      <c r="K913" s="382">
        <f t="shared" si="48"/>
        <v>0</v>
      </c>
      <c r="L913" s="382">
        <f t="shared" si="49"/>
        <v>0</v>
      </c>
      <c r="M913" s="11"/>
      <c r="N913" s="11"/>
      <c r="O913" s="11"/>
      <c r="P913" s="11"/>
      <c r="Q913" s="5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x14ac:dyDescent="0.2">
      <c r="A914" s="394"/>
      <c r="B914" s="37"/>
      <c r="C914" s="20"/>
      <c r="D914" s="20"/>
      <c r="E914" s="317"/>
      <c r="F914" s="21"/>
      <c r="G914" s="21"/>
      <c r="H914" s="382">
        <f t="shared" si="47"/>
        <v>0</v>
      </c>
      <c r="I914" s="38"/>
      <c r="J914" s="809" t="str">
        <f>IFERROR(VLOOKUP(I914,'FX rates'!$C$9:$D$25,2,FALSE),"")</f>
        <v/>
      </c>
      <c r="K914" s="382">
        <f t="shared" si="48"/>
        <v>0</v>
      </c>
      <c r="L914" s="382">
        <f t="shared" si="49"/>
        <v>0</v>
      </c>
      <c r="M914" s="11"/>
      <c r="N914" s="11"/>
      <c r="O914" s="11"/>
      <c r="P914" s="11"/>
      <c r="Q914" s="5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x14ac:dyDescent="0.2">
      <c r="A915" s="394"/>
      <c r="B915" s="37"/>
      <c r="C915" s="20"/>
      <c r="D915" s="20"/>
      <c r="E915" s="317"/>
      <c r="F915" s="21"/>
      <c r="G915" s="21"/>
      <c r="H915" s="382">
        <f t="shared" si="47"/>
        <v>0</v>
      </c>
      <c r="I915" s="38"/>
      <c r="J915" s="809" t="str">
        <f>IFERROR(VLOOKUP(I915,'FX rates'!$C$9:$D$25,2,FALSE),"")</f>
        <v/>
      </c>
      <c r="K915" s="382">
        <f t="shared" si="48"/>
        <v>0</v>
      </c>
      <c r="L915" s="382">
        <f t="shared" si="49"/>
        <v>0</v>
      </c>
      <c r="M915" s="11"/>
      <c r="N915" s="11"/>
      <c r="O915" s="11"/>
      <c r="P915" s="11"/>
      <c r="Q915" s="5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x14ac:dyDescent="0.2">
      <c r="A916" s="394"/>
      <c r="B916" s="37"/>
      <c r="C916" s="20"/>
      <c r="D916" s="20"/>
      <c r="E916" s="317"/>
      <c r="F916" s="21"/>
      <c r="G916" s="21"/>
      <c r="H916" s="382">
        <f t="shared" si="47"/>
        <v>0</v>
      </c>
      <c r="I916" s="38"/>
      <c r="J916" s="809" t="str">
        <f>IFERROR(VLOOKUP(I916,'FX rates'!$C$9:$D$25,2,FALSE),"")</f>
        <v/>
      </c>
      <c r="K916" s="382">
        <f t="shared" si="48"/>
        <v>0</v>
      </c>
      <c r="L916" s="382">
        <f t="shared" si="49"/>
        <v>0</v>
      </c>
      <c r="M916" s="11"/>
      <c r="N916" s="11"/>
      <c r="O916" s="11"/>
      <c r="P916" s="11"/>
      <c r="Q916" s="5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x14ac:dyDescent="0.2">
      <c r="A917" s="394"/>
      <c r="B917" s="37"/>
      <c r="C917" s="20"/>
      <c r="D917" s="20"/>
      <c r="E917" s="317"/>
      <c r="F917" s="21"/>
      <c r="G917" s="21"/>
      <c r="H917" s="382">
        <f t="shared" si="47"/>
        <v>0</v>
      </c>
      <c r="I917" s="38"/>
      <c r="J917" s="809" t="str">
        <f>IFERROR(VLOOKUP(I917,'FX rates'!$C$9:$D$25,2,FALSE),"")</f>
        <v/>
      </c>
      <c r="K917" s="382">
        <f t="shared" si="48"/>
        <v>0</v>
      </c>
      <c r="L917" s="382">
        <f t="shared" si="49"/>
        <v>0</v>
      </c>
      <c r="M917" s="11"/>
      <c r="N917" s="11"/>
      <c r="O917" s="11"/>
      <c r="P917" s="11"/>
      <c r="Q917" s="5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x14ac:dyDescent="0.2">
      <c r="A918" s="394"/>
      <c r="B918" s="37"/>
      <c r="C918" s="20"/>
      <c r="D918" s="20"/>
      <c r="E918" s="317"/>
      <c r="F918" s="21"/>
      <c r="G918" s="21"/>
      <c r="H918" s="382">
        <f t="shared" si="47"/>
        <v>0</v>
      </c>
      <c r="I918" s="38"/>
      <c r="J918" s="809" t="str">
        <f>IFERROR(VLOOKUP(I918,'FX rates'!$C$9:$D$25,2,FALSE),"")</f>
        <v/>
      </c>
      <c r="K918" s="382">
        <f t="shared" si="48"/>
        <v>0</v>
      </c>
      <c r="L918" s="382">
        <f t="shared" si="49"/>
        <v>0</v>
      </c>
      <c r="M918" s="11"/>
      <c r="N918" s="11"/>
      <c r="O918" s="11"/>
      <c r="P918" s="11"/>
      <c r="Q918" s="5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x14ac:dyDescent="0.2">
      <c r="A919" s="394"/>
      <c r="B919" s="37"/>
      <c r="C919" s="20"/>
      <c r="D919" s="20"/>
      <c r="E919" s="317"/>
      <c r="F919" s="21"/>
      <c r="G919" s="21"/>
      <c r="H919" s="382">
        <f t="shared" si="47"/>
        <v>0</v>
      </c>
      <c r="I919" s="38"/>
      <c r="J919" s="809" t="str">
        <f>IFERROR(VLOOKUP(I919,'FX rates'!$C$9:$D$25,2,FALSE),"")</f>
        <v/>
      </c>
      <c r="K919" s="382">
        <f t="shared" si="48"/>
        <v>0</v>
      </c>
      <c r="L919" s="382">
        <f t="shared" si="49"/>
        <v>0</v>
      </c>
      <c r="M919" s="11"/>
      <c r="N919" s="11"/>
      <c r="O919" s="11"/>
      <c r="P919" s="11"/>
      <c r="Q919" s="5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x14ac:dyDescent="0.2">
      <c r="A920" s="394"/>
      <c r="B920" s="37"/>
      <c r="C920" s="20"/>
      <c r="D920" s="20"/>
      <c r="E920" s="317"/>
      <c r="F920" s="21"/>
      <c r="G920" s="21"/>
      <c r="H920" s="382">
        <f t="shared" si="47"/>
        <v>0</v>
      </c>
      <c r="I920" s="38"/>
      <c r="J920" s="809" t="str">
        <f>IFERROR(VLOOKUP(I920,'FX rates'!$C$9:$D$25,2,FALSE),"")</f>
        <v/>
      </c>
      <c r="K920" s="382">
        <f t="shared" si="48"/>
        <v>0</v>
      </c>
      <c r="L920" s="382">
        <f t="shared" si="49"/>
        <v>0</v>
      </c>
      <c r="M920" s="11"/>
      <c r="N920" s="11"/>
      <c r="O920" s="11"/>
      <c r="P920" s="11"/>
      <c r="Q920" s="5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x14ac:dyDescent="0.2">
      <c r="A921" s="394"/>
      <c r="B921" s="37"/>
      <c r="C921" s="20"/>
      <c r="D921" s="20"/>
      <c r="E921" s="317"/>
      <c r="F921" s="21"/>
      <c r="G921" s="21"/>
      <c r="H921" s="382">
        <f t="shared" si="47"/>
        <v>0</v>
      </c>
      <c r="I921" s="38"/>
      <c r="J921" s="809" t="str">
        <f>IFERROR(VLOOKUP(I921,'FX rates'!$C$9:$D$25,2,FALSE),"")</f>
        <v/>
      </c>
      <c r="K921" s="382">
        <f t="shared" si="48"/>
        <v>0</v>
      </c>
      <c r="L921" s="382">
        <f t="shared" si="49"/>
        <v>0</v>
      </c>
      <c r="M921" s="11"/>
      <c r="N921" s="11"/>
      <c r="O921" s="11"/>
      <c r="P921" s="11"/>
      <c r="Q921" s="5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x14ac:dyDescent="0.2">
      <c r="A922" s="394"/>
      <c r="B922" s="37"/>
      <c r="C922" s="20"/>
      <c r="D922" s="20"/>
      <c r="E922" s="317"/>
      <c r="F922" s="21"/>
      <c r="G922" s="21"/>
      <c r="H922" s="382">
        <f t="shared" ref="H922:H985" si="50">IF(F922&gt;0,F922*G922,0)</f>
        <v>0</v>
      </c>
      <c r="I922" s="38"/>
      <c r="J922" s="809" t="str">
        <f>IFERROR(VLOOKUP(I922,'FX rates'!$C$9:$D$25,2,FALSE),"")</f>
        <v/>
      </c>
      <c r="K922" s="382">
        <f t="shared" ref="K922:K985" si="51">IF(E922=$Z$26,H922,0)</f>
        <v>0</v>
      </c>
      <c r="L922" s="382">
        <f t="shared" ref="L922:L985" si="52">IF(OR(E922=$Z$27,ISBLANK(E922)),H922,0)</f>
        <v>0</v>
      </c>
      <c r="M922" s="11"/>
      <c r="N922" s="11"/>
      <c r="O922" s="11"/>
      <c r="P922" s="11"/>
      <c r="Q922" s="5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x14ac:dyDescent="0.2">
      <c r="A923" s="394"/>
      <c r="B923" s="37"/>
      <c r="C923" s="20"/>
      <c r="D923" s="20"/>
      <c r="E923" s="317"/>
      <c r="F923" s="21"/>
      <c r="G923" s="21"/>
      <c r="H923" s="382">
        <f t="shared" si="50"/>
        <v>0</v>
      </c>
      <c r="I923" s="38"/>
      <c r="J923" s="809" t="str">
        <f>IFERROR(VLOOKUP(I923,'FX rates'!$C$9:$D$25,2,FALSE),"")</f>
        <v/>
      </c>
      <c r="K923" s="382">
        <f t="shared" si="51"/>
        <v>0</v>
      </c>
      <c r="L923" s="382">
        <f t="shared" si="52"/>
        <v>0</v>
      </c>
      <c r="M923" s="11"/>
      <c r="N923" s="11"/>
      <c r="O923" s="11"/>
      <c r="P923" s="11"/>
      <c r="Q923" s="5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x14ac:dyDescent="0.2">
      <c r="A924" s="394"/>
      <c r="B924" s="37"/>
      <c r="C924" s="20"/>
      <c r="D924" s="20"/>
      <c r="E924" s="317"/>
      <c r="F924" s="21"/>
      <c r="G924" s="21"/>
      <c r="H924" s="382">
        <f t="shared" si="50"/>
        <v>0</v>
      </c>
      <c r="I924" s="38"/>
      <c r="J924" s="809" t="str">
        <f>IFERROR(VLOOKUP(I924,'FX rates'!$C$9:$D$25,2,FALSE),"")</f>
        <v/>
      </c>
      <c r="K924" s="382">
        <f t="shared" si="51"/>
        <v>0</v>
      </c>
      <c r="L924" s="382">
        <f t="shared" si="52"/>
        <v>0</v>
      </c>
      <c r="M924" s="11"/>
      <c r="N924" s="11"/>
      <c r="O924" s="11"/>
      <c r="P924" s="11"/>
      <c r="Q924" s="5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x14ac:dyDescent="0.2">
      <c r="A925" s="394"/>
      <c r="B925" s="37"/>
      <c r="C925" s="20"/>
      <c r="D925" s="20"/>
      <c r="E925" s="317"/>
      <c r="F925" s="21"/>
      <c r="G925" s="21"/>
      <c r="H925" s="382">
        <f t="shared" si="50"/>
        <v>0</v>
      </c>
      <c r="I925" s="38"/>
      <c r="J925" s="809" t="str">
        <f>IFERROR(VLOOKUP(I925,'FX rates'!$C$9:$D$25,2,FALSE),"")</f>
        <v/>
      </c>
      <c r="K925" s="382">
        <f t="shared" si="51"/>
        <v>0</v>
      </c>
      <c r="L925" s="382">
        <f t="shared" si="52"/>
        <v>0</v>
      </c>
      <c r="M925" s="11"/>
      <c r="N925" s="11"/>
      <c r="O925" s="11"/>
      <c r="P925" s="11"/>
      <c r="Q925" s="5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x14ac:dyDescent="0.2">
      <c r="A926" s="394"/>
      <c r="B926" s="37"/>
      <c r="C926" s="20"/>
      <c r="D926" s="20"/>
      <c r="E926" s="317"/>
      <c r="F926" s="21"/>
      <c r="G926" s="21"/>
      <c r="H926" s="382">
        <f t="shared" si="50"/>
        <v>0</v>
      </c>
      <c r="I926" s="38"/>
      <c r="J926" s="809" t="str">
        <f>IFERROR(VLOOKUP(I926,'FX rates'!$C$9:$D$25,2,FALSE),"")</f>
        <v/>
      </c>
      <c r="K926" s="382">
        <f t="shared" si="51"/>
        <v>0</v>
      </c>
      <c r="L926" s="382">
        <f t="shared" si="52"/>
        <v>0</v>
      </c>
      <c r="M926" s="11"/>
      <c r="N926" s="11"/>
      <c r="O926" s="11"/>
      <c r="P926" s="11"/>
      <c r="Q926" s="5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x14ac:dyDescent="0.2">
      <c r="A927" s="394"/>
      <c r="B927" s="37"/>
      <c r="C927" s="20"/>
      <c r="D927" s="20"/>
      <c r="E927" s="317"/>
      <c r="F927" s="21"/>
      <c r="G927" s="21"/>
      <c r="H927" s="382">
        <f t="shared" si="50"/>
        <v>0</v>
      </c>
      <c r="I927" s="38"/>
      <c r="J927" s="809" t="str">
        <f>IFERROR(VLOOKUP(I927,'FX rates'!$C$9:$D$25,2,FALSE),"")</f>
        <v/>
      </c>
      <c r="K927" s="382">
        <f t="shared" si="51"/>
        <v>0</v>
      </c>
      <c r="L927" s="382">
        <f t="shared" si="52"/>
        <v>0</v>
      </c>
      <c r="M927" s="11"/>
      <c r="N927" s="11"/>
      <c r="O927" s="11"/>
      <c r="P927" s="11"/>
      <c r="Q927" s="5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x14ac:dyDescent="0.2">
      <c r="A928" s="394"/>
      <c r="B928" s="37"/>
      <c r="C928" s="20"/>
      <c r="D928" s="20"/>
      <c r="E928" s="317"/>
      <c r="F928" s="21"/>
      <c r="G928" s="21"/>
      <c r="H928" s="382">
        <f t="shared" si="50"/>
        <v>0</v>
      </c>
      <c r="I928" s="38"/>
      <c r="J928" s="809" t="str">
        <f>IFERROR(VLOOKUP(I928,'FX rates'!$C$9:$D$25,2,FALSE),"")</f>
        <v/>
      </c>
      <c r="K928" s="382">
        <f t="shared" si="51"/>
        <v>0</v>
      </c>
      <c r="L928" s="382">
        <f t="shared" si="52"/>
        <v>0</v>
      </c>
      <c r="M928" s="11"/>
      <c r="N928" s="11"/>
      <c r="O928" s="11"/>
      <c r="P928" s="11"/>
      <c r="Q928" s="5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x14ac:dyDescent="0.2">
      <c r="A929" s="394"/>
      <c r="B929" s="37"/>
      <c r="C929" s="20"/>
      <c r="D929" s="20"/>
      <c r="E929" s="317"/>
      <c r="F929" s="21"/>
      <c r="G929" s="21"/>
      <c r="H929" s="382">
        <f t="shared" si="50"/>
        <v>0</v>
      </c>
      <c r="I929" s="38"/>
      <c r="J929" s="809" t="str">
        <f>IFERROR(VLOOKUP(I929,'FX rates'!$C$9:$D$25,2,FALSE),"")</f>
        <v/>
      </c>
      <c r="K929" s="382">
        <f t="shared" si="51"/>
        <v>0</v>
      </c>
      <c r="L929" s="382">
        <f t="shared" si="52"/>
        <v>0</v>
      </c>
      <c r="M929" s="11"/>
      <c r="N929" s="11"/>
      <c r="O929" s="11"/>
      <c r="P929" s="11"/>
      <c r="Q929" s="5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x14ac:dyDescent="0.2">
      <c r="A930" s="394"/>
      <c r="B930" s="37"/>
      <c r="C930" s="20"/>
      <c r="D930" s="20"/>
      <c r="E930" s="317"/>
      <c r="F930" s="21"/>
      <c r="G930" s="21"/>
      <c r="H930" s="382">
        <f t="shared" si="50"/>
        <v>0</v>
      </c>
      <c r="I930" s="38"/>
      <c r="J930" s="809" t="str">
        <f>IFERROR(VLOOKUP(I930,'FX rates'!$C$9:$D$25,2,FALSE),"")</f>
        <v/>
      </c>
      <c r="K930" s="382">
        <f t="shared" si="51"/>
        <v>0</v>
      </c>
      <c r="L930" s="382">
        <f t="shared" si="52"/>
        <v>0</v>
      </c>
      <c r="M930" s="11"/>
      <c r="N930" s="11"/>
      <c r="O930" s="11"/>
      <c r="P930" s="11"/>
      <c r="Q930" s="5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x14ac:dyDescent="0.2">
      <c r="A931" s="394"/>
      <c r="B931" s="37"/>
      <c r="C931" s="20"/>
      <c r="D931" s="20"/>
      <c r="E931" s="317"/>
      <c r="F931" s="21"/>
      <c r="G931" s="21"/>
      <c r="H931" s="382">
        <f t="shared" si="50"/>
        <v>0</v>
      </c>
      <c r="I931" s="38"/>
      <c r="J931" s="809" t="str">
        <f>IFERROR(VLOOKUP(I931,'FX rates'!$C$9:$D$25,2,FALSE),"")</f>
        <v/>
      </c>
      <c r="K931" s="382">
        <f t="shared" si="51"/>
        <v>0</v>
      </c>
      <c r="L931" s="382">
        <f t="shared" si="52"/>
        <v>0</v>
      </c>
      <c r="M931" s="11"/>
      <c r="N931" s="11"/>
      <c r="O931" s="11"/>
      <c r="P931" s="11"/>
      <c r="Q931" s="5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x14ac:dyDescent="0.2">
      <c r="A932" s="394"/>
      <c r="B932" s="37"/>
      <c r="C932" s="20"/>
      <c r="D932" s="20"/>
      <c r="E932" s="317"/>
      <c r="F932" s="21"/>
      <c r="G932" s="21"/>
      <c r="H932" s="382">
        <f t="shared" si="50"/>
        <v>0</v>
      </c>
      <c r="I932" s="38"/>
      <c r="J932" s="809" t="str">
        <f>IFERROR(VLOOKUP(I932,'FX rates'!$C$9:$D$25,2,FALSE),"")</f>
        <v/>
      </c>
      <c r="K932" s="382">
        <f t="shared" si="51"/>
        <v>0</v>
      </c>
      <c r="L932" s="382">
        <f t="shared" si="52"/>
        <v>0</v>
      </c>
      <c r="M932" s="11"/>
      <c r="N932" s="11"/>
      <c r="O932" s="11"/>
      <c r="P932" s="11"/>
      <c r="Q932" s="5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x14ac:dyDescent="0.2">
      <c r="A933" s="394"/>
      <c r="B933" s="37"/>
      <c r="C933" s="20"/>
      <c r="D933" s="20"/>
      <c r="E933" s="317"/>
      <c r="F933" s="21"/>
      <c r="G933" s="21"/>
      <c r="H933" s="382">
        <f t="shared" si="50"/>
        <v>0</v>
      </c>
      <c r="I933" s="38"/>
      <c r="J933" s="809" t="str">
        <f>IFERROR(VLOOKUP(I933,'FX rates'!$C$9:$D$25,2,FALSE),"")</f>
        <v/>
      </c>
      <c r="K933" s="382">
        <f t="shared" si="51"/>
        <v>0</v>
      </c>
      <c r="L933" s="382">
        <f t="shared" si="52"/>
        <v>0</v>
      </c>
      <c r="M933" s="11"/>
      <c r="N933" s="11"/>
      <c r="O933" s="11"/>
      <c r="P933" s="11"/>
      <c r="Q933" s="5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x14ac:dyDescent="0.2">
      <c r="A934" s="394"/>
      <c r="B934" s="37"/>
      <c r="C934" s="20"/>
      <c r="D934" s="20"/>
      <c r="E934" s="317"/>
      <c r="F934" s="21"/>
      <c r="G934" s="21"/>
      <c r="H934" s="382">
        <f t="shared" si="50"/>
        <v>0</v>
      </c>
      <c r="I934" s="38"/>
      <c r="J934" s="809" t="str">
        <f>IFERROR(VLOOKUP(I934,'FX rates'!$C$9:$D$25,2,FALSE),"")</f>
        <v/>
      </c>
      <c r="K934" s="382">
        <f t="shared" si="51"/>
        <v>0</v>
      </c>
      <c r="L934" s="382">
        <f t="shared" si="52"/>
        <v>0</v>
      </c>
      <c r="M934" s="11"/>
      <c r="N934" s="11"/>
      <c r="O934" s="11"/>
      <c r="P934" s="11"/>
      <c r="Q934" s="5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x14ac:dyDescent="0.2">
      <c r="A935" s="394"/>
      <c r="B935" s="37"/>
      <c r="C935" s="20"/>
      <c r="D935" s="20"/>
      <c r="E935" s="317"/>
      <c r="F935" s="21"/>
      <c r="G935" s="21"/>
      <c r="H935" s="382">
        <f t="shared" si="50"/>
        <v>0</v>
      </c>
      <c r="I935" s="38"/>
      <c r="J935" s="809" t="str">
        <f>IFERROR(VLOOKUP(I935,'FX rates'!$C$9:$D$25,2,FALSE),"")</f>
        <v/>
      </c>
      <c r="K935" s="382">
        <f t="shared" si="51"/>
        <v>0</v>
      </c>
      <c r="L935" s="382">
        <f t="shared" si="52"/>
        <v>0</v>
      </c>
      <c r="M935" s="11"/>
      <c r="N935" s="11"/>
      <c r="O935" s="11"/>
      <c r="P935" s="11"/>
      <c r="Q935" s="5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x14ac:dyDescent="0.2">
      <c r="A936" s="394"/>
      <c r="B936" s="37"/>
      <c r="C936" s="20"/>
      <c r="D936" s="20"/>
      <c r="E936" s="317"/>
      <c r="F936" s="21"/>
      <c r="G936" s="21"/>
      <c r="H936" s="382">
        <f t="shared" si="50"/>
        <v>0</v>
      </c>
      <c r="I936" s="38"/>
      <c r="J936" s="809" t="str">
        <f>IFERROR(VLOOKUP(I936,'FX rates'!$C$9:$D$25,2,FALSE),"")</f>
        <v/>
      </c>
      <c r="K936" s="382">
        <f t="shared" si="51"/>
        <v>0</v>
      </c>
      <c r="L936" s="382">
        <f t="shared" si="52"/>
        <v>0</v>
      </c>
      <c r="M936" s="11"/>
      <c r="N936" s="11"/>
      <c r="O936" s="11"/>
      <c r="P936" s="11"/>
      <c r="Q936" s="5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x14ac:dyDescent="0.2">
      <c r="A937" s="394"/>
      <c r="B937" s="37"/>
      <c r="C937" s="20"/>
      <c r="D937" s="20"/>
      <c r="E937" s="317"/>
      <c r="F937" s="21"/>
      <c r="G937" s="21"/>
      <c r="H937" s="382">
        <f t="shared" si="50"/>
        <v>0</v>
      </c>
      <c r="I937" s="38"/>
      <c r="J937" s="809" t="str">
        <f>IFERROR(VLOOKUP(I937,'FX rates'!$C$9:$D$25,2,FALSE),"")</f>
        <v/>
      </c>
      <c r="K937" s="382">
        <f t="shared" si="51"/>
        <v>0</v>
      </c>
      <c r="L937" s="382">
        <f t="shared" si="52"/>
        <v>0</v>
      </c>
      <c r="M937" s="11"/>
      <c r="N937" s="11"/>
      <c r="O937" s="11"/>
      <c r="P937" s="11"/>
      <c r="Q937" s="5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x14ac:dyDescent="0.2">
      <c r="A938" s="394"/>
      <c r="B938" s="37"/>
      <c r="C938" s="20"/>
      <c r="D938" s="20"/>
      <c r="E938" s="317"/>
      <c r="F938" s="21"/>
      <c r="G938" s="21"/>
      <c r="H938" s="382">
        <f t="shared" si="50"/>
        <v>0</v>
      </c>
      <c r="I938" s="38"/>
      <c r="J938" s="809" t="str">
        <f>IFERROR(VLOOKUP(I938,'FX rates'!$C$9:$D$25,2,FALSE),"")</f>
        <v/>
      </c>
      <c r="K938" s="382">
        <f t="shared" si="51"/>
        <v>0</v>
      </c>
      <c r="L938" s="382">
        <f t="shared" si="52"/>
        <v>0</v>
      </c>
      <c r="M938" s="11"/>
      <c r="N938" s="11"/>
      <c r="O938" s="11"/>
      <c r="P938" s="11"/>
      <c r="Q938" s="5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x14ac:dyDescent="0.2">
      <c r="A939" s="394"/>
      <c r="B939" s="37"/>
      <c r="C939" s="20"/>
      <c r="D939" s="20"/>
      <c r="E939" s="317"/>
      <c r="F939" s="21"/>
      <c r="G939" s="21"/>
      <c r="H939" s="382">
        <f t="shared" si="50"/>
        <v>0</v>
      </c>
      <c r="I939" s="38"/>
      <c r="J939" s="809" t="str">
        <f>IFERROR(VLOOKUP(I939,'FX rates'!$C$9:$D$25,2,FALSE),"")</f>
        <v/>
      </c>
      <c r="K939" s="382">
        <f t="shared" si="51"/>
        <v>0</v>
      </c>
      <c r="L939" s="382">
        <f t="shared" si="52"/>
        <v>0</v>
      </c>
      <c r="M939" s="11"/>
      <c r="N939" s="11"/>
      <c r="O939" s="11"/>
      <c r="P939" s="11"/>
      <c r="Q939" s="5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x14ac:dyDescent="0.2">
      <c r="A940" s="394"/>
      <c r="B940" s="37"/>
      <c r="C940" s="20"/>
      <c r="D940" s="20"/>
      <c r="E940" s="317"/>
      <c r="F940" s="21"/>
      <c r="G940" s="21"/>
      <c r="H940" s="382">
        <f t="shared" si="50"/>
        <v>0</v>
      </c>
      <c r="I940" s="38"/>
      <c r="J940" s="809" t="str">
        <f>IFERROR(VLOOKUP(I940,'FX rates'!$C$9:$D$25,2,FALSE),"")</f>
        <v/>
      </c>
      <c r="K940" s="382">
        <f t="shared" si="51"/>
        <v>0</v>
      </c>
      <c r="L940" s="382">
        <f t="shared" si="52"/>
        <v>0</v>
      </c>
      <c r="M940" s="11"/>
      <c r="N940" s="11"/>
      <c r="O940" s="11"/>
      <c r="P940" s="11"/>
      <c r="Q940" s="5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x14ac:dyDescent="0.2">
      <c r="A941" s="394"/>
      <c r="B941" s="37"/>
      <c r="C941" s="20"/>
      <c r="D941" s="20"/>
      <c r="E941" s="317"/>
      <c r="F941" s="21"/>
      <c r="G941" s="21"/>
      <c r="H941" s="382">
        <f t="shared" si="50"/>
        <v>0</v>
      </c>
      <c r="I941" s="38"/>
      <c r="J941" s="809" t="str">
        <f>IFERROR(VLOOKUP(I941,'FX rates'!$C$9:$D$25,2,FALSE),"")</f>
        <v/>
      </c>
      <c r="K941" s="382">
        <f t="shared" si="51"/>
        <v>0</v>
      </c>
      <c r="L941" s="382">
        <f t="shared" si="52"/>
        <v>0</v>
      </c>
      <c r="M941" s="11"/>
      <c r="N941" s="11"/>
      <c r="O941" s="11"/>
      <c r="P941" s="11"/>
      <c r="Q941" s="5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x14ac:dyDescent="0.2">
      <c r="A942" s="394"/>
      <c r="B942" s="37"/>
      <c r="C942" s="20"/>
      <c r="D942" s="20"/>
      <c r="E942" s="317"/>
      <c r="F942" s="21"/>
      <c r="G942" s="21"/>
      <c r="H942" s="382">
        <f t="shared" si="50"/>
        <v>0</v>
      </c>
      <c r="I942" s="38"/>
      <c r="J942" s="809" t="str">
        <f>IFERROR(VLOOKUP(I942,'FX rates'!$C$9:$D$25,2,FALSE),"")</f>
        <v/>
      </c>
      <c r="K942" s="382">
        <f t="shared" si="51"/>
        <v>0</v>
      </c>
      <c r="L942" s="382">
        <f t="shared" si="52"/>
        <v>0</v>
      </c>
      <c r="M942" s="11"/>
      <c r="N942" s="11"/>
      <c r="O942" s="11"/>
      <c r="P942" s="11"/>
      <c r="Q942" s="5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x14ac:dyDescent="0.2">
      <c r="A943" s="394"/>
      <c r="B943" s="37"/>
      <c r="C943" s="20"/>
      <c r="D943" s="20"/>
      <c r="E943" s="317"/>
      <c r="F943" s="21"/>
      <c r="G943" s="21"/>
      <c r="H943" s="382">
        <f t="shared" si="50"/>
        <v>0</v>
      </c>
      <c r="I943" s="38"/>
      <c r="J943" s="809" t="str">
        <f>IFERROR(VLOOKUP(I943,'FX rates'!$C$9:$D$25,2,FALSE),"")</f>
        <v/>
      </c>
      <c r="K943" s="382">
        <f t="shared" si="51"/>
        <v>0</v>
      </c>
      <c r="L943" s="382">
        <f t="shared" si="52"/>
        <v>0</v>
      </c>
      <c r="M943" s="11"/>
      <c r="N943" s="11"/>
      <c r="O943" s="11"/>
      <c r="P943" s="11"/>
      <c r="Q943" s="5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x14ac:dyDescent="0.2">
      <c r="A944" s="394"/>
      <c r="B944" s="37"/>
      <c r="C944" s="20"/>
      <c r="D944" s="20"/>
      <c r="E944" s="317"/>
      <c r="F944" s="21"/>
      <c r="G944" s="21"/>
      <c r="H944" s="382">
        <f t="shared" si="50"/>
        <v>0</v>
      </c>
      <c r="I944" s="38"/>
      <c r="J944" s="809" t="str">
        <f>IFERROR(VLOOKUP(I944,'FX rates'!$C$9:$D$25,2,FALSE),"")</f>
        <v/>
      </c>
      <c r="K944" s="382">
        <f t="shared" si="51"/>
        <v>0</v>
      </c>
      <c r="L944" s="382">
        <f t="shared" si="52"/>
        <v>0</v>
      </c>
      <c r="M944" s="11"/>
      <c r="N944" s="11"/>
      <c r="O944" s="11"/>
      <c r="P944" s="11"/>
      <c r="Q944" s="5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x14ac:dyDescent="0.2">
      <c r="A945" s="394"/>
      <c r="B945" s="37"/>
      <c r="C945" s="20"/>
      <c r="D945" s="20"/>
      <c r="E945" s="317"/>
      <c r="F945" s="21"/>
      <c r="G945" s="21"/>
      <c r="H945" s="382">
        <f t="shared" si="50"/>
        <v>0</v>
      </c>
      <c r="I945" s="38"/>
      <c r="J945" s="809" t="str">
        <f>IFERROR(VLOOKUP(I945,'FX rates'!$C$9:$D$25,2,FALSE),"")</f>
        <v/>
      </c>
      <c r="K945" s="382">
        <f t="shared" si="51"/>
        <v>0</v>
      </c>
      <c r="L945" s="382">
        <f t="shared" si="52"/>
        <v>0</v>
      </c>
      <c r="M945" s="11"/>
      <c r="N945" s="11"/>
      <c r="O945" s="11"/>
      <c r="P945" s="11"/>
      <c r="Q945" s="5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x14ac:dyDescent="0.2">
      <c r="A946" s="394"/>
      <c r="B946" s="37"/>
      <c r="C946" s="20"/>
      <c r="D946" s="20"/>
      <c r="E946" s="317"/>
      <c r="F946" s="21"/>
      <c r="G946" s="21"/>
      <c r="H946" s="382">
        <f t="shared" si="50"/>
        <v>0</v>
      </c>
      <c r="I946" s="38"/>
      <c r="J946" s="809" t="str">
        <f>IFERROR(VLOOKUP(I946,'FX rates'!$C$9:$D$25,2,FALSE),"")</f>
        <v/>
      </c>
      <c r="K946" s="382">
        <f t="shared" si="51"/>
        <v>0</v>
      </c>
      <c r="L946" s="382">
        <f t="shared" si="52"/>
        <v>0</v>
      </c>
      <c r="M946" s="11"/>
      <c r="N946" s="11"/>
      <c r="O946" s="11"/>
      <c r="P946" s="11"/>
      <c r="Q946" s="5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x14ac:dyDescent="0.2">
      <c r="A947" s="394"/>
      <c r="B947" s="37"/>
      <c r="C947" s="20"/>
      <c r="D947" s="20"/>
      <c r="E947" s="317"/>
      <c r="F947" s="21"/>
      <c r="G947" s="21"/>
      <c r="H947" s="382">
        <f t="shared" si="50"/>
        <v>0</v>
      </c>
      <c r="I947" s="38"/>
      <c r="J947" s="809" t="str">
        <f>IFERROR(VLOOKUP(I947,'FX rates'!$C$9:$D$25,2,FALSE),"")</f>
        <v/>
      </c>
      <c r="K947" s="382">
        <f t="shared" si="51"/>
        <v>0</v>
      </c>
      <c r="L947" s="382">
        <f t="shared" si="52"/>
        <v>0</v>
      </c>
      <c r="M947" s="11"/>
      <c r="N947" s="11"/>
      <c r="O947" s="11"/>
      <c r="P947" s="11"/>
      <c r="Q947" s="5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x14ac:dyDescent="0.2">
      <c r="A948" s="394"/>
      <c r="B948" s="37"/>
      <c r="C948" s="20"/>
      <c r="D948" s="20"/>
      <c r="E948" s="317"/>
      <c r="F948" s="21"/>
      <c r="G948" s="21"/>
      <c r="H948" s="382">
        <f t="shared" si="50"/>
        <v>0</v>
      </c>
      <c r="I948" s="38"/>
      <c r="J948" s="809" t="str">
        <f>IFERROR(VLOOKUP(I948,'FX rates'!$C$9:$D$25,2,FALSE),"")</f>
        <v/>
      </c>
      <c r="K948" s="382">
        <f t="shared" si="51"/>
        <v>0</v>
      </c>
      <c r="L948" s="382">
        <f t="shared" si="52"/>
        <v>0</v>
      </c>
      <c r="M948" s="11"/>
      <c r="N948" s="11"/>
      <c r="O948" s="11"/>
      <c r="P948" s="11"/>
      <c r="Q948" s="5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x14ac:dyDescent="0.2">
      <c r="A949" s="394"/>
      <c r="B949" s="37"/>
      <c r="C949" s="20"/>
      <c r="D949" s="20"/>
      <c r="E949" s="317"/>
      <c r="F949" s="21"/>
      <c r="G949" s="21"/>
      <c r="H949" s="382">
        <f t="shared" si="50"/>
        <v>0</v>
      </c>
      <c r="I949" s="38"/>
      <c r="J949" s="809" t="str">
        <f>IFERROR(VLOOKUP(I949,'FX rates'!$C$9:$D$25,2,FALSE),"")</f>
        <v/>
      </c>
      <c r="K949" s="382">
        <f t="shared" si="51"/>
        <v>0</v>
      </c>
      <c r="L949" s="382">
        <f t="shared" si="52"/>
        <v>0</v>
      </c>
      <c r="M949" s="11"/>
      <c r="N949" s="11"/>
      <c r="O949" s="11"/>
      <c r="P949" s="11"/>
      <c r="Q949" s="5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x14ac:dyDescent="0.2">
      <c r="A950" s="394"/>
      <c r="B950" s="37"/>
      <c r="C950" s="20"/>
      <c r="D950" s="20"/>
      <c r="E950" s="317"/>
      <c r="F950" s="21"/>
      <c r="G950" s="21"/>
      <c r="H950" s="382">
        <f t="shared" si="50"/>
        <v>0</v>
      </c>
      <c r="I950" s="38"/>
      <c r="J950" s="809" t="str">
        <f>IFERROR(VLOOKUP(I950,'FX rates'!$C$9:$D$25,2,FALSE),"")</f>
        <v/>
      </c>
      <c r="K950" s="382">
        <f t="shared" si="51"/>
        <v>0</v>
      </c>
      <c r="L950" s="382">
        <f t="shared" si="52"/>
        <v>0</v>
      </c>
      <c r="M950" s="11"/>
      <c r="N950" s="11"/>
      <c r="O950" s="11"/>
      <c r="P950" s="11"/>
      <c r="Q950" s="5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x14ac:dyDescent="0.2">
      <c r="A951" s="394"/>
      <c r="B951" s="37"/>
      <c r="C951" s="20"/>
      <c r="D951" s="20"/>
      <c r="E951" s="317"/>
      <c r="F951" s="21"/>
      <c r="G951" s="21"/>
      <c r="H951" s="382">
        <f t="shared" si="50"/>
        <v>0</v>
      </c>
      <c r="I951" s="38"/>
      <c r="J951" s="809" t="str">
        <f>IFERROR(VLOOKUP(I951,'FX rates'!$C$9:$D$25,2,FALSE),"")</f>
        <v/>
      </c>
      <c r="K951" s="382">
        <f t="shared" si="51"/>
        <v>0</v>
      </c>
      <c r="L951" s="382">
        <f t="shared" si="52"/>
        <v>0</v>
      </c>
      <c r="M951" s="11"/>
      <c r="N951" s="11"/>
      <c r="O951" s="11"/>
      <c r="P951" s="11"/>
      <c r="Q951" s="5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x14ac:dyDescent="0.2">
      <c r="A952" s="394"/>
      <c r="B952" s="37"/>
      <c r="C952" s="20"/>
      <c r="D952" s="20"/>
      <c r="E952" s="317"/>
      <c r="F952" s="21"/>
      <c r="G952" s="21"/>
      <c r="H952" s="382">
        <f t="shared" si="50"/>
        <v>0</v>
      </c>
      <c r="I952" s="38"/>
      <c r="J952" s="809" t="str">
        <f>IFERROR(VLOOKUP(I952,'FX rates'!$C$9:$D$25,2,FALSE),"")</f>
        <v/>
      </c>
      <c r="K952" s="382">
        <f t="shared" si="51"/>
        <v>0</v>
      </c>
      <c r="L952" s="382">
        <f t="shared" si="52"/>
        <v>0</v>
      </c>
      <c r="M952" s="11"/>
      <c r="N952" s="11"/>
      <c r="O952" s="11"/>
      <c r="P952" s="11"/>
      <c r="Q952" s="5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x14ac:dyDescent="0.2">
      <c r="A953" s="394"/>
      <c r="B953" s="37"/>
      <c r="C953" s="20"/>
      <c r="D953" s="20"/>
      <c r="E953" s="317"/>
      <c r="F953" s="21"/>
      <c r="G953" s="21"/>
      <c r="H953" s="382">
        <f t="shared" si="50"/>
        <v>0</v>
      </c>
      <c r="I953" s="38"/>
      <c r="J953" s="809" t="str">
        <f>IFERROR(VLOOKUP(I953,'FX rates'!$C$9:$D$25,2,FALSE),"")</f>
        <v/>
      </c>
      <c r="K953" s="382">
        <f t="shared" si="51"/>
        <v>0</v>
      </c>
      <c r="L953" s="382">
        <f t="shared" si="52"/>
        <v>0</v>
      </c>
      <c r="M953" s="11"/>
      <c r="N953" s="11"/>
      <c r="O953" s="11"/>
      <c r="P953" s="11"/>
      <c r="Q953" s="5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x14ac:dyDescent="0.2">
      <c r="A954" s="394"/>
      <c r="B954" s="37"/>
      <c r="C954" s="20"/>
      <c r="D954" s="20"/>
      <c r="E954" s="317"/>
      <c r="F954" s="21"/>
      <c r="G954" s="21"/>
      <c r="H954" s="382">
        <f t="shared" si="50"/>
        <v>0</v>
      </c>
      <c r="I954" s="38"/>
      <c r="J954" s="809" t="str">
        <f>IFERROR(VLOOKUP(I954,'FX rates'!$C$9:$D$25,2,FALSE),"")</f>
        <v/>
      </c>
      <c r="K954" s="382">
        <f t="shared" si="51"/>
        <v>0</v>
      </c>
      <c r="L954" s="382">
        <f t="shared" si="52"/>
        <v>0</v>
      </c>
      <c r="M954" s="11"/>
      <c r="N954" s="11"/>
      <c r="O954" s="11"/>
      <c r="P954" s="11"/>
      <c r="Q954" s="5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x14ac:dyDescent="0.2">
      <c r="A955" s="394"/>
      <c r="B955" s="37"/>
      <c r="C955" s="20"/>
      <c r="D955" s="20"/>
      <c r="E955" s="317"/>
      <c r="F955" s="21"/>
      <c r="G955" s="21"/>
      <c r="H955" s="382">
        <f t="shared" si="50"/>
        <v>0</v>
      </c>
      <c r="I955" s="38"/>
      <c r="J955" s="809" t="str">
        <f>IFERROR(VLOOKUP(I955,'FX rates'!$C$9:$D$25,2,FALSE),"")</f>
        <v/>
      </c>
      <c r="K955" s="382">
        <f t="shared" si="51"/>
        <v>0</v>
      </c>
      <c r="L955" s="382">
        <f t="shared" si="52"/>
        <v>0</v>
      </c>
      <c r="M955" s="11"/>
      <c r="N955" s="11"/>
      <c r="O955" s="11"/>
      <c r="P955" s="11"/>
      <c r="Q955" s="5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x14ac:dyDescent="0.2">
      <c r="A956" s="394"/>
      <c r="B956" s="37"/>
      <c r="C956" s="20"/>
      <c r="D956" s="20"/>
      <c r="E956" s="317"/>
      <c r="F956" s="21"/>
      <c r="G956" s="21"/>
      <c r="H956" s="382">
        <f t="shared" si="50"/>
        <v>0</v>
      </c>
      <c r="I956" s="38"/>
      <c r="J956" s="809" t="str">
        <f>IFERROR(VLOOKUP(I956,'FX rates'!$C$9:$D$25,2,FALSE),"")</f>
        <v/>
      </c>
      <c r="K956" s="382">
        <f t="shared" si="51"/>
        <v>0</v>
      </c>
      <c r="L956" s="382">
        <f t="shared" si="52"/>
        <v>0</v>
      </c>
      <c r="M956" s="11"/>
      <c r="N956" s="11"/>
      <c r="O956" s="11"/>
      <c r="P956" s="11"/>
      <c r="Q956" s="5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x14ac:dyDescent="0.2">
      <c r="A957" s="394"/>
      <c r="B957" s="37"/>
      <c r="C957" s="20"/>
      <c r="D957" s="20"/>
      <c r="E957" s="317"/>
      <c r="F957" s="21"/>
      <c r="G957" s="21"/>
      <c r="H957" s="382">
        <f t="shared" si="50"/>
        <v>0</v>
      </c>
      <c r="I957" s="38"/>
      <c r="J957" s="809" t="str">
        <f>IFERROR(VLOOKUP(I957,'FX rates'!$C$9:$D$25,2,FALSE),"")</f>
        <v/>
      </c>
      <c r="K957" s="382">
        <f t="shared" si="51"/>
        <v>0</v>
      </c>
      <c r="L957" s="382">
        <f t="shared" si="52"/>
        <v>0</v>
      </c>
      <c r="M957" s="11"/>
      <c r="N957" s="11"/>
      <c r="O957" s="11"/>
      <c r="P957" s="11"/>
      <c r="Q957" s="5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x14ac:dyDescent="0.2">
      <c r="A958" s="394"/>
      <c r="B958" s="37"/>
      <c r="C958" s="20"/>
      <c r="D958" s="20"/>
      <c r="E958" s="317"/>
      <c r="F958" s="21"/>
      <c r="G958" s="21"/>
      <c r="H958" s="382">
        <f t="shared" si="50"/>
        <v>0</v>
      </c>
      <c r="I958" s="38"/>
      <c r="J958" s="809" t="str">
        <f>IFERROR(VLOOKUP(I958,'FX rates'!$C$9:$D$25,2,FALSE),"")</f>
        <v/>
      </c>
      <c r="K958" s="382">
        <f t="shared" si="51"/>
        <v>0</v>
      </c>
      <c r="L958" s="382">
        <f t="shared" si="52"/>
        <v>0</v>
      </c>
      <c r="M958" s="11"/>
      <c r="N958" s="11"/>
      <c r="O958" s="11"/>
      <c r="P958" s="11"/>
      <c r="Q958" s="5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x14ac:dyDescent="0.2">
      <c r="A959" s="394"/>
      <c r="B959" s="37"/>
      <c r="C959" s="20"/>
      <c r="D959" s="20"/>
      <c r="E959" s="317"/>
      <c r="F959" s="21"/>
      <c r="G959" s="21"/>
      <c r="H959" s="382">
        <f t="shared" si="50"/>
        <v>0</v>
      </c>
      <c r="I959" s="38"/>
      <c r="J959" s="809" t="str">
        <f>IFERROR(VLOOKUP(I959,'FX rates'!$C$9:$D$25,2,FALSE),"")</f>
        <v/>
      </c>
      <c r="K959" s="382">
        <f t="shared" si="51"/>
        <v>0</v>
      </c>
      <c r="L959" s="382">
        <f t="shared" si="52"/>
        <v>0</v>
      </c>
      <c r="M959" s="11"/>
      <c r="N959" s="11"/>
      <c r="O959" s="11"/>
      <c r="P959" s="11"/>
      <c r="Q959" s="5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x14ac:dyDescent="0.2">
      <c r="A960" s="394"/>
      <c r="B960" s="37"/>
      <c r="C960" s="20"/>
      <c r="D960" s="20"/>
      <c r="E960" s="317"/>
      <c r="F960" s="21"/>
      <c r="G960" s="21"/>
      <c r="H960" s="382">
        <f t="shared" si="50"/>
        <v>0</v>
      </c>
      <c r="I960" s="38"/>
      <c r="J960" s="809" t="str">
        <f>IFERROR(VLOOKUP(I960,'FX rates'!$C$9:$D$25,2,FALSE),"")</f>
        <v/>
      </c>
      <c r="K960" s="382">
        <f t="shared" si="51"/>
        <v>0</v>
      </c>
      <c r="L960" s="382">
        <f t="shared" si="52"/>
        <v>0</v>
      </c>
      <c r="M960" s="11"/>
      <c r="N960" s="11"/>
      <c r="O960" s="11"/>
      <c r="P960" s="11"/>
      <c r="Q960" s="5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x14ac:dyDescent="0.2">
      <c r="A961" s="394"/>
      <c r="B961" s="37"/>
      <c r="C961" s="20"/>
      <c r="D961" s="20"/>
      <c r="E961" s="317"/>
      <c r="F961" s="21"/>
      <c r="G961" s="21"/>
      <c r="H961" s="382">
        <f t="shared" si="50"/>
        <v>0</v>
      </c>
      <c r="I961" s="38"/>
      <c r="J961" s="809" t="str">
        <f>IFERROR(VLOOKUP(I961,'FX rates'!$C$9:$D$25,2,FALSE),"")</f>
        <v/>
      </c>
      <c r="K961" s="382">
        <f t="shared" si="51"/>
        <v>0</v>
      </c>
      <c r="L961" s="382">
        <f t="shared" si="52"/>
        <v>0</v>
      </c>
      <c r="M961" s="11"/>
      <c r="N961" s="11"/>
      <c r="O961" s="11"/>
      <c r="P961" s="11"/>
      <c r="Q961" s="5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x14ac:dyDescent="0.2">
      <c r="A962" s="394"/>
      <c r="B962" s="37"/>
      <c r="C962" s="20"/>
      <c r="D962" s="20"/>
      <c r="E962" s="317"/>
      <c r="F962" s="21"/>
      <c r="G962" s="21"/>
      <c r="H962" s="382">
        <f t="shared" si="50"/>
        <v>0</v>
      </c>
      <c r="I962" s="38"/>
      <c r="J962" s="809" t="str">
        <f>IFERROR(VLOOKUP(I962,'FX rates'!$C$9:$D$25,2,FALSE),"")</f>
        <v/>
      </c>
      <c r="K962" s="382">
        <f t="shared" si="51"/>
        <v>0</v>
      </c>
      <c r="L962" s="382">
        <f t="shared" si="52"/>
        <v>0</v>
      </c>
      <c r="M962" s="11"/>
      <c r="N962" s="11"/>
      <c r="O962" s="11"/>
      <c r="P962" s="11"/>
      <c r="Q962" s="5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x14ac:dyDescent="0.2">
      <c r="A963" s="394"/>
      <c r="B963" s="37"/>
      <c r="C963" s="20"/>
      <c r="D963" s="20"/>
      <c r="E963" s="317"/>
      <c r="F963" s="21"/>
      <c r="G963" s="21"/>
      <c r="H963" s="382">
        <f t="shared" si="50"/>
        <v>0</v>
      </c>
      <c r="I963" s="38"/>
      <c r="J963" s="809" t="str">
        <f>IFERROR(VLOOKUP(I963,'FX rates'!$C$9:$D$25,2,FALSE),"")</f>
        <v/>
      </c>
      <c r="K963" s="382">
        <f t="shared" si="51"/>
        <v>0</v>
      </c>
      <c r="L963" s="382">
        <f t="shared" si="52"/>
        <v>0</v>
      </c>
      <c r="M963" s="11"/>
      <c r="N963" s="11"/>
      <c r="O963" s="11"/>
      <c r="P963" s="11"/>
      <c r="Q963" s="5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x14ac:dyDescent="0.2">
      <c r="A964" s="394"/>
      <c r="B964" s="37"/>
      <c r="C964" s="20"/>
      <c r="D964" s="20"/>
      <c r="E964" s="317"/>
      <c r="F964" s="21"/>
      <c r="G964" s="21"/>
      <c r="H964" s="382">
        <f t="shared" si="50"/>
        <v>0</v>
      </c>
      <c r="I964" s="38"/>
      <c r="J964" s="809" t="str">
        <f>IFERROR(VLOOKUP(I964,'FX rates'!$C$9:$D$25,2,FALSE),"")</f>
        <v/>
      </c>
      <c r="K964" s="382">
        <f t="shared" si="51"/>
        <v>0</v>
      </c>
      <c r="L964" s="382">
        <f t="shared" si="52"/>
        <v>0</v>
      </c>
      <c r="M964" s="11"/>
      <c r="N964" s="11"/>
      <c r="O964" s="11"/>
      <c r="P964" s="11"/>
      <c r="Q964" s="5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x14ac:dyDescent="0.2">
      <c r="A965" s="394"/>
      <c r="B965" s="37"/>
      <c r="C965" s="20"/>
      <c r="D965" s="20"/>
      <c r="E965" s="317"/>
      <c r="F965" s="21"/>
      <c r="G965" s="21"/>
      <c r="H965" s="382">
        <f t="shared" si="50"/>
        <v>0</v>
      </c>
      <c r="I965" s="38"/>
      <c r="J965" s="809" t="str">
        <f>IFERROR(VLOOKUP(I965,'FX rates'!$C$9:$D$25,2,FALSE),"")</f>
        <v/>
      </c>
      <c r="K965" s="382">
        <f t="shared" si="51"/>
        <v>0</v>
      </c>
      <c r="L965" s="382">
        <f t="shared" si="52"/>
        <v>0</v>
      </c>
      <c r="M965" s="11"/>
      <c r="N965" s="11"/>
      <c r="O965" s="11"/>
      <c r="P965" s="11"/>
      <c r="Q965" s="5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x14ac:dyDescent="0.2">
      <c r="A966" s="394"/>
      <c r="B966" s="37"/>
      <c r="C966" s="20"/>
      <c r="D966" s="20"/>
      <c r="E966" s="317"/>
      <c r="F966" s="21"/>
      <c r="G966" s="21"/>
      <c r="H966" s="382">
        <f t="shared" si="50"/>
        <v>0</v>
      </c>
      <c r="I966" s="38"/>
      <c r="J966" s="809" t="str">
        <f>IFERROR(VLOOKUP(I966,'FX rates'!$C$9:$D$25,2,FALSE),"")</f>
        <v/>
      </c>
      <c r="K966" s="382">
        <f t="shared" si="51"/>
        <v>0</v>
      </c>
      <c r="L966" s="382">
        <f t="shared" si="52"/>
        <v>0</v>
      </c>
      <c r="M966" s="11"/>
      <c r="N966" s="11"/>
      <c r="O966" s="11"/>
      <c r="P966" s="11"/>
      <c r="Q966" s="5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x14ac:dyDescent="0.2">
      <c r="A967" s="394"/>
      <c r="B967" s="37"/>
      <c r="C967" s="20"/>
      <c r="D967" s="20"/>
      <c r="E967" s="317"/>
      <c r="F967" s="21"/>
      <c r="G967" s="21"/>
      <c r="H967" s="382">
        <f t="shared" si="50"/>
        <v>0</v>
      </c>
      <c r="I967" s="38"/>
      <c r="J967" s="809" t="str">
        <f>IFERROR(VLOOKUP(I967,'FX rates'!$C$9:$D$25,2,FALSE),"")</f>
        <v/>
      </c>
      <c r="K967" s="382">
        <f t="shared" si="51"/>
        <v>0</v>
      </c>
      <c r="L967" s="382">
        <f t="shared" si="52"/>
        <v>0</v>
      </c>
      <c r="M967" s="11"/>
      <c r="N967" s="11"/>
      <c r="O967" s="11"/>
      <c r="P967" s="11"/>
      <c r="Q967" s="5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x14ac:dyDescent="0.2">
      <c r="A968" s="394"/>
      <c r="B968" s="37"/>
      <c r="C968" s="20"/>
      <c r="D968" s="20"/>
      <c r="E968" s="317"/>
      <c r="F968" s="21"/>
      <c r="G968" s="21"/>
      <c r="H968" s="382">
        <f t="shared" si="50"/>
        <v>0</v>
      </c>
      <c r="I968" s="38"/>
      <c r="J968" s="809" t="str">
        <f>IFERROR(VLOOKUP(I968,'FX rates'!$C$9:$D$25,2,FALSE),"")</f>
        <v/>
      </c>
      <c r="K968" s="382">
        <f t="shared" si="51"/>
        <v>0</v>
      </c>
      <c r="L968" s="382">
        <f t="shared" si="52"/>
        <v>0</v>
      </c>
      <c r="M968" s="11"/>
      <c r="N968" s="11"/>
      <c r="O968" s="11"/>
      <c r="P968" s="11"/>
      <c r="Q968" s="5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x14ac:dyDescent="0.2">
      <c r="A969" s="394"/>
      <c r="B969" s="37"/>
      <c r="C969" s="20"/>
      <c r="D969" s="20"/>
      <c r="E969" s="317"/>
      <c r="F969" s="21"/>
      <c r="G969" s="21"/>
      <c r="H969" s="382">
        <f t="shared" si="50"/>
        <v>0</v>
      </c>
      <c r="I969" s="38"/>
      <c r="J969" s="809" t="str">
        <f>IFERROR(VLOOKUP(I969,'FX rates'!$C$9:$D$25,2,FALSE),"")</f>
        <v/>
      </c>
      <c r="K969" s="382">
        <f t="shared" si="51"/>
        <v>0</v>
      </c>
      <c r="L969" s="382">
        <f t="shared" si="52"/>
        <v>0</v>
      </c>
      <c r="M969" s="11"/>
      <c r="N969" s="11"/>
      <c r="O969" s="11"/>
      <c r="P969" s="11"/>
      <c r="Q969" s="5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x14ac:dyDescent="0.2">
      <c r="A970" s="394"/>
      <c r="B970" s="37"/>
      <c r="C970" s="20"/>
      <c r="D970" s="20"/>
      <c r="E970" s="317"/>
      <c r="F970" s="21"/>
      <c r="G970" s="21"/>
      <c r="H970" s="382">
        <f t="shared" si="50"/>
        <v>0</v>
      </c>
      <c r="I970" s="38"/>
      <c r="J970" s="809" t="str">
        <f>IFERROR(VLOOKUP(I970,'FX rates'!$C$9:$D$25,2,FALSE),"")</f>
        <v/>
      </c>
      <c r="K970" s="382">
        <f t="shared" si="51"/>
        <v>0</v>
      </c>
      <c r="L970" s="382">
        <f t="shared" si="52"/>
        <v>0</v>
      </c>
      <c r="M970" s="11"/>
      <c r="N970" s="11"/>
      <c r="O970" s="11"/>
      <c r="P970" s="11"/>
      <c r="Q970" s="5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x14ac:dyDescent="0.2">
      <c r="A971" s="394"/>
      <c r="B971" s="37"/>
      <c r="C971" s="20"/>
      <c r="D971" s="20"/>
      <c r="E971" s="317"/>
      <c r="F971" s="21"/>
      <c r="G971" s="21"/>
      <c r="H971" s="382">
        <f t="shared" si="50"/>
        <v>0</v>
      </c>
      <c r="I971" s="38"/>
      <c r="J971" s="809" t="str">
        <f>IFERROR(VLOOKUP(I971,'FX rates'!$C$9:$D$25,2,FALSE),"")</f>
        <v/>
      </c>
      <c r="K971" s="382">
        <f t="shared" si="51"/>
        <v>0</v>
      </c>
      <c r="L971" s="382">
        <f t="shared" si="52"/>
        <v>0</v>
      </c>
      <c r="M971" s="11"/>
      <c r="N971" s="11"/>
      <c r="O971" s="11"/>
      <c r="P971" s="11"/>
      <c r="Q971" s="5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x14ac:dyDescent="0.2">
      <c r="A972" s="394"/>
      <c r="B972" s="37"/>
      <c r="C972" s="20"/>
      <c r="D972" s="20"/>
      <c r="E972" s="317"/>
      <c r="F972" s="21"/>
      <c r="G972" s="21"/>
      <c r="H972" s="382">
        <f t="shared" si="50"/>
        <v>0</v>
      </c>
      <c r="I972" s="38"/>
      <c r="J972" s="809" t="str">
        <f>IFERROR(VLOOKUP(I972,'FX rates'!$C$9:$D$25,2,FALSE),"")</f>
        <v/>
      </c>
      <c r="K972" s="382">
        <f t="shared" si="51"/>
        <v>0</v>
      </c>
      <c r="L972" s="382">
        <f t="shared" si="52"/>
        <v>0</v>
      </c>
      <c r="M972" s="11"/>
      <c r="N972" s="11"/>
      <c r="O972" s="11"/>
      <c r="P972" s="11"/>
      <c r="Q972" s="5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x14ac:dyDescent="0.2">
      <c r="A973" s="394"/>
      <c r="B973" s="37"/>
      <c r="C973" s="20"/>
      <c r="D973" s="20"/>
      <c r="E973" s="317"/>
      <c r="F973" s="21"/>
      <c r="G973" s="21"/>
      <c r="H973" s="382">
        <f t="shared" si="50"/>
        <v>0</v>
      </c>
      <c r="I973" s="38"/>
      <c r="J973" s="809" t="str">
        <f>IFERROR(VLOOKUP(I973,'FX rates'!$C$9:$D$25,2,FALSE),"")</f>
        <v/>
      </c>
      <c r="K973" s="382">
        <f t="shared" si="51"/>
        <v>0</v>
      </c>
      <c r="L973" s="382">
        <f t="shared" si="52"/>
        <v>0</v>
      </c>
      <c r="M973" s="11"/>
      <c r="N973" s="11"/>
      <c r="O973" s="11"/>
      <c r="P973" s="11"/>
      <c r="Q973" s="5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x14ac:dyDescent="0.2">
      <c r="A974" s="394"/>
      <c r="B974" s="37"/>
      <c r="C974" s="20"/>
      <c r="D974" s="20"/>
      <c r="E974" s="317"/>
      <c r="F974" s="21"/>
      <c r="G974" s="21"/>
      <c r="H974" s="382">
        <f t="shared" si="50"/>
        <v>0</v>
      </c>
      <c r="I974" s="38"/>
      <c r="J974" s="809" t="str">
        <f>IFERROR(VLOOKUP(I974,'FX rates'!$C$9:$D$25,2,FALSE),"")</f>
        <v/>
      </c>
      <c r="K974" s="382">
        <f t="shared" si="51"/>
        <v>0</v>
      </c>
      <c r="L974" s="382">
        <f t="shared" si="52"/>
        <v>0</v>
      </c>
      <c r="M974" s="11"/>
      <c r="N974" s="11"/>
      <c r="O974" s="11"/>
      <c r="P974" s="11"/>
      <c r="Q974" s="5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x14ac:dyDescent="0.2">
      <c r="A975" s="394"/>
      <c r="B975" s="37"/>
      <c r="C975" s="20"/>
      <c r="D975" s="20"/>
      <c r="E975" s="317"/>
      <c r="F975" s="21"/>
      <c r="G975" s="21"/>
      <c r="H975" s="382">
        <f t="shared" si="50"/>
        <v>0</v>
      </c>
      <c r="I975" s="38"/>
      <c r="J975" s="809" t="str">
        <f>IFERROR(VLOOKUP(I975,'FX rates'!$C$9:$D$25,2,FALSE),"")</f>
        <v/>
      </c>
      <c r="K975" s="382">
        <f t="shared" si="51"/>
        <v>0</v>
      </c>
      <c r="L975" s="382">
        <f t="shared" si="52"/>
        <v>0</v>
      </c>
      <c r="M975" s="11"/>
      <c r="N975" s="11"/>
      <c r="O975" s="11"/>
      <c r="P975" s="11"/>
      <c r="Q975" s="5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x14ac:dyDescent="0.2">
      <c r="A976" s="394"/>
      <c r="B976" s="37"/>
      <c r="C976" s="20"/>
      <c r="D976" s="20"/>
      <c r="E976" s="317"/>
      <c r="F976" s="21"/>
      <c r="G976" s="21"/>
      <c r="H976" s="382">
        <f t="shared" si="50"/>
        <v>0</v>
      </c>
      <c r="I976" s="38"/>
      <c r="J976" s="809" t="str">
        <f>IFERROR(VLOOKUP(I976,'FX rates'!$C$9:$D$25,2,FALSE),"")</f>
        <v/>
      </c>
      <c r="K976" s="382">
        <f t="shared" si="51"/>
        <v>0</v>
      </c>
      <c r="L976" s="382">
        <f t="shared" si="52"/>
        <v>0</v>
      </c>
      <c r="M976" s="11"/>
      <c r="N976" s="11"/>
      <c r="O976" s="11"/>
      <c r="P976" s="11"/>
      <c r="Q976" s="5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x14ac:dyDescent="0.2">
      <c r="A977" s="394"/>
      <c r="B977" s="37"/>
      <c r="C977" s="20"/>
      <c r="D977" s="20"/>
      <c r="E977" s="317"/>
      <c r="F977" s="21"/>
      <c r="G977" s="21"/>
      <c r="H977" s="382">
        <f t="shared" si="50"/>
        <v>0</v>
      </c>
      <c r="I977" s="38"/>
      <c r="J977" s="809" t="str">
        <f>IFERROR(VLOOKUP(I977,'FX rates'!$C$9:$D$25,2,FALSE),"")</f>
        <v/>
      </c>
      <c r="K977" s="382">
        <f t="shared" si="51"/>
        <v>0</v>
      </c>
      <c r="L977" s="382">
        <f t="shared" si="52"/>
        <v>0</v>
      </c>
      <c r="M977" s="11"/>
      <c r="N977" s="11"/>
      <c r="O977" s="11"/>
      <c r="P977" s="11"/>
      <c r="Q977" s="5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x14ac:dyDescent="0.2">
      <c r="A978" s="394"/>
      <c r="B978" s="37"/>
      <c r="C978" s="20"/>
      <c r="D978" s="20"/>
      <c r="E978" s="317"/>
      <c r="F978" s="21"/>
      <c r="G978" s="21"/>
      <c r="H978" s="382">
        <f t="shared" si="50"/>
        <v>0</v>
      </c>
      <c r="I978" s="38"/>
      <c r="J978" s="809" t="str">
        <f>IFERROR(VLOOKUP(I978,'FX rates'!$C$9:$D$25,2,FALSE),"")</f>
        <v/>
      </c>
      <c r="K978" s="382">
        <f t="shared" si="51"/>
        <v>0</v>
      </c>
      <c r="L978" s="382">
        <f t="shared" si="52"/>
        <v>0</v>
      </c>
      <c r="M978" s="11"/>
      <c r="N978" s="11"/>
      <c r="O978" s="11"/>
      <c r="P978" s="11"/>
      <c r="Q978" s="5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x14ac:dyDescent="0.2">
      <c r="A979" s="394"/>
      <c r="B979" s="37"/>
      <c r="C979" s="20"/>
      <c r="D979" s="20"/>
      <c r="E979" s="317"/>
      <c r="F979" s="21"/>
      <c r="G979" s="21"/>
      <c r="H979" s="382">
        <f t="shared" si="50"/>
        <v>0</v>
      </c>
      <c r="I979" s="38"/>
      <c r="J979" s="809" t="str">
        <f>IFERROR(VLOOKUP(I979,'FX rates'!$C$9:$D$25,2,FALSE),"")</f>
        <v/>
      </c>
      <c r="K979" s="382">
        <f t="shared" si="51"/>
        <v>0</v>
      </c>
      <c r="L979" s="382">
        <f t="shared" si="52"/>
        <v>0</v>
      </c>
      <c r="M979" s="11"/>
      <c r="N979" s="11"/>
      <c r="O979" s="11"/>
      <c r="P979" s="11"/>
      <c r="Q979" s="5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x14ac:dyDescent="0.2">
      <c r="A980" s="394"/>
      <c r="B980" s="37"/>
      <c r="C980" s="20"/>
      <c r="D980" s="20"/>
      <c r="E980" s="317"/>
      <c r="F980" s="21"/>
      <c r="G980" s="21"/>
      <c r="H980" s="382">
        <f t="shared" si="50"/>
        <v>0</v>
      </c>
      <c r="I980" s="38"/>
      <c r="J980" s="809" t="str">
        <f>IFERROR(VLOOKUP(I980,'FX rates'!$C$9:$D$25,2,FALSE),"")</f>
        <v/>
      </c>
      <c r="K980" s="382">
        <f t="shared" si="51"/>
        <v>0</v>
      </c>
      <c r="L980" s="382">
        <f t="shared" si="52"/>
        <v>0</v>
      </c>
      <c r="M980" s="11"/>
      <c r="N980" s="11"/>
      <c r="O980" s="11"/>
      <c r="P980" s="11"/>
      <c r="Q980" s="5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x14ac:dyDescent="0.2">
      <c r="A981" s="394"/>
      <c r="B981" s="37"/>
      <c r="C981" s="20"/>
      <c r="D981" s="20"/>
      <c r="E981" s="317"/>
      <c r="F981" s="21"/>
      <c r="G981" s="21"/>
      <c r="H981" s="382">
        <f t="shared" si="50"/>
        <v>0</v>
      </c>
      <c r="I981" s="38"/>
      <c r="J981" s="809" t="str">
        <f>IFERROR(VLOOKUP(I981,'FX rates'!$C$9:$D$25,2,FALSE),"")</f>
        <v/>
      </c>
      <c r="K981" s="382">
        <f t="shared" si="51"/>
        <v>0</v>
      </c>
      <c r="L981" s="382">
        <f t="shared" si="52"/>
        <v>0</v>
      </c>
      <c r="M981" s="11"/>
      <c r="N981" s="11"/>
      <c r="O981" s="11"/>
      <c r="P981" s="11"/>
      <c r="Q981" s="5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x14ac:dyDescent="0.2">
      <c r="A982" s="394"/>
      <c r="B982" s="37"/>
      <c r="C982" s="20"/>
      <c r="D982" s="20"/>
      <c r="E982" s="317"/>
      <c r="F982" s="21"/>
      <c r="G982" s="21"/>
      <c r="H982" s="382">
        <f t="shared" si="50"/>
        <v>0</v>
      </c>
      <c r="I982" s="38"/>
      <c r="J982" s="809" t="str">
        <f>IFERROR(VLOOKUP(I982,'FX rates'!$C$9:$D$25,2,FALSE),"")</f>
        <v/>
      </c>
      <c r="K982" s="382">
        <f t="shared" si="51"/>
        <v>0</v>
      </c>
      <c r="L982" s="382">
        <f t="shared" si="52"/>
        <v>0</v>
      </c>
      <c r="M982" s="11"/>
      <c r="N982" s="11"/>
      <c r="O982" s="11"/>
      <c r="P982" s="11"/>
      <c r="Q982" s="5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x14ac:dyDescent="0.2">
      <c r="A983" s="394"/>
      <c r="B983" s="37"/>
      <c r="C983" s="20"/>
      <c r="D983" s="20"/>
      <c r="E983" s="317"/>
      <c r="F983" s="21"/>
      <c r="G983" s="21"/>
      <c r="H983" s="382">
        <f t="shared" si="50"/>
        <v>0</v>
      </c>
      <c r="I983" s="38"/>
      <c r="J983" s="809" t="str">
        <f>IFERROR(VLOOKUP(I983,'FX rates'!$C$9:$D$25,2,FALSE),"")</f>
        <v/>
      </c>
      <c r="K983" s="382">
        <f t="shared" si="51"/>
        <v>0</v>
      </c>
      <c r="L983" s="382">
        <f t="shared" si="52"/>
        <v>0</v>
      </c>
      <c r="M983" s="11"/>
      <c r="N983" s="11"/>
      <c r="O983" s="11"/>
      <c r="P983" s="11"/>
      <c r="Q983" s="5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x14ac:dyDescent="0.2">
      <c r="A984" s="394"/>
      <c r="B984" s="37"/>
      <c r="C984" s="20"/>
      <c r="D984" s="20"/>
      <c r="E984" s="317"/>
      <c r="F984" s="21"/>
      <c r="G984" s="21"/>
      <c r="H984" s="382">
        <f t="shared" si="50"/>
        <v>0</v>
      </c>
      <c r="I984" s="38"/>
      <c r="J984" s="809" t="str">
        <f>IFERROR(VLOOKUP(I984,'FX rates'!$C$9:$D$25,2,FALSE),"")</f>
        <v/>
      </c>
      <c r="K984" s="382">
        <f t="shared" si="51"/>
        <v>0</v>
      </c>
      <c r="L984" s="382">
        <f t="shared" si="52"/>
        <v>0</v>
      </c>
      <c r="M984" s="11"/>
      <c r="N984" s="11"/>
      <c r="O984" s="11"/>
      <c r="P984" s="11"/>
      <c r="Q984" s="5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x14ac:dyDescent="0.2">
      <c r="A985" s="394"/>
      <c r="B985" s="37"/>
      <c r="C985" s="20"/>
      <c r="D985" s="20"/>
      <c r="E985" s="317"/>
      <c r="F985" s="21"/>
      <c r="G985" s="21"/>
      <c r="H985" s="382">
        <f t="shared" si="50"/>
        <v>0</v>
      </c>
      <c r="I985" s="38"/>
      <c r="J985" s="809" t="str">
        <f>IFERROR(VLOOKUP(I985,'FX rates'!$C$9:$D$25,2,FALSE),"")</f>
        <v/>
      </c>
      <c r="K985" s="382">
        <f t="shared" si="51"/>
        <v>0</v>
      </c>
      <c r="L985" s="382">
        <f t="shared" si="52"/>
        <v>0</v>
      </c>
      <c r="M985" s="11"/>
      <c r="N985" s="11"/>
      <c r="O985" s="11"/>
      <c r="P985" s="11"/>
      <c r="Q985" s="5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x14ac:dyDescent="0.2">
      <c r="A986" s="394"/>
      <c r="B986" s="37"/>
      <c r="C986" s="20"/>
      <c r="D986" s="20"/>
      <c r="E986" s="317"/>
      <c r="F986" s="21"/>
      <c r="G986" s="21"/>
      <c r="H986" s="382">
        <f t="shared" ref="H986:H1007" si="53">IF(F986&gt;0,F986*G986,0)</f>
        <v>0</v>
      </c>
      <c r="I986" s="38"/>
      <c r="J986" s="809" t="str">
        <f>IFERROR(VLOOKUP(I986,'FX rates'!$C$9:$D$25,2,FALSE),"")</f>
        <v/>
      </c>
      <c r="K986" s="382">
        <f t="shared" ref="K986:K1007" si="54">IF(E986=$Z$26,H986,0)</f>
        <v>0</v>
      </c>
      <c r="L986" s="382">
        <f t="shared" ref="L986:L1007" si="55">IF(OR(E986=$Z$27,ISBLANK(E986)),H986,0)</f>
        <v>0</v>
      </c>
      <c r="M986" s="11"/>
      <c r="N986" s="11"/>
      <c r="O986" s="11"/>
      <c r="P986" s="11"/>
      <c r="Q986" s="5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x14ac:dyDescent="0.2">
      <c r="A987" s="394"/>
      <c r="B987" s="37"/>
      <c r="C987" s="20"/>
      <c r="D987" s="20"/>
      <c r="E987" s="317"/>
      <c r="F987" s="21"/>
      <c r="G987" s="21"/>
      <c r="H987" s="382">
        <f t="shared" si="53"/>
        <v>0</v>
      </c>
      <c r="I987" s="38"/>
      <c r="J987" s="809" t="str">
        <f>IFERROR(VLOOKUP(I987,'FX rates'!$C$9:$D$25,2,FALSE),"")</f>
        <v/>
      </c>
      <c r="K987" s="382">
        <f t="shared" si="54"/>
        <v>0</v>
      </c>
      <c r="L987" s="382">
        <f t="shared" si="55"/>
        <v>0</v>
      </c>
      <c r="M987" s="11"/>
      <c r="N987" s="11"/>
      <c r="O987" s="11"/>
      <c r="P987" s="11"/>
      <c r="Q987" s="5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x14ac:dyDescent="0.2">
      <c r="A988" s="394"/>
      <c r="B988" s="37"/>
      <c r="C988" s="20"/>
      <c r="D988" s="20"/>
      <c r="E988" s="317"/>
      <c r="F988" s="21"/>
      <c r="G988" s="21"/>
      <c r="H988" s="382">
        <f t="shared" si="53"/>
        <v>0</v>
      </c>
      <c r="I988" s="38"/>
      <c r="J988" s="809" t="str">
        <f>IFERROR(VLOOKUP(I988,'FX rates'!$C$9:$D$25,2,FALSE),"")</f>
        <v/>
      </c>
      <c r="K988" s="382">
        <f t="shared" si="54"/>
        <v>0</v>
      </c>
      <c r="L988" s="382">
        <f t="shared" si="55"/>
        <v>0</v>
      </c>
      <c r="M988" s="11"/>
      <c r="N988" s="11"/>
      <c r="O988" s="11"/>
      <c r="P988" s="11"/>
      <c r="Q988" s="5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x14ac:dyDescent="0.2">
      <c r="A989" s="394"/>
      <c r="B989" s="37"/>
      <c r="C989" s="20"/>
      <c r="D989" s="20"/>
      <c r="E989" s="317"/>
      <c r="F989" s="21"/>
      <c r="G989" s="21"/>
      <c r="H989" s="382">
        <f t="shared" si="53"/>
        <v>0</v>
      </c>
      <c r="I989" s="38"/>
      <c r="J989" s="809" t="str">
        <f>IFERROR(VLOOKUP(I989,'FX rates'!$C$9:$D$25,2,FALSE),"")</f>
        <v/>
      </c>
      <c r="K989" s="382">
        <f t="shared" si="54"/>
        <v>0</v>
      </c>
      <c r="L989" s="382">
        <f t="shared" si="55"/>
        <v>0</v>
      </c>
      <c r="M989" s="11"/>
      <c r="N989" s="11"/>
      <c r="O989" s="11"/>
      <c r="P989" s="11"/>
      <c r="Q989" s="5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x14ac:dyDescent="0.2">
      <c r="A990" s="394"/>
      <c r="B990" s="37"/>
      <c r="C990" s="20"/>
      <c r="D990" s="20"/>
      <c r="E990" s="317"/>
      <c r="F990" s="21"/>
      <c r="G990" s="21"/>
      <c r="H990" s="382">
        <f t="shared" si="53"/>
        <v>0</v>
      </c>
      <c r="I990" s="38"/>
      <c r="J990" s="809" t="str">
        <f>IFERROR(VLOOKUP(I990,'FX rates'!$C$9:$D$25,2,FALSE),"")</f>
        <v/>
      </c>
      <c r="K990" s="382">
        <f t="shared" si="54"/>
        <v>0</v>
      </c>
      <c r="L990" s="382">
        <f t="shared" si="55"/>
        <v>0</v>
      </c>
      <c r="M990" s="11"/>
      <c r="N990" s="11"/>
      <c r="O990" s="11"/>
      <c r="P990" s="11"/>
      <c r="Q990" s="5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x14ac:dyDescent="0.2">
      <c r="A991" s="394"/>
      <c r="B991" s="37"/>
      <c r="C991" s="20"/>
      <c r="D991" s="20"/>
      <c r="E991" s="317"/>
      <c r="F991" s="21"/>
      <c r="G991" s="21"/>
      <c r="H991" s="382">
        <f t="shared" si="53"/>
        <v>0</v>
      </c>
      <c r="I991" s="38"/>
      <c r="J991" s="809" t="str">
        <f>IFERROR(VLOOKUP(I991,'FX rates'!$C$9:$D$25,2,FALSE),"")</f>
        <v/>
      </c>
      <c r="K991" s="382">
        <f t="shared" si="54"/>
        <v>0</v>
      </c>
      <c r="L991" s="382">
        <f t="shared" si="55"/>
        <v>0</v>
      </c>
      <c r="M991" s="11"/>
      <c r="N991" s="11"/>
      <c r="O991" s="11"/>
      <c r="P991" s="11"/>
      <c r="Q991" s="5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x14ac:dyDescent="0.2">
      <c r="A992" s="394"/>
      <c r="B992" s="37"/>
      <c r="C992" s="20"/>
      <c r="D992" s="20"/>
      <c r="E992" s="317"/>
      <c r="F992" s="21"/>
      <c r="G992" s="21"/>
      <c r="H992" s="382">
        <f t="shared" si="53"/>
        <v>0</v>
      </c>
      <c r="I992" s="38"/>
      <c r="J992" s="809" t="str">
        <f>IFERROR(VLOOKUP(I992,'FX rates'!$C$9:$D$25,2,FALSE),"")</f>
        <v/>
      </c>
      <c r="K992" s="382">
        <f t="shared" si="54"/>
        <v>0</v>
      </c>
      <c r="L992" s="382">
        <f t="shared" si="55"/>
        <v>0</v>
      </c>
      <c r="M992" s="11"/>
      <c r="N992" s="11"/>
      <c r="O992" s="11"/>
      <c r="P992" s="11"/>
      <c r="Q992" s="5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x14ac:dyDescent="0.2">
      <c r="A993" s="394"/>
      <c r="B993" s="37"/>
      <c r="C993" s="20"/>
      <c r="D993" s="20"/>
      <c r="E993" s="317"/>
      <c r="F993" s="21"/>
      <c r="G993" s="368"/>
      <c r="H993" s="382">
        <f t="shared" si="53"/>
        <v>0</v>
      </c>
      <c r="I993" s="38"/>
      <c r="J993" s="809" t="str">
        <f>IFERROR(VLOOKUP(I993,'FX rates'!$C$9:$D$25,2,FALSE),"")</f>
        <v/>
      </c>
      <c r="K993" s="382">
        <f t="shared" si="54"/>
        <v>0</v>
      </c>
      <c r="L993" s="382">
        <f t="shared" si="55"/>
        <v>0</v>
      </c>
      <c r="M993" s="11"/>
      <c r="N993" s="11"/>
      <c r="O993" s="11"/>
      <c r="P993" s="11"/>
      <c r="Q993" s="5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x14ac:dyDescent="0.2">
      <c r="A994" s="394"/>
      <c r="B994" s="37"/>
      <c r="C994" s="20"/>
      <c r="D994" s="20"/>
      <c r="E994" s="317"/>
      <c r="F994" s="21"/>
      <c r="G994" s="368"/>
      <c r="H994" s="382">
        <f t="shared" si="53"/>
        <v>0</v>
      </c>
      <c r="I994" s="38"/>
      <c r="J994" s="809" t="str">
        <f>IFERROR(VLOOKUP(I994,'FX rates'!$C$9:$D$25,2,FALSE),"")</f>
        <v/>
      </c>
      <c r="K994" s="382">
        <f t="shared" si="54"/>
        <v>0</v>
      </c>
      <c r="L994" s="382">
        <f t="shared" si="55"/>
        <v>0</v>
      </c>
      <c r="M994" s="11"/>
      <c r="N994" s="11"/>
      <c r="O994" s="11"/>
      <c r="P994" s="11"/>
      <c r="Q994" s="5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x14ac:dyDescent="0.2">
      <c r="A995" s="394"/>
      <c r="B995" s="37"/>
      <c r="C995" s="20"/>
      <c r="D995" s="20"/>
      <c r="E995" s="317"/>
      <c r="F995" s="21"/>
      <c r="G995" s="368"/>
      <c r="H995" s="382">
        <f t="shared" si="53"/>
        <v>0</v>
      </c>
      <c r="I995" s="38"/>
      <c r="J995" s="809" t="str">
        <f>IFERROR(VLOOKUP(I995,'FX rates'!$C$9:$D$25,2,FALSE),"")</f>
        <v/>
      </c>
      <c r="K995" s="382">
        <f t="shared" si="54"/>
        <v>0</v>
      </c>
      <c r="L995" s="382">
        <f t="shared" si="55"/>
        <v>0</v>
      </c>
      <c r="M995" s="11"/>
      <c r="N995" s="11"/>
      <c r="O995" s="11"/>
      <c r="P995" s="11"/>
      <c r="Q995" s="5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x14ac:dyDescent="0.2">
      <c r="A996" s="394"/>
      <c r="B996" s="37"/>
      <c r="C996" s="20"/>
      <c r="D996" s="20"/>
      <c r="E996" s="317"/>
      <c r="F996" s="21"/>
      <c r="G996" s="368"/>
      <c r="H996" s="382">
        <f t="shared" si="53"/>
        <v>0</v>
      </c>
      <c r="I996" s="38"/>
      <c r="J996" s="809" t="str">
        <f>IFERROR(VLOOKUP(I996,'FX rates'!$C$9:$D$25,2,FALSE),"")</f>
        <v/>
      </c>
      <c r="K996" s="382">
        <f t="shared" si="54"/>
        <v>0</v>
      </c>
      <c r="L996" s="382">
        <f t="shared" si="55"/>
        <v>0</v>
      </c>
      <c r="M996" s="11"/>
      <c r="N996" s="11"/>
      <c r="O996" s="11"/>
      <c r="P996" s="11"/>
      <c r="Q996" s="5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x14ac:dyDescent="0.2">
      <c r="A997" s="394"/>
      <c r="B997" s="37"/>
      <c r="C997" s="20"/>
      <c r="D997" s="20"/>
      <c r="E997" s="317"/>
      <c r="F997" s="21"/>
      <c r="G997" s="368"/>
      <c r="H997" s="382">
        <f t="shared" si="53"/>
        <v>0</v>
      </c>
      <c r="I997" s="38"/>
      <c r="J997" s="809" t="str">
        <f>IFERROR(VLOOKUP(I997,'FX rates'!$C$9:$D$25,2,FALSE),"")</f>
        <v/>
      </c>
      <c r="K997" s="382">
        <f t="shared" si="54"/>
        <v>0</v>
      </c>
      <c r="L997" s="382">
        <f t="shared" si="55"/>
        <v>0</v>
      </c>
      <c r="M997" s="11"/>
      <c r="N997" s="11"/>
      <c r="O997" s="11"/>
      <c r="P997" s="11"/>
      <c r="Q997" s="5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x14ac:dyDescent="0.2">
      <c r="A998" s="394"/>
      <c r="B998" s="37"/>
      <c r="C998" s="20"/>
      <c r="D998" s="20"/>
      <c r="E998" s="317"/>
      <c r="F998" s="21"/>
      <c r="G998" s="368"/>
      <c r="H998" s="382">
        <f t="shared" si="53"/>
        <v>0</v>
      </c>
      <c r="I998" s="38"/>
      <c r="J998" s="809" t="str">
        <f>IFERROR(VLOOKUP(I998,'FX rates'!$C$9:$D$25,2,FALSE),"")</f>
        <v/>
      </c>
      <c r="K998" s="382">
        <f t="shared" si="54"/>
        <v>0</v>
      </c>
      <c r="L998" s="382">
        <f t="shared" si="55"/>
        <v>0</v>
      </c>
      <c r="M998" s="11"/>
      <c r="N998" s="11"/>
      <c r="O998" s="11"/>
      <c r="P998" s="11"/>
      <c r="Q998" s="5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x14ac:dyDescent="0.2">
      <c r="A999" s="394"/>
      <c r="B999" s="37"/>
      <c r="C999" s="20"/>
      <c r="D999" s="20"/>
      <c r="E999" s="317"/>
      <c r="F999" s="21"/>
      <c r="G999" s="368"/>
      <c r="H999" s="382">
        <f t="shared" si="53"/>
        <v>0</v>
      </c>
      <c r="I999" s="38"/>
      <c r="J999" s="809" t="str">
        <f>IFERROR(VLOOKUP(I999,'FX rates'!$C$9:$D$25,2,FALSE),"")</f>
        <v/>
      </c>
      <c r="K999" s="382">
        <f t="shared" si="54"/>
        <v>0</v>
      </c>
      <c r="L999" s="382">
        <f t="shared" si="55"/>
        <v>0</v>
      </c>
      <c r="M999" s="11"/>
      <c r="N999" s="11"/>
      <c r="O999" s="11"/>
      <c r="P999" s="11"/>
      <c r="Q999" s="5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x14ac:dyDescent="0.2">
      <c r="A1000" s="394"/>
      <c r="B1000" s="37"/>
      <c r="C1000" s="20"/>
      <c r="D1000" s="20"/>
      <c r="E1000" s="317"/>
      <c r="F1000" s="21"/>
      <c r="G1000" s="368"/>
      <c r="H1000" s="382">
        <f t="shared" si="53"/>
        <v>0</v>
      </c>
      <c r="I1000" s="38"/>
      <c r="J1000" s="809" t="str">
        <f>IFERROR(VLOOKUP(I1000,'FX rates'!$C$9:$D$25,2,FALSE),"")</f>
        <v/>
      </c>
      <c r="K1000" s="382">
        <f t="shared" si="54"/>
        <v>0</v>
      </c>
      <c r="L1000" s="382">
        <f t="shared" si="55"/>
        <v>0</v>
      </c>
      <c r="M1000" s="11"/>
      <c r="N1000" s="11"/>
      <c r="O1000" s="11"/>
      <c r="P1000" s="11"/>
      <c r="Q1000" s="5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x14ac:dyDescent="0.2">
      <c r="A1001" s="394"/>
      <c r="B1001" s="37"/>
      <c r="C1001" s="20"/>
      <c r="D1001" s="20"/>
      <c r="E1001" s="317"/>
      <c r="F1001" s="21"/>
      <c r="G1001" s="368"/>
      <c r="H1001" s="382">
        <f t="shared" si="53"/>
        <v>0</v>
      </c>
      <c r="I1001" s="38"/>
      <c r="J1001" s="809" t="str">
        <f>IFERROR(VLOOKUP(I1001,'FX rates'!$C$9:$D$25,2,FALSE),"")</f>
        <v/>
      </c>
      <c r="K1001" s="382">
        <f t="shared" si="54"/>
        <v>0</v>
      </c>
      <c r="L1001" s="382">
        <f t="shared" si="55"/>
        <v>0</v>
      </c>
      <c r="M1001" s="11"/>
      <c r="N1001" s="11"/>
      <c r="O1001" s="11"/>
      <c r="P1001" s="11"/>
      <c r="Q1001" s="5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x14ac:dyDescent="0.2">
      <c r="A1002" s="394"/>
      <c r="B1002" s="37"/>
      <c r="C1002" s="20"/>
      <c r="D1002" s="20"/>
      <c r="E1002" s="317"/>
      <c r="F1002" s="21"/>
      <c r="G1002" s="368"/>
      <c r="H1002" s="382">
        <f t="shared" si="53"/>
        <v>0</v>
      </c>
      <c r="I1002" s="38"/>
      <c r="J1002" s="809" t="str">
        <f>IFERROR(VLOOKUP(I1002,'FX rates'!$C$9:$D$25,2,FALSE),"")</f>
        <v/>
      </c>
      <c r="K1002" s="382">
        <f t="shared" si="54"/>
        <v>0</v>
      </c>
      <c r="L1002" s="382">
        <f t="shared" si="55"/>
        <v>0</v>
      </c>
      <c r="M1002" s="11"/>
      <c r="N1002" s="11"/>
      <c r="O1002" s="11"/>
      <c r="P1002" s="11"/>
      <c r="Q1002" s="5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x14ac:dyDescent="0.2">
      <c r="A1003" s="394"/>
      <c r="B1003" s="37"/>
      <c r="C1003" s="20"/>
      <c r="D1003" s="20"/>
      <c r="E1003" s="317"/>
      <c r="F1003" s="21"/>
      <c r="G1003" s="368"/>
      <c r="H1003" s="382">
        <f t="shared" si="53"/>
        <v>0</v>
      </c>
      <c r="I1003" s="38"/>
      <c r="J1003" s="809" t="str">
        <f>IFERROR(VLOOKUP(I1003,'FX rates'!$C$9:$D$25,2,FALSE),"")</f>
        <v/>
      </c>
      <c r="K1003" s="382">
        <f t="shared" si="54"/>
        <v>0</v>
      </c>
      <c r="L1003" s="382">
        <f t="shared" si="55"/>
        <v>0</v>
      </c>
      <c r="M1003" s="11"/>
      <c r="N1003" s="11"/>
      <c r="O1003" s="11"/>
      <c r="P1003" s="11"/>
      <c r="Q1003" s="5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x14ac:dyDescent="0.2">
      <c r="A1004" s="394"/>
      <c r="B1004" s="37"/>
      <c r="C1004" s="20"/>
      <c r="D1004" s="20"/>
      <c r="E1004" s="317"/>
      <c r="F1004" s="21"/>
      <c r="G1004" s="368"/>
      <c r="H1004" s="382">
        <f t="shared" si="53"/>
        <v>0</v>
      </c>
      <c r="I1004" s="38"/>
      <c r="J1004" s="809" t="str">
        <f>IFERROR(VLOOKUP(I1004,'FX rates'!$C$9:$D$25,2,FALSE),"")</f>
        <v/>
      </c>
      <c r="K1004" s="382">
        <f t="shared" si="54"/>
        <v>0</v>
      </c>
      <c r="L1004" s="382">
        <f t="shared" si="55"/>
        <v>0</v>
      </c>
      <c r="M1004" s="11"/>
      <c r="N1004" s="11"/>
      <c r="O1004" s="11"/>
      <c r="P1004" s="11"/>
      <c r="Q1004" s="5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x14ac:dyDescent="0.2">
      <c r="A1005" s="394"/>
      <c r="B1005" s="37"/>
      <c r="C1005" s="20"/>
      <c r="D1005" s="20"/>
      <c r="E1005" s="317"/>
      <c r="F1005" s="21"/>
      <c r="G1005" s="368"/>
      <c r="H1005" s="382">
        <f t="shared" si="53"/>
        <v>0</v>
      </c>
      <c r="I1005" s="38"/>
      <c r="J1005" s="809" t="str">
        <f>IFERROR(VLOOKUP(I1005,'FX rates'!$C$9:$D$25,2,FALSE),"")</f>
        <v/>
      </c>
      <c r="K1005" s="382">
        <f t="shared" si="54"/>
        <v>0</v>
      </c>
      <c r="L1005" s="382">
        <f t="shared" si="55"/>
        <v>0</v>
      </c>
      <c r="M1005" s="11"/>
      <c r="Q1005" s="5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x14ac:dyDescent="0.2">
      <c r="A1006" s="394"/>
      <c r="B1006" s="37"/>
      <c r="C1006" s="20"/>
      <c r="D1006" s="20"/>
      <c r="E1006" s="317"/>
      <c r="F1006" s="21"/>
      <c r="G1006" s="368"/>
      <c r="H1006" s="382">
        <f t="shared" si="53"/>
        <v>0</v>
      </c>
      <c r="I1006" s="38"/>
      <c r="J1006" s="809" t="str">
        <f>IFERROR(VLOOKUP(I1006,'FX rates'!$C$9:$D$25,2,FALSE),"")</f>
        <v/>
      </c>
      <c r="K1006" s="382">
        <f t="shared" si="54"/>
        <v>0</v>
      </c>
      <c r="L1006" s="382">
        <f t="shared" si="55"/>
        <v>0</v>
      </c>
      <c r="M1006" s="11"/>
      <c r="Q1006" s="12"/>
      <c r="S1006" s="11"/>
      <c r="T1006" s="11"/>
      <c r="U1006" s="11"/>
      <c r="V1006" s="11"/>
      <c r="W1006" s="11"/>
      <c r="X1006" s="11"/>
      <c r="Y1006" s="11"/>
      <c r="Z1006" s="11"/>
    </row>
    <row r="1007" spans="1:26" x14ac:dyDescent="0.2">
      <c r="A1007" s="394"/>
      <c r="B1007" s="37"/>
      <c r="C1007" s="20"/>
      <c r="D1007" s="20"/>
      <c r="E1007" s="317"/>
      <c r="F1007" s="21"/>
      <c r="G1007" s="368"/>
      <c r="H1007" s="382">
        <f t="shared" si="53"/>
        <v>0</v>
      </c>
      <c r="I1007" s="38"/>
      <c r="J1007" s="809" t="str">
        <f>IFERROR(VLOOKUP(I1007,'FX rates'!$C$9:$D$25,2,FALSE),"")</f>
        <v/>
      </c>
      <c r="K1007" s="382">
        <f t="shared" si="54"/>
        <v>0</v>
      </c>
      <c r="L1007" s="382">
        <f t="shared" si="55"/>
        <v>0</v>
      </c>
      <c r="M1007" s="11"/>
      <c r="Q1007" s="12"/>
      <c r="S1007" s="11"/>
      <c r="T1007" s="11"/>
      <c r="U1007" s="11"/>
      <c r="V1007" s="11"/>
      <c r="W1007" s="11"/>
      <c r="X1007" s="11"/>
      <c r="Y1007" s="11"/>
      <c r="Z1007" s="11"/>
    </row>
    <row r="1008" spans="1:26" hidden="1" x14ac:dyDescent="0.2"/>
    <row r="1009" hidden="1" x14ac:dyDescent="0.2"/>
    <row r="1010" hidden="1" x14ac:dyDescent="0.2"/>
  </sheetData>
  <sheetProtection algorithmName="SHA-512" hashValue="XAPE7F+zBlY9umZNPILs6/wecgYOAgXyY/Sxu4bMIc2G2/ChCfFDg91CVOGaYWJj4RjMQ9Vfi07G6EO6iZFJww==" saltValue="y7fNiDJAWM+roeupCKxJzg==" spinCount="100000" sheet="1" objects="1" scenarios="1"/>
  <sortState ref="A26:N205">
    <sortCondition ref="C26:C205"/>
    <sortCondition ref="A26:A205"/>
  </sortState>
  <customSheetViews>
    <customSheetView guid="{955C557A-7F90-490E-8541-15C267AE1C49}" fitToPage="1" hiddenColumns="1" topLeftCell="A4">
      <selection activeCell="D37" sqref="D37"/>
      <pageMargins left="0.75" right="0.75" top="0.59" bottom="0.33" header="0.24" footer="0.5"/>
      <printOptions horizontalCentered="1"/>
      <pageSetup paperSize="5" scale="58" orientation="landscape" blackAndWhite="1" r:id="rId1"/>
      <headerFooter alignWithMargins="0">
        <oddHeader>&amp;C&amp;"Arial,Bold"&amp;14 4-7 Ordinary and Preference Shares</oddHeader>
      </headerFooter>
    </customSheetView>
    <customSheetView guid="{3CB8DAD1-80E2-4E9C-84BD-27D8B69F8B89}" fitToPage="1" hiddenColumns="1" topLeftCell="A7">
      <selection activeCell="B41" sqref="B41"/>
      <pageMargins left="0.75" right="0.75" top="0.59" bottom="0.33" header="0.24" footer="0.5"/>
      <printOptions horizontalCentered="1"/>
      <pageSetup paperSize="5" scale="58" orientation="landscape" blackAndWhite="1" r:id="rId2"/>
      <headerFooter alignWithMargins="0">
        <oddHeader>&amp;C&amp;"Arial,Bold"&amp;14 4-7 Ordinary and Preference Shares</oddHeader>
      </headerFooter>
    </customSheetView>
    <customSheetView guid="{A2854B6E-33EC-489B-B912-5CA634073191}" fitToPage="1" hiddenColumns="1" topLeftCell="A4">
      <selection activeCell="D37" sqref="D37"/>
      <pageMargins left="0.75" right="0.75" top="0.59" bottom="0.33" header="0.24" footer="0.5"/>
      <printOptions horizontalCentered="1"/>
      <pageSetup paperSize="5" scale="58" orientation="landscape" blackAndWhite="1" r:id="rId3"/>
      <headerFooter alignWithMargins="0">
        <oddHeader>&amp;C&amp;"Arial,Bold"&amp;14 4-7 Ordinary and Preference Shares</oddHeader>
      </headerFooter>
    </customSheetView>
  </customSheetViews>
  <phoneticPr fontId="0" type="noConversion"/>
  <dataValidations count="8">
    <dataValidation type="decimal" operator="lessThanOrEqual" allowBlank="1" showInputMessage="1" showErrorMessage="1" errorTitle="Numbers only" error="Please enter numbers only" sqref="K26:L1007">
      <formula1>50000000000</formula1>
    </dataValidation>
    <dataValidation type="list" allowBlank="1" showInputMessage="1" showErrorMessage="1" sqref="C26:C1007">
      <formula1>$V$26:$V$27</formula1>
    </dataValidation>
    <dataValidation type="list" allowBlank="1" showInputMessage="1" showErrorMessage="1" sqref="I26:I1007">
      <formula1>$Y$27:$Y$42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J26:J1007 F26:H1007">
      <formula1>50000000000</formula1>
    </dataValidation>
    <dataValidation type="list" allowBlank="1" showInputMessage="1" showErrorMessage="1" sqref="D26:D1007">
      <formula1>$W$26:$W$27</formula1>
    </dataValidation>
    <dataValidation type="list" allowBlank="1" showInputMessage="1" showErrorMessage="1" sqref="E26:E1007">
      <formula1>$Z$26:$Z$27</formula1>
    </dataValidation>
    <dataValidation type="list" allowBlank="1" showInputMessage="1" showErrorMessage="1" sqref="A26:A1007">
      <formula1>$T$26:$T$46</formula1>
    </dataValidation>
    <dataValidation type="list" allowBlank="1" showInputMessage="1" showErrorMessage="1" sqref="A26:A1007">
      <formula1>$T$26:$T$44</formula1>
    </dataValidation>
  </dataValidations>
  <hyperlinks>
    <hyperlink ref="H2" location="Cover!A1" display="Back to Main"/>
  </hyperlinks>
  <printOptions horizontalCentered="1"/>
  <pageMargins left="0.5" right="0" top="0.55000000000000004" bottom="0.5" header="0.3" footer="0.3"/>
  <pageSetup paperSize="5" scale="60" orientation="landscape" blackAndWhite="1" r:id="rId4"/>
  <headerFooter alignWithMargins="0">
    <oddHeader>&amp;C&amp;"Arial,Bold"&amp;14 4-7 Ordinary and Preference Shares</oddHeader>
    <oddFooter>&amp;R
Page&amp;Pof &amp;N</odd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329"/>
  <sheetViews>
    <sheetView zoomScale="80" zoomScaleNormal="80" workbookViewId="0">
      <selection activeCell="F32" sqref="F32"/>
    </sheetView>
  </sheetViews>
  <sheetFormatPr defaultColWidth="0" defaultRowHeight="12.75" zeroHeight="1" x14ac:dyDescent="0.2"/>
  <cols>
    <col min="1" max="1" width="36" customWidth="1"/>
    <col min="2" max="2" width="61.5703125" bestFit="1" customWidth="1"/>
    <col min="3" max="3" width="29" customWidth="1"/>
    <col min="4" max="10" width="20.5703125" customWidth="1"/>
    <col min="11" max="12" width="11" customWidth="1"/>
    <col min="13" max="13" width="12.42578125" customWidth="1"/>
    <col min="14" max="14" width="18.42578125" customWidth="1"/>
    <col min="15" max="15" width="17.42578125" customWidth="1"/>
    <col min="16" max="16" width="15.140625" bestFit="1" customWidth="1"/>
    <col min="17" max="19" width="13.5703125" customWidth="1"/>
    <col min="20" max="20" width="19.5703125" customWidth="1"/>
    <col min="21" max="21" width="13.5703125" customWidth="1"/>
    <col min="22" max="22" width="63.28515625" hidden="1" customWidth="1"/>
    <col min="23" max="39" width="0" hidden="1" customWidth="1"/>
    <col min="40" max="16384" width="26" hidden="1"/>
  </cols>
  <sheetData>
    <row r="1" spans="1:39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5"/>
      <c r="AG1" s="11"/>
      <c r="AH1" s="11"/>
      <c r="AI1" s="11"/>
      <c r="AJ1" s="11"/>
      <c r="AK1" s="11"/>
      <c r="AL1" s="11"/>
      <c r="AM1" s="11"/>
    </row>
    <row r="2" spans="1:39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5"/>
      <c r="AG2" s="11"/>
      <c r="AH2" s="11"/>
      <c r="AI2" s="11"/>
      <c r="AJ2" s="11"/>
      <c r="AK2" s="11"/>
      <c r="AL2" s="11"/>
      <c r="AM2" s="11"/>
    </row>
    <row r="3" spans="1:39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7"/>
      <c r="W3" s="17"/>
      <c r="X3" s="17"/>
      <c r="Y3" s="17"/>
      <c r="Z3" s="17"/>
      <c r="AA3" s="17"/>
      <c r="AB3" s="17"/>
      <c r="AC3" s="11"/>
      <c r="AD3" s="11"/>
      <c r="AE3" s="11"/>
      <c r="AF3" s="5"/>
      <c r="AG3" s="11"/>
      <c r="AH3" s="11"/>
      <c r="AI3" s="11"/>
      <c r="AJ3" s="11"/>
      <c r="AK3" s="11"/>
      <c r="AL3" s="11"/>
      <c r="AM3" s="11"/>
    </row>
    <row r="4" spans="1:39" x14ac:dyDescent="0.2">
      <c r="A4" s="35" t="s">
        <v>9</v>
      </c>
      <c r="B4" s="40" t="str">
        <f>Cover!$B$13</f>
        <v>Select Name of Insurer/ Financial Holding Company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739" t="s">
        <v>12</v>
      </c>
      <c r="P4" s="11"/>
      <c r="Q4" s="11"/>
      <c r="R4" s="11"/>
      <c r="S4" s="11"/>
      <c r="T4" s="11"/>
      <c r="U4" s="11"/>
      <c r="V4" s="17"/>
      <c r="W4" s="17"/>
      <c r="X4" s="17"/>
      <c r="Y4" s="17"/>
      <c r="Z4" s="17"/>
      <c r="AA4" s="17"/>
      <c r="AB4" s="17"/>
      <c r="AC4" s="11"/>
      <c r="AD4" s="11"/>
      <c r="AE4" s="11"/>
      <c r="AF4" s="5"/>
      <c r="AG4" s="11"/>
      <c r="AH4" s="11"/>
      <c r="AI4" s="11"/>
      <c r="AJ4" s="11"/>
      <c r="AK4" s="11"/>
      <c r="AL4" s="11"/>
      <c r="AM4" s="11"/>
    </row>
    <row r="5" spans="1:39" x14ac:dyDescent="0.2">
      <c r="A5" s="35"/>
      <c r="B5" s="4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  <c r="W5" s="17"/>
      <c r="X5" s="17"/>
      <c r="Y5" s="17"/>
      <c r="Z5" s="17"/>
      <c r="AA5" s="17"/>
      <c r="AB5" s="17"/>
      <c r="AC5" s="11"/>
      <c r="AD5" s="11"/>
      <c r="AE5" s="11"/>
      <c r="AF5" s="5"/>
      <c r="AG5" s="11"/>
      <c r="AH5" s="11"/>
      <c r="AI5" s="11"/>
      <c r="AJ5" s="11"/>
      <c r="AK5" s="11"/>
      <c r="AL5" s="11"/>
      <c r="AM5" s="11"/>
    </row>
    <row r="6" spans="1:39" x14ac:dyDescent="0.2">
      <c r="A6" s="35" t="s">
        <v>10</v>
      </c>
      <c r="B6" s="41">
        <f>Cover!$B$19</f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7"/>
      <c r="W6" s="17"/>
      <c r="X6" s="17"/>
      <c r="Y6" s="17"/>
      <c r="Z6" s="17"/>
      <c r="AA6" s="17"/>
      <c r="AB6" s="17"/>
      <c r="AC6" s="11"/>
      <c r="AD6" s="11"/>
      <c r="AE6" s="11"/>
      <c r="AF6" s="5"/>
      <c r="AG6" s="11"/>
      <c r="AH6" s="11"/>
      <c r="AI6" s="11"/>
      <c r="AJ6" s="11"/>
      <c r="AK6" s="11"/>
      <c r="AL6" s="11"/>
      <c r="AM6" s="11"/>
    </row>
    <row r="7" spans="1:39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  <c r="W7" s="17"/>
      <c r="X7" s="17"/>
      <c r="Y7" s="17"/>
      <c r="Z7" s="17"/>
      <c r="AA7" s="17"/>
      <c r="AB7" s="17"/>
      <c r="AC7" s="11"/>
      <c r="AD7" s="11"/>
      <c r="AE7" s="11"/>
      <c r="AF7" s="5"/>
      <c r="AG7" s="11"/>
      <c r="AH7" s="11"/>
      <c r="AI7" s="11"/>
      <c r="AJ7" s="11"/>
      <c r="AK7" s="11"/>
      <c r="AL7" s="11"/>
      <c r="AM7" s="11"/>
    </row>
    <row r="8" spans="1:39" ht="38.25" x14ac:dyDescent="0.2">
      <c r="A8" s="62"/>
      <c r="B8" s="183" t="s">
        <v>32</v>
      </c>
      <c r="C8" s="184"/>
      <c r="D8" s="174" t="s">
        <v>442</v>
      </c>
      <c r="E8" s="174" t="s">
        <v>22</v>
      </c>
      <c r="F8" s="174" t="s">
        <v>38</v>
      </c>
      <c r="G8" s="176" t="str">
        <f>"Valuation Amount Balance Sheet "&amp;YEAR($B$6)</f>
        <v>Valuation Amount Balance Sheet 1900</v>
      </c>
      <c r="H8" s="175" t="s">
        <v>195</v>
      </c>
      <c r="I8" s="178" t="str">
        <f>"Valuation Amount Segregated  Fund "&amp;YEAR($B$6)</f>
        <v>Valuation Amount Segregated  Fund 1900</v>
      </c>
      <c r="J8" s="178" t="str">
        <f>"Other Assets at Year End "&amp;YEAR($B$6)</f>
        <v>Other Assets at Year End 1900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7"/>
      <c r="X8" s="17"/>
      <c r="Y8" s="17"/>
      <c r="Z8" s="17"/>
      <c r="AA8" s="17"/>
      <c r="AB8" s="17"/>
      <c r="AC8" s="17"/>
      <c r="AD8" s="5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7.25" customHeight="1" x14ac:dyDescent="0.2">
      <c r="A9" s="482"/>
      <c r="B9" s="1619" t="s">
        <v>408</v>
      </c>
      <c r="C9" s="1620"/>
      <c r="D9" s="493"/>
      <c r="E9" s="493"/>
      <c r="F9" s="493"/>
      <c r="G9" s="493"/>
      <c r="H9" s="493"/>
      <c r="I9" s="493"/>
      <c r="J9" s="49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7"/>
      <c r="X9" s="17"/>
      <c r="Y9" s="17"/>
      <c r="Z9" s="17"/>
      <c r="AA9" s="17"/>
      <c r="AB9" s="17"/>
      <c r="AC9" s="17"/>
      <c r="AD9" s="5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7.25" customHeight="1" x14ac:dyDescent="0.2">
      <c r="A10" s="62"/>
      <c r="B10" s="241" t="s">
        <v>417</v>
      </c>
      <c r="C10" s="492"/>
      <c r="D10" s="190">
        <f>+W30</f>
        <v>0</v>
      </c>
      <c r="E10" s="190">
        <f t="shared" ref="E10:J10" si="0">+X30</f>
        <v>0</v>
      </c>
      <c r="F10" s="190">
        <f t="shared" si="0"/>
        <v>0</v>
      </c>
      <c r="G10" s="190">
        <f t="shared" si="0"/>
        <v>0</v>
      </c>
      <c r="H10" s="190">
        <f t="shared" si="0"/>
        <v>0</v>
      </c>
      <c r="I10" s="190">
        <f t="shared" si="0"/>
        <v>0</v>
      </c>
      <c r="J10" s="190">
        <f t="shared" si="0"/>
        <v>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7"/>
      <c r="Y10" s="17"/>
      <c r="Z10" s="17"/>
      <c r="AA10" s="17"/>
      <c r="AB10" s="17"/>
      <c r="AC10" s="17"/>
      <c r="AD10" s="5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7.25" customHeight="1" x14ac:dyDescent="0.2">
      <c r="A11" s="62"/>
      <c r="B11" s="241" t="s">
        <v>589</v>
      </c>
      <c r="C11" s="484"/>
      <c r="D11" s="190">
        <f>+W33+W34</f>
        <v>0</v>
      </c>
      <c r="E11" s="190">
        <f t="shared" ref="E11:J11" si="1">+X33+X34</f>
        <v>0</v>
      </c>
      <c r="F11" s="190">
        <f t="shared" si="1"/>
        <v>0</v>
      </c>
      <c r="G11" s="190">
        <f t="shared" si="1"/>
        <v>0</v>
      </c>
      <c r="H11" s="190">
        <f t="shared" si="1"/>
        <v>0</v>
      </c>
      <c r="I11" s="190">
        <f t="shared" si="1"/>
        <v>0</v>
      </c>
      <c r="J11" s="190">
        <f t="shared" si="1"/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154"/>
      <c r="X11" s="154"/>
      <c r="Y11" s="154"/>
      <c r="Z11" s="154"/>
      <c r="AA11" s="154"/>
      <c r="AB11" s="154"/>
      <c r="AC11" s="154"/>
      <c r="AD11" s="61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7.25" customHeight="1" x14ac:dyDescent="0.2">
      <c r="A12" s="62"/>
      <c r="B12" s="497" t="s">
        <v>416</v>
      </c>
      <c r="C12" s="498"/>
      <c r="D12" s="506">
        <f t="shared" ref="D12:J12" si="2">SUM(D10:D11)</f>
        <v>0</v>
      </c>
      <c r="E12" s="506">
        <f t="shared" si="2"/>
        <v>0</v>
      </c>
      <c r="F12" s="506">
        <f t="shared" si="2"/>
        <v>0</v>
      </c>
      <c r="G12" s="506">
        <f t="shared" si="2"/>
        <v>0</v>
      </c>
      <c r="H12" s="506">
        <f t="shared" si="2"/>
        <v>0</v>
      </c>
      <c r="I12" s="506">
        <f t="shared" si="2"/>
        <v>0</v>
      </c>
      <c r="J12" s="506">
        <f t="shared" si="2"/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154"/>
      <c r="X12" s="154"/>
      <c r="Y12" s="154"/>
      <c r="Z12" s="154"/>
      <c r="AA12" s="154"/>
      <c r="AB12" s="154"/>
      <c r="AC12" s="154"/>
      <c r="AD12" s="61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ht="17.25" customHeight="1" x14ac:dyDescent="0.2">
      <c r="A13" s="62"/>
      <c r="B13" s="491"/>
      <c r="C13" s="484"/>
      <c r="D13" s="489"/>
      <c r="E13" s="489"/>
      <c r="F13" s="489"/>
      <c r="G13" s="489"/>
      <c r="H13" s="489"/>
      <c r="I13" s="489"/>
      <c r="J13" s="489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154"/>
      <c r="X13" s="154"/>
      <c r="Y13" s="154"/>
      <c r="Z13" s="154"/>
      <c r="AA13" s="154"/>
      <c r="AB13" s="154"/>
      <c r="AC13" s="154"/>
      <c r="AD13" s="61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39" ht="17.25" customHeight="1" thickBot="1" x14ac:dyDescent="0.25">
      <c r="A14" s="62"/>
      <c r="B14" s="1621" t="s">
        <v>407</v>
      </c>
      <c r="C14" s="1622"/>
      <c r="D14" s="507">
        <f t="shared" ref="D14:J14" si="3">SUM(W37:W55)</f>
        <v>0</v>
      </c>
      <c r="E14" s="507">
        <f t="shared" si="3"/>
        <v>0</v>
      </c>
      <c r="F14" s="507">
        <f t="shared" si="3"/>
        <v>0</v>
      </c>
      <c r="G14" s="507">
        <f t="shared" si="3"/>
        <v>0</v>
      </c>
      <c r="H14" s="507">
        <f t="shared" si="3"/>
        <v>0</v>
      </c>
      <c r="I14" s="507">
        <f t="shared" si="3"/>
        <v>0</v>
      </c>
      <c r="J14" s="507">
        <f t="shared" si="3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7"/>
      <c r="X14" s="17"/>
      <c r="Y14" s="17"/>
      <c r="Z14" s="17"/>
      <c r="AA14" s="17"/>
      <c r="AB14" s="17"/>
      <c r="AC14" s="17"/>
      <c r="AD14" s="5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7.25" customHeight="1" x14ac:dyDescent="0.2">
      <c r="A15" s="62"/>
      <c r="B15" s="499" t="s">
        <v>444</v>
      </c>
      <c r="C15" s="500"/>
      <c r="D15" s="501"/>
      <c r="E15" s="501"/>
      <c r="F15" s="501"/>
      <c r="G15" s="501"/>
      <c r="H15" s="501"/>
      <c r="I15" s="501"/>
      <c r="J15" s="50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7"/>
      <c r="X15" s="17"/>
      <c r="Y15" s="17"/>
      <c r="Z15" s="17"/>
      <c r="AA15" s="17"/>
      <c r="AB15" s="17"/>
      <c r="AC15" s="17"/>
      <c r="AD15" s="5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7.25" customHeight="1" x14ac:dyDescent="0.2">
      <c r="A16" s="62"/>
      <c r="B16" s="1616" t="s">
        <v>586</v>
      </c>
      <c r="C16" s="1616"/>
      <c r="D16" s="231">
        <f>+W58</f>
        <v>0</v>
      </c>
      <c r="E16" s="231">
        <f t="shared" ref="E16:J16" si="4">+X58</f>
        <v>0</v>
      </c>
      <c r="F16" s="231">
        <f t="shared" si="4"/>
        <v>0</v>
      </c>
      <c r="G16" s="231">
        <f t="shared" si="4"/>
        <v>0</v>
      </c>
      <c r="H16" s="231">
        <f t="shared" si="4"/>
        <v>0</v>
      </c>
      <c r="I16" s="231">
        <f t="shared" si="4"/>
        <v>0</v>
      </c>
      <c r="J16" s="231">
        <f t="shared" si="4"/>
        <v>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7"/>
      <c r="X16" s="17"/>
      <c r="Y16" s="17"/>
      <c r="Z16" s="17"/>
      <c r="AA16" s="17"/>
      <c r="AB16" s="17"/>
      <c r="AC16" s="17"/>
      <c r="AD16" s="5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7.25" customHeight="1" x14ac:dyDescent="0.2">
      <c r="A17" s="62"/>
      <c r="B17" s="1616" t="s">
        <v>587</v>
      </c>
      <c r="C17" s="1616"/>
      <c r="D17" s="189">
        <f>+W59+W61</f>
        <v>0</v>
      </c>
      <c r="E17" s="189">
        <f t="shared" ref="E17:J17" si="5">+X59+X61</f>
        <v>0</v>
      </c>
      <c r="F17" s="189">
        <f t="shared" si="5"/>
        <v>0</v>
      </c>
      <c r="G17" s="189">
        <f t="shared" si="5"/>
        <v>0</v>
      </c>
      <c r="H17" s="189">
        <f t="shared" si="5"/>
        <v>0</v>
      </c>
      <c r="I17" s="189">
        <f t="shared" si="5"/>
        <v>0</v>
      </c>
      <c r="J17" s="189">
        <f t="shared" si="5"/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7"/>
      <c r="X17" s="17"/>
      <c r="Y17" s="17"/>
      <c r="Z17" s="17"/>
      <c r="AA17" s="17"/>
      <c r="AB17" s="17"/>
      <c r="AC17" s="17"/>
      <c r="AD17" s="5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7.25" customHeight="1" x14ac:dyDescent="0.2">
      <c r="A18" s="62"/>
      <c r="B18" s="1616" t="s">
        <v>588</v>
      </c>
      <c r="C18" s="1616"/>
      <c r="D18" s="189">
        <f>+W60</f>
        <v>0</v>
      </c>
      <c r="E18" s="189">
        <f t="shared" ref="E18:J18" si="6">+X60</f>
        <v>0</v>
      </c>
      <c r="F18" s="189">
        <f t="shared" si="6"/>
        <v>0</v>
      </c>
      <c r="G18" s="189">
        <f t="shared" si="6"/>
        <v>0</v>
      </c>
      <c r="H18" s="189">
        <f t="shared" si="6"/>
        <v>0</v>
      </c>
      <c r="I18" s="189">
        <f t="shared" si="6"/>
        <v>0</v>
      </c>
      <c r="J18" s="189">
        <f t="shared" si="6"/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7"/>
      <c r="X18" s="17"/>
      <c r="Y18" s="17"/>
      <c r="Z18" s="17"/>
      <c r="AA18" s="17"/>
      <c r="AB18" s="17"/>
      <c r="AC18" s="17"/>
      <c r="AD18" s="5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7.25" customHeight="1" x14ac:dyDescent="0.2">
      <c r="A19" s="62"/>
      <c r="B19" s="1617" t="s">
        <v>905</v>
      </c>
      <c r="C19" s="1618"/>
      <c r="D19" s="190">
        <f t="shared" ref="D19:J19" si="7">SUM(W62:W63)</f>
        <v>0</v>
      </c>
      <c r="E19" s="190">
        <f t="shared" si="7"/>
        <v>0</v>
      </c>
      <c r="F19" s="190">
        <f t="shared" si="7"/>
        <v>0</v>
      </c>
      <c r="G19" s="190">
        <f t="shared" si="7"/>
        <v>0</v>
      </c>
      <c r="H19" s="190">
        <f t="shared" si="7"/>
        <v>0</v>
      </c>
      <c r="I19" s="190">
        <f t="shared" si="7"/>
        <v>0</v>
      </c>
      <c r="J19" s="190">
        <f t="shared" si="7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7"/>
      <c r="X19" s="17"/>
      <c r="Y19" s="17"/>
      <c r="Z19" s="17"/>
      <c r="AA19" s="17"/>
      <c r="AB19" s="17"/>
      <c r="AC19" s="17"/>
      <c r="AD19" s="5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7.25" customHeight="1" thickBot="1" x14ac:dyDescent="0.25">
      <c r="A20" s="62"/>
      <c r="B20" s="494" t="s">
        <v>405</v>
      </c>
      <c r="C20" s="495"/>
      <c r="D20" s="504">
        <f>SUM(D16:D19)</f>
        <v>0</v>
      </c>
      <c r="E20" s="504">
        <f t="shared" ref="E20:J20" si="8">SUM(E16:E19)</f>
        <v>0</v>
      </c>
      <c r="F20" s="504">
        <f t="shared" si="8"/>
        <v>0</v>
      </c>
      <c r="G20" s="504">
        <f t="shared" si="8"/>
        <v>0</v>
      </c>
      <c r="H20" s="504">
        <f t="shared" si="8"/>
        <v>0</v>
      </c>
      <c r="I20" s="504">
        <f>SUM(I16:I19)</f>
        <v>0</v>
      </c>
      <c r="J20" s="504">
        <f t="shared" si="8"/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7"/>
      <c r="X20" s="17"/>
      <c r="Y20" s="17"/>
      <c r="Z20" s="17"/>
      <c r="AA20" s="17"/>
      <c r="AB20" s="17"/>
      <c r="AC20" s="17"/>
      <c r="AD20" s="5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7.25" customHeight="1" x14ac:dyDescent="0.2">
      <c r="A21" s="62"/>
      <c r="B21" s="502" t="s">
        <v>409</v>
      </c>
      <c r="C21" s="490"/>
      <c r="D21" s="503"/>
      <c r="E21" s="503"/>
      <c r="F21" s="503"/>
      <c r="G21" s="503"/>
      <c r="H21" s="503"/>
      <c r="I21" s="503"/>
      <c r="J21" s="50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7"/>
      <c r="X21" s="17"/>
      <c r="Y21" s="17"/>
      <c r="Z21" s="17"/>
      <c r="AA21" s="17"/>
      <c r="AB21" s="17"/>
      <c r="AC21" s="17"/>
      <c r="AD21" s="5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7.25" customHeight="1" x14ac:dyDescent="0.2">
      <c r="A22" s="62"/>
      <c r="B22" s="1617" t="s">
        <v>906</v>
      </c>
      <c r="C22" s="1618"/>
      <c r="D22" s="190">
        <f t="shared" ref="D22:J22" si="9">+W69</f>
        <v>0</v>
      </c>
      <c r="E22" s="190">
        <f t="shared" si="9"/>
        <v>0</v>
      </c>
      <c r="F22" s="190">
        <f t="shared" si="9"/>
        <v>0</v>
      </c>
      <c r="G22" s="190">
        <f t="shared" si="9"/>
        <v>0</v>
      </c>
      <c r="H22" s="190">
        <f t="shared" si="9"/>
        <v>0</v>
      </c>
      <c r="I22" s="190">
        <f t="shared" si="9"/>
        <v>0</v>
      </c>
      <c r="J22" s="190">
        <f t="shared" si="9"/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7"/>
      <c r="X22" s="17"/>
      <c r="Y22" s="17"/>
      <c r="Z22" s="17"/>
      <c r="AA22" s="17"/>
      <c r="AB22" s="17"/>
      <c r="AC22" s="17"/>
      <c r="AD22" s="5"/>
      <c r="AE22" s="11"/>
      <c r="AF22" s="62"/>
      <c r="AG22" s="62"/>
      <c r="AH22" s="11"/>
      <c r="AI22" s="11"/>
      <c r="AJ22" s="11"/>
      <c r="AK22" s="11"/>
      <c r="AL22" s="11"/>
      <c r="AM22" s="11"/>
    </row>
    <row r="23" spans="1:39" ht="18" customHeight="1" x14ac:dyDescent="0.2">
      <c r="A23" s="62"/>
      <c r="B23" s="1617" t="s">
        <v>584</v>
      </c>
      <c r="C23" s="1618"/>
      <c r="D23" s="190">
        <f t="shared" ref="D23:J23" si="10">+W71</f>
        <v>0</v>
      </c>
      <c r="E23" s="190">
        <f t="shared" si="10"/>
        <v>0</v>
      </c>
      <c r="F23" s="190">
        <f t="shared" si="10"/>
        <v>0</v>
      </c>
      <c r="G23" s="190">
        <f t="shared" si="10"/>
        <v>0</v>
      </c>
      <c r="H23" s="190">
        <f t="shared" si="10"/>
        <v>0</v>
      </c>
      <c r="I23" s="190">
        <f t="shared" si="10"/>
        <v>0</v>
      </c>
      <c r="J23" s="190">
        <f t="shared" si="10"/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7"/>
      <c r="X23" s="17"/>
      <c r="Y23" s="17"/>
      <c r="Z23" s="17"/>
      <c r="AA23" s="17"/>
      <c r="AB23" s="17"/>
      <c r="AC23" s="17"/>
      <c r="AD23" s="5"/>
      <c r="AE23" s="11"/>
      <c r="AF23" s="62"/>
      <c r="AG23" s="62"/>
      <c r="AH23" s="11"/>
      <c r="AI23" s="11"/>
      <c r="AJ23" s="11"/>
      <c r="AK23" s="11"/>
      <c r="AL23" s="11"/>
      <c r="AM23" s="11"/>
    </row>
    <row r="24" spans="1:39" ht="18" customHeight="1" thickBot="1" x14ac:dyDescent="0.25">
      <c r="A24" s="62"/>
      <c r="B24" s="497" t="s">
        <v>395</v>
      </c>
      <c r="C24" s="498"/>
      <c r="D24" s="496">
        <f>SUM(D22:D23)</f>
        <v>0</v>
      </c>
      <c r="E24" s="496">
        <f t="shared" ref="E24:H24" si="11">SUM(E22:E23)</f>
        <v>0</v>
      </c>
      <c r="F24" s="496">
        <f t="shared" si="11"/>
        <v>0</v>
      </c>
      <c r="G24" s="496">
        <f t="shared" si="11"/>
        <v>0</v>
      </c>
      <c r="H24" s="496">
        <f t="shared" si="11"/>
        <v>0</v>
      </c>
      <c r="I24" s="496">
        <f>SUM(I22:I23)</f>
        <v>0</v>
      </c>
      <c r="J24" s="496">
        <f>SUM(J22:J23)</f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7"/>
      <c r="X24" s="17"/>
      <c r="Y24" s="17"/>
      <c r="Z24" s="17"/>
      <c r="AA24" s="17"/>
      <c r="AB24" s="17"/>
      <c r="AC24" s="17"/>
      <c r="AD24" s="5"/>
      <c r="AE24" s="11"/>
      <c r="AF24" s="62"/>
      <c r="AG24" s="62"/>
      <c r="AH24" s="11"/>
      <c r="AI24" s="11"/>
      <c r="AJ24" s="11"/>
      <c r="AK24" s="11"/>
      <c r="AL24" s="11"/>
      <c r="AM24" s="11"/>
    </row>
    <row r="25" spans="1:39" ht="16.5" customHeight="1" thickBot="1" x14ac:dyDescent="0.25">
      <c r="A25" s="62"/>
      <c r="B25" s="508" t="s">
        <v>39</v>
      </c>
      <c r="C25" s="509"/>
      <c r="D25" s="505">
        <f>+D12+D14+D20+D24</f>
        <v>0</v>
      </c>
      <c r="E25" s="505">
        <f t="shared" ref="E25:J25" si="12">+E12+E14+E20+E24</f>
        <v>0</v>
      </c>
      <c r="F25" s="505">
        <f t="shared" si="12"/>
        <v>0</v>
      </c>
      <c r="G25" s="505">
        <f t="shared" si="12"/>
        <v>0</v>
      </c>
      <c r="H25" s="505">
        <f t="shared" si="12"/>
        <v>0</v>
      </c>
      <c r="I25" s="505">
        <f t="shared" si="12"/>
        <v>0</v>
      </c>
      <c r="J25" s="505">
        <f t="shared" si="12"/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7"/>
      <c r="X25" s="17"/>
      <c r="Y25" s="17"/>
      <c r="Z25" s="17"/>
      <c r="AA25" s="17"/>
      <c r="AB25" s="17"/>
      <c r="AC25" s="17"/>
      <c r="AD25" s="5"/>
      <c r="AE25" s="11"/>
      <c r="AF25" s="62"/>
      <c r="AG25" s="62"/>
      <c r="AH25" s="11"/>
      <c r="AI25" s="11"/>
      <c r="AJ25" s="11"/>
      <c r="AK25" s="11"/>
      <c r="AL25" s="11"/>
      <c r="AM25" s="11"/>
    </row>
    <row r="26" spans="1:39" ht="13.5" thickTop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7"/>
      <c r="W26" s="17"/>
      <c r="X26" s="17"/>
      <c r="Y26" s="17"/>
      <c r="Z26" s="17"/>
      <c r="AA26" s="17"/>
      <c r="AB26" s="17"/>
      <c r="AC26" s="11"/>
      <c r="AD26" s="11"/>
      <c r="AE26" s="11"/>
      <c r="AF26" s="61"/>
      <c r="AG26" s="62"/>
      <c r="AH26" s="11"/>
      <c r="AI26" s="11"/>
      <c r="AJ26" s="11"/>
      <c r="AK26" s="11"/>
      <c r="AL26" s="11"/>
      <c r="AM26" s="11"/>
    </row>
    <row r="27" spans="1:39" x14ac:dyDescent="0.2">
      <c r="A27" s="35" t="s">
        <v>17</v>
      </c>
      <c r="B27" s="11"/>
      <c r="C27" s="11"/>
      <c r="D27" s="11"/>
      <c r="E27" s="11"/>
      <c r="F27" s="11"/>
      <c r="G27" s="341">
        <f>SUM(G30:G324)</f>
        <v>0</v>
      </c>
      <c r="H27" s="11"/>
      <c r="I27" s="341">
        <f>SUM(I30:I324)</f>
        <v>0</v>
      </c>
      <c r="J27" s="341">
        <f>SUM(J30:J324)</f>
        <v>0</v>
      </c>
      <c r="K27" s="11"/>
      <c r="L27" s="11"/>
      <c r="M27" s="11"/>
      <c r="N27" s="11"/>
      <c r="O27" s="341">
        <f>SUM(O30:O324)</f>
        <v>0</v>
      </c>
      <c r="P27" s="341">
        <f>SUM(P30:P324)</f>
        <v>0</v>
      </c>
      <c r="Q27" s="11"/>
      <c r="R27" s="11"/>
      <c r="S27" s="341">
        <f>SUM(S30:S324)</f>
        <v>0</v>
      </c>
      <c r="T27" s="341">
        <f>SUM(T30:T324)</f>
        <v>0</v>
      </c>
      <c r="U27" s="11"/>
      <c r="V27" s="17"/>
      <c r="W27" s="17"/>
      <c r="X27" s="17"/>
      <c r="Y27" s="17"/>
      <c r="Z27" s="17"/>
      <c r="AA27" s="17"/>
      <c r="AB27" s="17"/>
      <c r="AC27" s="11"/>
      <c r="AD27" s="11"/>
      <c r="AE27" s="11"/>
      <c r="AF27" s="61"/>
      <c r="AG27" s="62"/>
      <c r="AH27" s="11"/>
      <c r="AI27" s="11"/>
      <c r="AJ27" s="11"/>
      <c r="AK27" s="11"/>
      <c r="AL27" s="11"/>
      <c r="AM27" s="11"/>
    </row>
    <row r="28" spans="1:39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7"/>
      <c r="W28" s="17"/>
      <c r="X28" s="17"/>
      <c r="Y28" s="17"/>
      <c r="Z28" s="17"/>
      <c r="AA28" s="17"/>
      <c r="AB28" s="17"/>
      <c r="AC28" s="11"/>
      <c r="AD28" s="11"/>
      <c r="AE28" s="11"/>
      <c r="AF28" s="61"/>
      <c r="AG28" s="62"/>
      <c r="AH28" s="11"/>
      <c r="AI28" s="11"/>
      <c r="AJ28" s="11"/>
      <c r="AK28" s="11"/>
      <c r="AL28" s="11"/>
      <c r="AM28" s="11"/>
    </row>
    <row r="29" spans="1:39" ht="57.6" customHeight="1" thickBot="1" x14ac:dyDescent="0.25">
      <c r="A29" s="169" t="s">
        <v>45</v>
      </c>
      <c r="B29" s="182" t="s">
        <v>40</v>
      </c>
      <c r="C29" s="182" t="s">
        <v>441</v>
      </c>
      <c r="D29" s="169" t="s">
        <v>181</v>
      </c>
      <c r="E29" s="182" t="s">
        <v>1059</v>
      </c>
      <c r="F29" s="182" t="s">
        <v>1060</v>
      </c>
      <c r="G29" s="182" t="s">
        <v>442</v>
      </c>
      <c r="H29" s="169" t="s">
        <v>198</v>
      </c>
      <c r="I29" s="182" t="s">
        <v>191</v>
      </c>
      <c r="J29" s="182" t="s">
        <v>192</v>
      </c>
      <c r="K29" s="182" t="s">
        <v>41</v>
      </c>
      <c r="L29" s="182" t="s">
        <v>193</v>
      </c>
      <c r="M29" s="169" t="s">
        <v>194</v>
      </c>
      <c r="N29" s="169" t="s">
        <v>196</v>
      </c>
      <c r="O29" s="199" t="str">
        <f>"Valuation Amount Balance Sheet "&amp;YEAR($B$6)</f>
        <v>Valuation Amount Balance Sheet 1900</v>
      </c>
      <c r="P29" s="175" t="s">
        <v>195</v>
      </c>
      <c r="Q29" s="200" t="s">
        <v>189</v>
      </c>
      <c r="R29" s="182" t="s">
        <v>190</v>
      </c>
      <c r="S29" s="295" t="str">
        <f>"Valuation Amount Segregated  Fund "&amp;YEAR($B$6)</f>
        <v>Valuation Amount Segregated  Fund 1900</v>
      </c>
      <c r="T29" s="295" t="str">
        <f>"Other Assets at Year End "&amp;YEAR($B$6)</f>
        <v>Other Assets at Year End 1900</v>
      </c>
      <c r="U29" s="30"/>
      <c r="V29" s="123" t="s">
        <v>172</v>
      </c>
      <c r="W29" s="185" t="s">
        <v>442</v>
      </c>
      <c r="X29" s="185" t="s">
        <v>22</v>
      </c>
      <c r="Y29" s="185" t="s">
        <v>38</v>
      </c>
      <c r="Z29" s="186" t="s">
        <v>197</v>
      </c>
      <c r="AA29" s="186" t="s">
        <v>195</v>
      </c>
      <c r="AB29" s="186" t="s">
        <v>152</v>
      </c>
      <c r="AC29" s="186" t="s">
        <v>239</v>
      </c>
      <c r="AD29" s="11"/>
      <c r="AE29" s="11"/>
      <c r="AF29" s="319"/>
      <c r="AG29" s="62"/>
      <c r="AH29" s="11"/>
      <c r="AI29" s="11"/>
      <c r="AJ29" s="11"/>
      <c r="AK29" s="11"/>
      <c r="AL29" s="11"/>
      <c r="AM29" s="11"/>
    </row>
    <row r="30" spans="1:39" ht="13.5" thickBot="1" x14ac:dyDescent="0.25">
      <c r="A30" s="542"/>
      <c r="B30" s="155"/>
      <c r="C30" s="155"/>
      <c r="D30" s="147"/>
      <c r="E30" s="1163"/>
      <c r="F30" s="1163"/>
      <c r="G30" s="26"/>
      <c r="H30" s="147"/>
      <c r="I30" s="166"/>
      <c r="J30" s="166"/>
      <c r="K30" s="1077"/>
      <c r="L30" s="1077"/>
      <c r="M30" s="147"/>
      <c r="N30" s="20"/>
      <c r="O30" s="194">
        <f>IF($M30=$AH$30,$G30,IF($M30=$AH$31,$I30,IF($M30=$AH$32,$J30,0)))</f>
        <v>0</v>
      </c>
      <c r="P30" s="1416"/>
      <c r="Q30" s="20"/>
      <c r="R30" s="560" t="str">
        <f>IFERROR(VLOOKUP(Q30,'FX rates'!$C$9:$D$25,2,FALSE),"")</f>
        <v/>
      </c>
      <c r="S30" s="382">
        <f>IF(H30=$AL$30,O30,0)</f>
        <v>0</v>
      </c>
      <c r="T30" s="382">
        <f t="shared" ref="T30:T61" si="13">IF(OR(H30=$AL$31,ISBLANK(H30)),O30,0)</f>
        <v>0</v>
      </c>
      <c r="U30" s="48"/>
      <c r="V30" s="119" t="s">
        <v>406</v>
      </c>
      <c r="W30" s="170">
        <f>SUMIF($A$30:$A$324,AF30,$G$30:$G$324)</f>
        <v>0</v>
      </c>
      <c r="X30" s="170">
        <f>SUMIF($A$30:$A$324,AF30,$I$30:$I$324)</f>
        <v>0</v>
      </c>
      <c r="Y30" s="170">
        <f>SUMIF($A$30:$A$324,AF30,$J$30:$J$324)</f>
        <v>0</v>
      </c>
      <c r="Z30" s="170">
        <f>SUMIF($A$30:$A$324,AF30,$O$30:$O$324)</f>
        <v>0</v>
      </c>
      <c r="AA30" s="170">
        <f>SUMIF($A$30:$A$324,AF30,$P$30:$P$324)</f>
        <v>0</v>
      </c>
      <c r="AB30" s="170">
        <f>SUMIF($A$30:$A$324,AF30,$S$30:$S$324)</f>
        <v>0</v>
      </c>
      <c r="AC30" s="170">
        <f>SUMIF($A$30:$A$324,AF30,$T$30:$T$324)</f>
        <v>0</v>
      </c>
      <c r="AD30" s="11"/>
      <c r="AE30" s="11"/>
      <c r="AF30" s="154" t="s">
        <v>406</v>
      </c>
      <c r="AG30" s="154" t="s">
        <v>173</v>
      </c>
      <c r="AH30" s="5" t="s">
        <v>36</v>
      </c>
      <c r="AI30" s="206" t="s">
        <v>921</v>
      </c>
      <c r="AJ30" s="54" t="s">
        <v>69</v>
      </c>
      <c r="AK30" s="55" t="s">
        <v>70</v>
      </c>
      <c r="AL30" s="17" t="s">
        <v>44</v>
      </c>
      <c r="AM30" s="11"/>
    </row>
    <row r="31" spans="1:39" ht="13.5" thickBot="1" x14ac:dyDescent="0.25">
      <c r="A31" s="542"/>
      <c r="B31" s="155"/>
      <c r="C31" s="155"/>
      <c r="D31" s="147"/>
      <c r="E31" s="1163"/>
      <c r="F31" s="1163"/>
      <c r="G31" s="166"/>
      <c r="H31" s="147"/>
      <c r="I31" s="166"/>
      <c r="J31" s="26"/>
      <c r="K31" s="1077"/>
      <c r="L31" s="1077"/>
      <c r="M31" s="147"/>
      <c r="N31" s="20"/>
      <c r="O31" s="194">
        <f t="shared" ref="O31:O94" si="14">IF($M31=$AH$30,$G31,IF($M31=$AH$31,$I31,IF($M31=$AH$32,$J31,0)))</f>
        <v>0</v>
      </c>
      <c r="P31" s="1416"/>
      <c r="Q31" s="20"/>
      <c r="R31" s="560" t="str">
        <f>IFERROR(VLOOKUP(Q31,'FX rates'!$C$9:$D$25,2,FALSE),"")</f>
        <v/>
      </c>
      <c r="S31" s="382">
        <f>IF(H31=$AL$30,O31,0)</f>
        <v>0</v>
      </c>
      <c r="T31" s="382">
        <f t="shared" si="13"/>
        <v>0</v>
      </c>
      <c r="U31" s="48"/>
      <c r="V31" s="119"/>
      <c r="W31" s="170"/>
      <c r="X31" s="170"/>
      <c r="Y31" s="170"/>
      <c r="Z31" s="170"/>
      <c r="AA31" s="170"/>
      <c r="AB31" s="170"/>
      <c r="AC31" s="170"/>
      <c r="AD31" s="11"/>
      <c r="AE31" s="11"/>
      <c r="AF31" s="154" t="s">
        <v>582</v>
      </c>
      <c r="AG31" s="154" t="s">
        <v>175</v>
      </c>
      <c r="AH31" s="5" t="s">
        <v>37</v>
      </c>
      <c r="AI31" s="206" t="s">
        <v>47</v>
      </c>
      <c r="AJ31" s="193" t="s">
        <v>93</v>
      </c>
      <c r="AK31" s="198" t="s">
        <v>94</v>
      </c>
      <c r="AL31" s="154" t="s">
        <v>31</v>
      </c>
      <c r="AM31" s="11"/>
    </row>
    <row r="32" spans="1:39" ht="13.5" thickBot="1" x14ac:dyDescent="0.25">
      <c r="A32" s="542"/>
      <c r="B32" s="155"/>
      <c r="C32" s="155"/>
      <c r="D32" s="147"/>
      <c r="E32" s="1163"/>
      <c r="F32" s="1163"/>
      <c r="G32" s="166"/>
      <c r="H32" s="147"/>
      <c r="I32" s="166"/>
      <c r="J32" s="26"/>
      <c r="K32" s="1077"/>
      <c r="L32" s="1077"/>
      <c r="M32" s="147"/>
      <c r="N32" s="20"/>
      <c r="O32" s="194">
        <f t="shared" si="14"/>
        <v>0</v>
      </c>
      <c r="P32" s="1416"/>
      <c r="Q32" s="20"/>
      <c r="R32" s="560" t="str">
        <f>IFERROR(VLOOKUP(Q32,'FX rates'!$C$9:$D$25,2,FALSE),"")</f>
        <v/>
      </c>
      <c r="S32" s="382">
        <f>IF(H32=$AL$30,O32,0)</f>
        <v>0</v>
      </c>
      <c r="T32" s="382">
        <f t="shared" si="13"/>
        <v>0</v>
      </c>
      <c r="U32" s="48"/>
      <c r="V32" s="119"/>
      <c r="W32" s="170"/>
      <c r="X32" s="170"/>
      <c r="Y32" s="170"/>
      <c r="Z32" s="170"/>
      <c r="AA32" s="170"/>
      <c r="AB32" s="170"/>
      <c r="AC32" s="170"/>
      <c r="AD32" s="11"/>
      <c r="AE32" s="11"/>
      <c r="AF32" s="154" t="s">
        <v>583</v>
      </c>
      <c r="AG32" s="154" t="s">
        <v>174</v>
      </c>
      <c r="AH32" s="206" t="s">
        <v>20</v>
      </c>
      <c r="AI32" s="206" t="s">
        <v>46</v>
      </c>
      <c r="AJ32" s="193" t="s">
        <v>443</v>
      </c>
      <c r="AK32" s="198" t="s">
        <v>97</v>
      </c>
      <c r="AL32" s="154"/>
      <c r="AM32" s="11"/>
    </row>
    <row r="33" spans="1:39" ht="13.5" thickBot="1" x14ac:dyDescent="0.25">
      <c r="A33" s="542"/>
      <c r="B33" s="155"/>
      <c r="C33" s="19"/>
      <c r="D33" s="147"/>
      <c r="E33" s="1163"/>
      <c r="F33" s="1163"/>
      <c r="G33" s="166"/>
      <c r="H33" s="147"/>
      <c r="I33" s="166"/>
      <c r="J33" s="26"/>
      <c r="K33" s="1077"/>
      <c r="L33" s="1077"/>
      <c r="M33" s="147"/>
      <c r="N33" s="20"/>
      <c r="O33" s="194">
        <f t="shared" si="14"/>
        <v>0</v>
      </c>
      <c r="P33" s="1416"/>
      <c r="Q33" s="20"/>
      <c r="R33" s="560" t="str">
        <f>IFERROR(VLOOKUP(Q33,'FX rates'!$C$9:$D$25,2,FALSE),"")</f>
        <v/>
      </c>
      <c r="S33" s="382">
        <f>IF(H33=$AL$30,O33,0)</f>
        <v>0</v>
      </c>
      <c r="T33" s="382">
        <f t="shared" si="13"/>
        <v>0</v>
      </c>
      <c r="U33" s="48"/>
      <c r="V33" s="119" t="s">
        <v>590</v>
      </c>
      <c r="W33" s="170">
        <f>SUMIF($A$30:$A$324,$AF$31,$G$30:$G$324)</f>
        <v>0</v>
      </c>
      <c r="X33" s="170">
        <f>SUMIF($A$30:$A$324,$AF$31,$I$30:$I$324)</f>
        <v>0</v>
      </c>
      <c r="Y33" s="170">
        <f>SUMIF($A$30:$A$324,$AF$31,$J$30:$J$324)</f>
        <v>0</v>
      </c>
      <c r="Z33" s="170">
        <f>SUMIF($A$30:$A$324,$AF$31,$O$30:$O$324)</f>
        <v>0</v>
      </c>
      <c r="AA33" s="170">
        <f>SUMIF($A$30:$A$324,$AF$31,$P$30:$P$324)</f>
        <v>0</v>
      </c>
      <c r="AB33" s="170">
        <f>SUMIF($A$30:$A$324,$AF$31,$S$30:$S$324)</f>
        <v>0</v>
      </c>
      <c r="AC33" s="170">
        <f>SUMIF($A$30:$A$324,$AF$31,$T$30:$T$324)</f>
        <v>0</v>
      </c>
      <c r="AD33" s="11"/>
      <c r="AE33" s="11"/>
      <c r="AF33" s="154" t="s">
        <v>542</v>
      </c>
      <c r="AG33" s="154" t="s">
        <v>176</v>
      </c>
      <c r="AH33" s="5"/>
      <c r="AI33" s="206" t="s">
        <v>34</v>
      </c>
      <c r="AJ33" s="193" t="s">
        <v>71</v>
      </c>
      <c r="AK33" s="198" t="s">
        <v>72</v>
      </c>
      <c r="AL33" s="62"/>
      <c r="AM33" s="11"/>
    </row>
    <row r="34" spans="1:39" ht="13.5" thickBot="1" x14ac:dyDescent="0.25">
      <c r="A34" s="542"/>
      <c r="B34" s="155"/>
      <c r="C34" s="19"/>
      <c r="D34" s="147"/>
      <c r="E34" s="1163"/>
      <c r="F34" s="1163"/>
      <c r="G34" s="166"/>
      <c r="H34" s="147"/>
      <c r="I34" s="166"/>
      <c r="J34" s="26"/>
      <c r="K34" s="1077"/>
      <c r="L34" s="1077"/>
      <c r="M34" s="147"/>
      <c r="N34" s="20"/>
      <c r="O34" s="194">
        <f t="shared" si="14"/>
        <v>0</v>
      </c>
      <c r="P34" s="1416"/>
      <c r="Q34" s="20"/>
      <c r="R34" s="560" t="str">
        <f>IFERROR(VLOOKUP(Q34,'FX rates'!$C$9:$D$25,2,FALSE),"")</f>
        <v/>
      </c>
      <c r="S34" s="382">
        <f>IF(H34=$AL$30,O34,0)</f>
        <v>0</v>
      </c>
      <c r="T34" s="382">
        <f t="shared" si="13"/>
        <v>0</v>
      </c>
      <c r="U34" s="48"/>
      <c r="V34" s="119" t="s">
        <v>591</v>
      </c>
      <c r="W34" s="170">
        <f>SUMIF($A$30:$A$324,$AF$32,$G$30:$G$324)</f>
        <v>0</v>
      </c>
      <c r="X34" s="170">
        <f>SUMIF($A$30:$A$324,$AF$32,$I$30:$I$324)</f>
        <v>0</v>
      </c>
      <c r="Y34" s="170">
        <f>SUMIF($A$30:$A$324,$AF$32,$J$30:$J$324)</f>
        <v>0</v>
      </c>
      <c r="Z34" s="170">
        <f>SUMIF($A$30:$A$324,$AF$32,$O$30:$O$324)</f>
        <v>0</v>
      </c>
      <c r="AA34" s="170">
        <f>SUMIF($A$30:$A$324,$AF$32,$P$30:$P$324)</f>
        <v>0</v>
      </c>
      <c r="AB34" s="170">
        <f>SUMIF($A$30:$A$324,$AF$32,$S$30:$S$324)</f>
        <v>0</v>
      </c>
      <c r="AC34" s="170">
        <f>SUMIF($A$30:$A$324,$AF$32,$T$30:$T$324)</f>
        <v>0</v>
      </c>
      <c r="AD34" s="5"/>
      <c r="AE34" s="11"/>
      <c r="AF34" s="154" t="s">
        <v>543</v>
      </c>
      <c r="AG34" s="154" t="s">
        <v>177</v>
      </c>
      <c r="AH34" s="5"/>
      <c r="AI34" s="5"/>
      <c r="AJ34" s="193" t="s">
        <v>73</v>
      </c>
      <c r="AK34" s="198" t="s">
        <v>74</v>
      </c>
      <c r="AL34" s="62"/>
      <c r="AM34" s="11"/>
    </row>
    <row r="35" spans="1:39" ht="13.5" thickBot="1" x14ac:dyDescent="0.25">
      <c r="A35" s="542"/>
      <c r="B35" s="155"/>
      <c r="C35" s="155"/>
      <c r="D35" s="147"/>
      <c r="E35" s="1163"/>
      <c r="F35" s="1163"/>
      <c r="G35" s="166"/>
      <c r="H35" s="147"/>
      <c r="I35" s="166"/>
      <c r="J35" s="26"/>
      <c r="K35" s="1077"/>
      <c r="L35" s="1077"/>
      <c r="M35" s="147"/>
      <c r="N35" s="20"/>
      <c r="O35" s="194">
        <f t="shared" si="14"/>
        <v>0</v>
      </c>
      <c r="P35" s="1416"/>
      <c r="Q35" s="20"/>
      <c r="R35" s="560" t="str">
        <f>IFERROR(VLOOKUP(Q35,'FX rates'!$C$9:$D$25,2,FALSE),"")</f>
        <v/>
      </c>
      <c r="S35" s="382">
        <f t="shared" ref="S35:S66" si="15">IF(H35=$AL$30,O35,0)</f>
        <v>0</v>
      </c>
      <c r="T35" s="382">
        <f t="shared" si="13"/>
        <v>0</v>
      </c>
      <c r="U35" s="48"/>
      <c r="V35" s="123" t="s">
        <v>383</v>
      </c>
      <c r="W35" s="113">
        <f>SUM(W30:W34)</f>
        <v>0</v>
      </c>
      <c r="X35" s="113">
        <f t="shared" ref="X35:AC35" si="16">SUM(X30:X34)</f>
        <v>0</v>
      </c>
      <c r="Y35" s="113">
        <f t="shared" si="16"/>
        <v>0</v>
      </c>
      <c r="Z35" s="113">
        <f t="shared" si="16"/>
        <v>0</v>
      </c>
      <c r="AA35" s="113">
        <f t="shared" si="16"/>
        <v>0</v>
      </c>
      <c r="AB35" s="113">
        <f t="shared" si="16"/>
        <v>0</v>
      </c>
      <c r="AC35" s="113">
        <f t="shared" si="16"/>
        <v>0</v>
      </c>
      <c r="AD35" s="5"/>
      <c r="AE35" s="11"/>
      <c r="AF35" s="154" t="s">
        <v>544</v>
      </c>
      <c r="AG35" s="154" t="s">
        <v>178</v>
      </c>
      <c r="AH35" s="11"/>
      <c r="AI35" s="11"/>
      <c r="AJ35" s="193" t="s">
        <v>75</v>
      </c>
      <c r="AK35" s="198" t="s">
        <v>76</v>
      </c>
      <c r="AL35" s="62"/>
      <c r="AM35" s="11"/>
    </row>
    <row r="36" spans="1:39" ht="13.5" thickBot="1" x14ac:dyDescent="0.25">
      <c r="A36" s="542"/>
      <c r="B36" s="337"/>
      <c r="C36" s="155"/>
      <c r="D36" s="147"/>
      <c r="E36" s="1163"/>
      <c r="F36" s="1163"/>
      <c r="G36" s="1167"/>
      <c r="H36" s="147"/>
      <c r="I36" s="1167"/>
      <c r="J36" s="1167"/>
      <c r="K36" s="155"/>
      <c r="L36" s="155"/>
      <c r="M36" s="147"/>
      <c r="N36" s="20"/>
      <c r="O36" s="194">
        <f t="shared" si="14"/>
        <v>0</v>
      </c>
      <c r="P36" s="1419"/>
      <c r="Q36" s="20"/>
      <c r="R36" s="560" t="str">
        <f>IFERROR(VLOOKUP(Q36,'FX rates'!$C$9:$D$25,2,FALSE),"")</f>
        <v/>
      </c>
      <c r="S36" s="382">
        <f t="shared" si="15"/>
        <v>0</v>
      </c>
      <c r="T36" s="382">
        <f t="shared" si="13"/>
        <v>0</v>
      </c>
      <c r="U36" s="48"/>
      <c r="V36" s="78"/>
      <c r="W36" s="78"/>
      <c r="X36" s="78"/>
      <c r="Y36" s="78"/>
      <c r="Z36" s="78"/>
      <c r="AA36" s="78"/>
      <c r="AB36" s="78"/>
      <c r="AC36" s="78"/>
      <c r="AD36" s="5"/>
      <c r="AE36" s="5"/>
      <c r="AF36" s="154" t="s">
        <v>545</v>
      </c>
      <c r="AG36" s="154" t="s">
        <v>211</v>
      </c>
      <c r="AH36" s="11"/>
      <c r="AI36" s="11"/>
      <c r="AJ36" s="193" t="s">
        <v>91</v>
      </c>
      <c r="AK36" s="198" t="s">
        <v>92</v>
      </c>
      <c r="AL36" s="62"/>
      <c r="AM36" s="11"/>
    </row>
    <row r="37" spans="1:39" ht="13.5" thickBot="1" x14ac:dyDescent="0.25">
      <c r="A37" s="32"/>
      <c r="B37" s="155"/>
      <c r="C37" s="31"/>
      <c r="D37" s="42"/>
      <c r="E37" s="1163"/>
      <c r="F37" s="1163"/>
      <c r="G37" s="1168"/>
      <c r="H37" s="42"/>
      <c r="I37" s="1168"/>
      <c r="J37" s="1168"/>
      <c r="K37" s="31"/>
      <c r="L37" s="31"/>
      <c r="M37" s="42"/>
      <c r="N37" s="20"/>
      <c r="O37" s="194">
        <f t="shared" si="14"/>
        <v>0</v>
      </c>
      <c r="P37" s="1417"/>
      <c r="Q37" s="20"/>
      <c r="R37" s="560" t="str">
        <f>IFERROR(VLOOKUP(Q37,'FX rates'!$C$9:$D$25,2,FALSE),"")</f>
        <v/>
      </c>
      <c r="S37" s="382">
        <f t="shared" si="15"/>
        <v>0</v>
      </c>
      <c r="T37" s="382">
        <f t="shared" si="13"/>
        <v>0</v>
      </c>
      <c r="U37" s="48"/>
      <c r="V37" s="320" t="s">
        <v>294</v>
      </c>
      <c r="W37" s="170">
        <f t="shared" ref="W37:W55" si="17">SUMIF($A$30:$A$324,AF33,$G$30:$G$324)</f>
        <v>0</v>
      </c>
      <c r="X37" s="170">
        <f t="shared" ref="X37:X55" si="18">SUMIF($A$30:$A$324,AF33,$I$30:$I$324)</f>
        <v>0</v>
      </c>
      <c r="Y37" s="170">
        <f t="shared" ref="Y37:Y55" si="19">SUMIF($A$30:$A$324,AF33,$J$30:$J$324)</f>
        <v>0</v>
      </c>
      <c r="Z37" s="170">
        <f t="shared" ref="Z37:Z55" si="20">SUMIF($A$30:$A$324,AF33,$O$30:$O$324)</f>
        <v>0</v>
      </c>
      <c r="AA37" s="170">
        <f t="shared" ref="AA37:AA55" si="21">SUMIF($A$30:$A$324,AF33,$P$30:$P$324)</f>
        <v>0</v>
      </c>
      <c r="AB37" s="170">
        <f t="shared" ref="AB37:AB55" si="22">SUMIF($A$30:$A$324,AF33,$S$30:$S$324)</f>
        <v>0</v>
      </c>
      <c r="AC37" s="170">
        <f t="shared" ref="AC37:AC55" si="23">SUMIF($A$30:$A$324,AF33,$T$30:$T$324)</f>
        <v>0</v>
      </c>
      <c r="AD37" s="5"/>
      <c r="AE37" s="5"/>
      <c r="AF37" s="154" t="s">
        <v>546</v>
      </c>
      <c r="AG37" s="154" t="s">
        <v>212</v>
      </c>
      <c r="AH37" s="11"/>
      <c r="AI37" s="11"/>
      <c r="AJ37" s="193" t="s">
        <v>77</v>
      </c>
      <c r="AK37" s="198" t="s">
        <v>78</v>
      </c>
      <c r="AL37" s="62"/>
      <c r="AM37" s="11"/>
    </row>
    <row r="38" spans="1:39" ht="13.5" thickBot="1" x14ac:dyDescent="0.25">
      <c r="A38" s="32"/>
      <c r="B38" s="752"/>
      <c r="C38" s="31"/>
      <c r="D38" s="42"/>
      <c r="E38" s="1163"/>
      <c r="F38" s="1163"/>
      <c r="G38" s="1168"/>
      <c r="H38" s="42"/>
      <c r="I38" s="1168"/>
      <c r="J38" s="1168"/>
      <c r="K38" s="31"/>
      <c r="L38" s="31"/>
      <c r="M38" s="42"/>
      <c r="N38" s="20"/>
      <c r="O38" s="194">
        <f t="shared" si="14"/>
        <v>0</v>
      </c>
      <c r="P38" s="1417"/>
      <c r="Q38" s="20"/>
      <c r="R38" s="560" t="str">
        <f>IFERROR(VLOOKUP(Q38,'FX rates'!$C$9:$D$25,2,FALSE),"")</f>
        <v/>
      </c>
      <c r="S38" s="382">
        <f t="shared" si="15"/>
        <v>0</v>
      </c>
      <c r="T38" s="382">
        <f t="shared" si="13"/>
        <v>0</v>
      </c>
      <c r="U38" s="48"/>
      <c r="V38" s="320" t="s">
        <v>295</v>
      </c>
      <c r="W38" s="170">
        <f t="shared" si="17"/>
        <v>0</v>
      </c>
      <c r="X38" s="170">
        <f t="shared" si="18"/>
        <v>0</v>
      </c>
      <c r="Y38" s="170">
        <f t="shared" si="19"/>
        <v>0</v>
      </c>
      <c r="Z38" s="170">
        <f t="shared" si="20"/>
        <v>0</v>
      </c>
      <c r="AA38" s="170">
        <f t="shared" si="21"/>
        <v>0</v>
      </c>
      <c r="AB38" s="170">
        <f t="shared" si="22"/>
        <v>0</v>
      </c>
      <c r="AC38" s="170">
        <f t="shared" si="23"/>
        <v>0</v>
      </c>
      <c r="AD38" s="5"/>
      <c r="AE38" s="5"/>
      <c r="AF38" s="154" t="s">
        <v>547</v>
      </c>
      <c r="AG38" s="62"/>
      <c r="AH38" s="11"/>
      <c r="AI38" s="11"/>
      <c r="AJ38" s="193" t="s">
        <v>98</v>
      </c>
      <c r="AK38" s="198" t="s">
        <v>99</v>
      </c>
      <c r="AL38" s="62"/>
      <c r="AM38" s="11"/>
    </row>
    <row r="39" spans="1:39" ht="13.5" thickBot="1" x14ac:dyDescent="0.25">
      <c r="A39" s="32"/>
      <c r="B39" s="751"/>
      <c r="C39" s="31"/>
      <c r="D39" s="42"/>
      <c r="E39" s="1163"/>
      <c r="F39" s="1163"/>
      <c r="G39" s="1168"/>
      <c r="H39" s="42"/>
      <c r="I39" s="1168"/>
      <c r="J39" s="1168"/>
      <c r="K39" s="31"/>
      <c r="L39" s="31"/>
      <c r="M39" s="42"/>
      <c r="N39" s="20"/>
      <c r="O39" s="194">
        <f t="shared" si="14"/>
        <v>0</v>
      </c>
      <c r="P39" s="1417"/>
      <c r="Q39" s="20"/>
      <c r="R39" s="560" t="str">
        <f>IFERROR(VLOOKUP(Q39,'FX rates'!$C$9:$D$25,2,FALSE),"")</f>
        <v/>
      </c>
      <c r="S39" s="382">
        <f t="shared" si="15"/>
        <v>0</v>
      </c>
      <c r="T39" s="382">
        <f t="shared" si="13"/>
        <v>0</v>
      </c>
      <c r="U39" s="48"/>
      <c r="V39" s="320" t="s">
        <v>296</v>
      </c>
      <c r="W39" s="170">
        <f t="shared" si="17"/>
        <v>0</v>
      </c>
      <c r="X39" s="170">
        <f t="shared" si="18"/>
        <v>0</v>
      </c>
      <c r="Y39" s="170">
        <f t="shared" si="19"/>
        <v>0</v>
      </c>
      <c r="Z39" s="170">
        <f t="shared" si="20"/>
        <v>0</v>
      </c>
      <c r="AA39" s="170">
        <f t="shared" si="21"/>
        <v>0</v>
      </c>
      <c r="AB39" s="170">
        <f t="shared" si="22"/>
        <v>0</v>
      </c>
      <c r="AC39" s="170">
        <f t="shared" si="23"/>
        <v>0</v>
      </c>
      <c r="AD39" s="5"/>
      <c r="AE39" s="5"/>
      <c r="AF39" s="154" t="s">
        <v>548</v>
      </c>
      <c r="AG39" s="62"/>
      <c r="AH39" s="11"/>
      <c r="AI39" s="11"/>
      <c r="AJ39" s="193" t="s">
        <v>81</v>
      </c>
      <c r="AK39" s="198" t="s">
        <v>82</v>
      </c>
      <c r="AL39" s="62"/>
      <c r="AM39" s="11"/>
    </row>
    <row r="40" spans="1:39" ht="13.5" thickBot="1" x14ac:dyDescent="0.25">
      <c r="A40" s="32"/>
      <c r="B40" s="155"/>
      <c r="C40" s="19"/>
      <c r="D40" s="42"/>
      <c r="E40" s="1163"/>
      <c r="F40" s="1163"/>
      <c r="G40" s="1168"/>
      <c r="H40" s="42"/>
      <c r="I40" s="1168"/>
      <c r="J40" s="1168"/>
      <c r="K40" s="31"/>
      <c r="L40" s="31"/>
      <c r="M40" s="42"/>
      <c r="N40" s="20"/>
      <c r="O40" s="194">
        <f t="shared" si="14"/>
        <v>0</v>
      </c>
      <c r="P40" s="1417"/>
      <c r="Q40" s="20"/>
      <c r="R40" s="560" t="str">
        <f>IFERROR(VLOOKUP(Q40,'FX rates'!$C$9:$D$25,2,FALSE),"")</f>
        <v/>
      </c>
      <c r="S40" s="382">
        <f t="shared" si="15"/>
        <v>0</v>
      </c>
      <c r="T40" s="382">
        <f t="shared" si="13"/>
        <v>0</v>
      </c>
      <c r="U40" s="48"/>
      <c r="V40" s="320" t="s">
        <v>297</v>
      </c>
      <c r="W40" s="170">
        <f t="shared" si="17"/>
        <v>0</v>
      </c>
      <c r="X40" s="170">
        <f t="shared" si="18"/>
        <v>0</v>
      </c>
      <c r="Y40" s="170">
        <f t="shared" si="19"/>
        <v>0</v>
      </c>
      <c r="Z40" s="170">
        <f t="shared" si="20"/>
        <v>0</v>
      </c>
      <c r="AA40" s="170">
        <f t="shared" si="21"/>
        <v>0</v>
      </c>
      <c r="AB40" s="170">
        <f t="shared" si="22"/>
        <v>0</v>
      </c>
      <c r="AC40" s="170">
        <f t="shared" si="23"/>
        <v>0</v>
      </c>
      <c r="AD40" s="5"/>
      <c r="AE40" s="5"/>
      <c r="AF40" s="154" t="s">
        <v>549</v>
      </c>
      <c r="AG40" s="62"/>
      <c r="AH40" s="11"/>
      <c r="AI40" s="11"/>
      <c r="AJ40" s="193" t="s">
        <v>95</v>
      </c>
      <c r="AK40" s="198" t="s">
        <v>96</v>
      </c>
      <c r="AL40" s="62"/>
      <c r="AM40" s="11"/>
    </row>
    <row r="41" spans="1:39" ht="13.5" thickBot="1" x14ac:dyDescent="0.25">
      <c r="A41" s="32"/>
      <c r="B41" s="109"/>
      <c r="C41" s="19"/>
      <c r="D41" s="42"/>
      <c r="E41" s="1163"/>
      <c r="F41" s="1163"/>
      <c r="G41" s="1169"/>
      <c r="H41" s="42"/>
      <c r="I41" s="1169"/>
      <c r="J41" s="1169"/>
      <c r="K41" s="19"/>
      <c r="L41" s="19"/>
      <c r="M41" s="42"/>
      <c r="N41" s="20"/>
      <c r="O41" s="194">
        <f t="shared" si="14"/>
        <v>0</v>
      </c>
      <c r="P41" s="1417"/>
      <c r="Q41" s="20"/>
      <c r="R41" s="560" t="str">
        <f>IFERROR(VLOOKUP(Q41,'FX rates'!$C$9:$D$25,2,FALSE),"")</f>
        <v/>
      </c>
      <c r="S41" s="382">
        <f t="shared" si="15"/>
        <v>0</v>
      </c>
      <c r="T41" s="382">
        <f t="shared" si="13"/>
        <v>0</v>
      </c>
      <c r="U41" s="48"/>
      <c r="V41" s="320" t="s">
        <v>298</v>
      </c>
      <c r="W41" s="170">
        <f t="shared" si="17"/>
        <v>0</v>
      </c>
      <c r="X41" s="170">
        <f t="shared" si="18"/>
        <v>0</v>
      </c>
      <c r="Y41" s="170">
        <f t="shared" si="19"/>
        <v>0</v>
      </c>
      <c r="Z41" s="170">
        <f t="shared" si="20"/>
        <v>0</v>
      </c>
      <c r="AA41" s="170">
        <f t="shared" si="21"/>
        <v>0</v>
      </c>
      <c r="AB41" s="170">
        <f t="shared" si="22"/>
        <v>0</v>
      </c>
      <c r="AC41" s="170">
        <f t="shared" si="23"/>
        <v>0</v>
      </c>
      <c r="AD41" s="5"/>
      <c r="AE41" s="5"/>
      <c r="AF41" s="154" t="s">
        <v>550</v>
      </c>
      <c r="AG41" s="62"/>
      <c r="AH41" s="11"/>
      <c r="AI41" s="11"/>
      <c r="AJ41" s="193" t="s">
        <v>83</v>
      </c>
      <c r="AK41" s="198" t="s">
        <v>84</v>
      </c>
      <c r="AL41" s="62"/>
      <c r="AM41" s="11"/>
    </row>
    <row r="42" spans="1:39" ht="13.5" thickBot="1" x14ac:dyDescent="0.25">
      <c r="A42" s="32"/>
      <c r="B42" s="155"/>
      <c r="C42" s="19"/>
      <c r="D42" s="42"/>
      <c r="E42" s="1163"/>
      <c r="F42" s="1163"/>
      <c r="G42" s="365"/>
      <c r="H42" s="42"/>
      <c r="I42" s="365"/>
      <c r="J42" s="365"/>
      <c r="K42" s="19"/>
      <c r="L42" s="19"/>
      <c r="M42" s="42"/>
      <c r="N42" s="20"/>
      <c r="O42" s="194">
        <f t="shared" si="14"/>
        <v>0</v>
      </c>
      <c r="P42" s="1417"/>
      <c r="Q42" s="20"/>
      <c r="R42" s="560" t="str">
        <f>IFERROR(VLOOKUP(Q42,'FX rates'!$C$9:$D$25,2,FALSE),"")</f>
        <v/>
      </c>
      <c r="S42" s="382">
        <f t="shared" si="15"/>
        <v>0</v>
      </c>
      <c r="T42" s="382">
        <f t="shared" si="13"/>
        <v>0</v>
      </c>
      <c r="U42" s="48"/>
      <c r="V42" s="320" t="s">
        <v>299</v>
      </c>
      <c r="W42" s="170">
        <f t="shared" si="17"/>
        <v>0</v>
      </c>
      <c r="X42" s="170">
        <f t="shared" si="18"/>
        <v>0</v>
      </c>
      <c r="Y42" s="170">
        <f t="shared" si="19"/>
        <v>0</v>
      </c>
      <c r="Z42" s="170">
        <f t="shared" si="20"/>
        <v>0</v>
      </c>
      <c r="AA42" s="170">
        <f t="shared" si="21"/>
        <v>0</v>
      </c>
      <c r="AB42" s="170">
        <f t="shared" si="22"/>
        <v>0</v>
      </c>
      <c r="AC42" s="170">
        <f t="shared" si="23"/>
        <v>0</v>
      </c>
      <c r="AD42" s="5"/>
      <c r="AE42" s="5"/>
      <c r="AF42" s="154" t="s">
        <v>551</v>
      </c>
      <c r="AG42" s="62"/>
      <c r="AH42" s="11"/>
      <c r="AI42" s="11"/>
      <c r="AJ42" s="193" t="s">
        <v>85</v>
      </c>
      <c r="AK42" s="198" t="s">
        <v>86</v>
      </c>
      <c r="AL42" s="62"/>
      <c r="AM42" s="11"/>
    </row>
    <row r="43" spans="1:39" ht="13.5" thickBot="1" x14ac:dyDescent="0.25">
      <c r="A43" s="32"/>
      <c r="B43" s="155"/>
      <c r="C43" s="19"/>
      <c r="D43" s="42"/>
      <c r="E43" s="1163"/>
      <c r="F43" s="1163"/>
      <c r="G43" s="365"/>
      <c r="H43" s="42"/>
      <c r="I43" s="365"/>
      <c r="J43" s="365"/>
      <c r="K43" s="19"/>
      <c r="L43" s="19"/>
      <c r="M43" s="42"/>
      <c r="N43" s="20"/>
      <c r="O43" s="194">
        <f t="shared" si="14"/>
        <v>0</v>
      </c>
      <c r="P43" s="1417"/>
      <c r="Q43" s="20"/>
      <c r="R43" s="560" t="str">
        <f>IFERROR(VLOOKUP(Q43,'FX rates'!$C$9:$D$25,2,FALSE),"")</f>
        <v/>
      </c>
      <c r="S43" s="382">
        <f t="shared" si="15"/>
        <v>0</v>
      </c>
      <c r="T43" s="382">
        <f t="shared" si="13"/>
        <v>0</v>
      </c>
      <c r="U43" s="48"/>
      <c r="V43" s="320" t="s">
        <v>300</v>
      </c>
      <c r="W43" s="170">
        <f t="shared" si="17"/>
        <v>0</v>
      </c>
      <c r="X43" s="170">
        <f t="shared" si="18"/>
        <v>0</v>
      </c>
      <c r="Y43" s="170">
        <f t="shared" si="19"/>
        <v>0</v>
      </c>
      <c r="Z43" s="170">
        <f t="shared" si="20"/>
        <v>0</v>
      </c>
      <c r="AA43" s="170">
        <f t="shared" si="21"/>
        <v>0</v>
      </c>
      <c r="AB43" s="170">
        <f t="shared" si="22"/>
        <v>0</v>
      </c>
      <c r="AC43" s="170">
        <f t="shared" si="23"/>
        <v>0</v>
      </c>
      <c r="AD43" s="5"/>
      <c r="AE43" s="5"/>
      <c r="AF43" s="154" t="s">
        <v>552</v>
      </c>
      <c r="AG43" s="62"/>
      <c r="AH43" s="11"/>
      <c r="AI43" s="11"/>
      <c r="AJ43" s="193" t="s">
        <v>87</v>
      </c>
      <c r="AK43" s="198" t="s">
        <v>88</v>
      </c>
      <c r="AL43" s="62"/>
      <c r="AM43" s="11"/>
    </row>
    <row r="44" spans="1:39" ht="13.5" thickBot="1" x14ac:dyDescent="0.25">
      <c r="A44" s="32"/>
      <c r="B44" s="155"/>
      <c r="C44" s="19"/>
      <c r="D44" s="42"/>
      <c r="E44" s="1163"/>
      <c r="F44" s="1163"/>
      <c r="G44" s="365"/>
      <c r="H44" s="42"/>
      <c r="I44" s="365"/>
      <c r="J44" s="365"/>
      <c r="K44" s="19"/>
      <c r="L44" s="19"/>
      <c r="M44" s="42"/>
      <c r="N44" s="20"/>
      <c r="O44" s="194">
        <f t="shared" si="14"/>
        <v>0</v>
      </c>
      <c r="P44" s="1417"/>
      <c r="Q44" s="20"/>
      <c r="R44" s="560" t="str">
        <f>IFERROR(VLOOKUP(Q44,'FX rates'!$C$9:$D$25,2,FALSE),"")</f>
        <v/>
      </c>
      <c r="S44" s="382">
        <f t="shared" si="15"/>
        <v>0</v>
      </c>
      <c r="T44" s="382">
        <f t="shared" si="13"/>
        <v>0</v>
      </c>
      <c r="U44" s="48"/>
      <c r="V44" s="320" t="s">
        <v>301</v>
      </c>
      <c r="W44" s="170">
        <f t="shared" si="17"/>
        <v>0</v>
      </c>
      <c r="X44" s="170">
        <f t="shared" si="18"/>
        <v>0</v>
      </c>
      <c r="Y44" s="170">
        <f t="shared" si="19"/>
        <v>0</v>
      </c>
      <c r="Z44" s="170">
        <f t="shared" si="20"/>
        <v>0</v>
      </c>
      <c r="AA44" s="170">
        <f t="shared" si="21"/>
        <v>0</v>
      </c>
      <c r="AB44" s="170">
        <f t="shared" si="22"/>
        <v>0</v>
      </c>
      <c r="AC44" s="170">
        <f t="shared" si="23"/>
        <v>0</v>
      </c>
      <c r="AD44" s="5"/>
      <c r="AE44" s="5"/>
      <c r="AF44" s="154" t="s">
        <v>553</v>
      </c>
      <c r="AG44" s="62"/>
      <c r="AH44" s="11"/>
      <c r="AI44" s="11"/>
      <c r="AJ44" s="193" t="s">
        <v>89</v>
      </c>
      <c r="AK44" s="198" t="s">
        <v>90</v>
      </c>
      <c r="AL44" s="62"/>
      <c r="AM44" s="11"/>
    </row>
    <row r="45" spans="1:39" ht="13.5" thickBot="1" x14ac:dyDescent="0.25">
      <c r="A45" s="32"/>
      <c r="B45" s="155"/>
      <c r="C45" s="19"/>
      <c r="D45" s="42"/>
      <c r="E45" s="1163"/>
      <c r="F45" s="1163"/>
      <c r="G45" s="365"/>
      <c r="H45" s="42"/>
      <c r="I45" s="365"/>
      <c r="J45" s="365"/>
      <c r="K45" s="19"/>
      <c r="L45" s="19"/>
      <c r="M45" s="42"/>
      <c r="N45" s="20"/>
      <c r="O45" s="194">
        <f t="shared" si="14"/>
        <v>0</v>
      </c>
      <c r="P45" s="1417"/>
      <c r="Q45" s="20"/>
      <c r="R45" s="560" t="str">
        <f>IFERROR(VLOOKUP(Q45,'FX rates'!$C$9:$D$25,2,FALSE),"")</f>
        <v/>
      </c>
      <c r="S45" s="382">
        <f t="shared" si="15"/>
        <v>0</v>
      </c>
      <c r="T45" s="382">
        <f t="shared" si="13"/>
        <v>0</v>
      </c>
      <c r="U45" s="48"/>
      <c r="V45" s="320" t="s">
        <v>302</v>
      </c>
      <c r="W45" s="170">
        <f t="shared" si="17"/>
        <v>0</v>
      </c>
      <c r="X45" s="170">
        <f t="shared" si="18"/>
        <v>0</v>
      </c>
      <c r="Y45" s="170">
        <f t="shared" si="19"/>
        <v>0</v>
      </c>
      <c r="Z45" s="170">
        <f t="shared" si="20"/>
        <v>0</v>
      </c>
      <c r="AA45" s="170">
        <f t="shared" si="21"/>
        <v>0</v>
      </c>
      <c r="AB45" s="170">
        <f t="shared" si="22"/>
        <v>0</v>
      </c>
      <c r="AC45" s="170">
        <f t="shared" si="23"/>
        <v>0</v>
      </c>
      <c r="AD45" s="5"/>
      <c r="AE45" s="5"/>
      <c r="AF45" s="154" t="s">
        <v>554</v>
      </c>
      <c r="AG45" s="62"/>
      <c r="AH45" s="11"/>
      <c r="AI45" s="11"/>
      <c r="AJ45" s="193" t="s">
        <v>79</v>
      </c>
      <c r="AK45" s="198" t="s">
        <v>80</v>
      </c>
      <c r="AL45" s="62"/>
      <c r="AM45" s="11"/>
    </row>
    <row r="46" spans="1:39" ht="13.5" thickBot="1" x14ac:dyDescent="0.25">
      <c r="A46" s="32"/>
      <c r="B46" s="155"/>
      <c r="C46" s="19"/>
      <c r="D46" s="42"/>
      <c r="E46" s="1163"/>
      <c r="F46" s="1163"/>
      <c r="G46" s="365"/>
      <c r="H46" s="42"/>
      <c r="I46" s="365"/>
      <c r="J46" s="365"/>
      <c r="K46" s="19"/>
      <c r="L46" s="19"/>
      <c r="M46" s="42"/>
      <c r="N46" s="20"/>
      <c r="O46" s="194">
        <f t="shared" si="14"/>
        <v>0</v>
      </c>
      <c r="P46" s="1417"/>
      <c r="Q46" s="20"/>
      <c r="R46" s="560" t="str">
        <f>IFERROR(VLOOKUP(Q46,'FX rates'!$C$9:$D$25,2,FALSE),"")</f>
        <v/>
      </c>
      <c r="S46" s="382">
        <f t="shared" si="15"/>
        <v>0</v>
      </c>
      <c r="T46" s="382">
        <f t="shared" si="13"/>
        <v>0</v>
      </c>
      <c r="U46" s="48"/>
      <c r="V46" s="320" t="s">
        <v>303</v>
      </c>
      <c r="W46" s="170">
        <f t="shared" si="17"/>
        <v>0</v>
      </c>
      <c r="X46" s="170">
        <f t="shared" si="18"/>
        <v>0</v>
      </c>
      <c r="Y46" s="170">
        <f t="shared" si="19"/>
        <v>0</v>
      </c>
      <c r="Z46" s="170">
        <f t="shared" si="20"/>
        <v>0</v>
      </c>
      <c r="AA46" s="170">
        <f t="shared" si="21"/>
        <v>0</v>
      </c>
      <c r="AB46" s="170">
        <f t="shared" si="22"/>
        <v>0</v>
      </c>
      <c r="AC46" s="170">
        <f t="shared" si="23"/>
        <v>0</v>
      </c>
      <c r="AD46" s="5"/>
      <c r="AE46" s="5"/>
      <c r="AF46" s="154" t="s">
        <v>555</v>
      </c>
      <c r="AG46" s="62"/>
      <c r="AH46" s="11"/>
      <c r="AI46" s="11"/>
      <c r="AJ46" s="193" t="s">
        <v>100</v>
      </c>
      <c r="AK46" s="198" t="s">
        <v>101</v>
      </c>
      <c r="AL46" s="62"/>
      <c r="AM46" s="11"/>
    </row>
    <row r="47" spans="1:39" ht="13.5" thickBot="1" x14ac:dyDescent="0.25">
      <c r="A47" s="32"/>
      <c r="B47" s="155"/>
      <c r="C47" s="19"/>
      <c r="D47" s="42"/>
      <c r="E47" s="1163"/>
      <c r="F47" s="1163"/>
      <c r="G47" s="365"/>
      <c r="H47" s="42"/>
      <c r="I47" s="365"/>
      <c r="J47" s="365"/>
      <c r="K47" s="19"/>
      <c r="L47" s="19"/>
      <c r="M47" s="42"/>
      <c r="N47" s="20"/>
      <c r="O47" s="194">
        <f t="shared" si="14"/>
        <v>0</v>
      </c>
      <c r="P47" s="1417"/>
      <c r="Q47" s="20"/>
      <c r="R47" s="560" t="str">
        <f>IFERROR(VLOOKUP(Q47,'FX rates'!$C$9:$D$25,2,FALSE),"")</f>
        <v/>
      </c>
      <c r="S47" s="382">
        <f t="shared" si="15"/>
        <v>0</v>
      </c>
      <c r="T47" s="382">
        <f t="shared" si="13"/>
        <v>0</v>
      </c>
      <c r="U47" s="48"/>
      <c r="V47" s="320" t="s">
        <v>304</v>
      </c>
      <c r="W47" s="170">
        <f t="shared" si="17"/>
        <v>0</v>
      </c>
      <c r="X47" s="170">
        <f t="shared" si="18"/>
        <v>0</v>
      </c>
      <c r="Y47" s="170">
        <f t="shared" si="19"/>
        <v>0</v>
      </c>
      <c r="Z47" s="170">
        <f t="shared" si="20"/>
        <v>0</v>
      </c>
      <c r="AA47" s="170">
        <f t="shared" si="21"/>
        <v>0</v>
      </c>
      <c r="AB47" s="170">
        <f t="shared" si="22"/>
        <v>0</v>
      </c>
      <c r="AC47" s="170">
        <f t="shared" si="23"/>
        <v>0</v>
      </c>
      <c r="AD47" s="5"/>
      <c r="AE47" s="5"/>
      <c r="AF47" s="154" t="s">
        <v>556</v>
      </c>
      <c r="AG47" s="62"/>
      <c r="AH47" s="11"/>
      <c r="AI47" s="11"/>
      <c r="AJ47" s="193"/>
      <c r="AK47" s="198"/>
      <c r="AL47" s="62"/>
      <c r="AM47" s="11"/>
    </row>
    <row r="48" spans="1:39" x14ac:dyDescent="0.2">
      <c r="A48" s="32"/>
      <c r="B48" s="155"/>
      <c r="C48" s="19"/>
      <c r="D48" s="42"/>
      <c r="E48" s="1163"/>
      <c r="F48" s="1163"/>
      <c r="G48" s="365"/>
      <c r="H48" s="42"/>
      <c r="I48" s="365"/>
      <c r="J48" s="365"/>
      <c r="K48" s="19"/>
      <c r="L48" s="19"/>
      <c r="M48" s="42"/>
      <c r="N48" s="20"/>
      <c r="O48" s="194">
        <f t="shared" si="14"/>
        <v>0</v>
      </c>
      <c r="P48" s="1417"/>
      <c r="Q48" s="20"/>
      <c r="R48" s="560" t="str">
        <f>IFERROR(VLOOKUP(Q48,'FX rates'!$C$9:$D$25,2,FALSE),"")</f>
        <v/>
      </c>
      <c r="S48" s="382">
        <f t="shared" si="15"/>
        <v>0</v>
      </c>
      <c r="T48" s="382">
        <f t="shared" si="13"/>
        <v>0</v>
      </c>
      <c r="U48" s="48"/>
      <c r="V48" s="320" t="s">
        <v>305</v>
      </c>
      <c r="W48" s="170">
        <f t="shared" si="17"/>
        <v>0</v>
      </c>
      <c r="X48" s="170">
        <f t="shared" si="18"/>
        <v>0</v>
      </c>
      <c r="Y48" s="170">
        <f t="shared" si="19"/>
        <v>0</v>
      </c>
      <c r="Z48" s="170">
        <f t="shared" si="20"/>
        <v>0</v>
      </c>
      <c r="AA48" s="170">
        <f t="shared" si="21"/>
        <v>0</v>
      </c>
      <c r="AB48" s="170">
        <f t="shared" si="22"/>
        <v>0</v>
      </c>
      <c r="AC48" s="170">
        <f t="shared" si="23"/>
        <v>0</v>
      </c>
      <c r="AD48" s="5"/>
      <c r="AE48" s="5"/>
      <c r="AF48" s="154" t="s">
        <v>557</v>
      </c>
      <c r="AG48" s="62"/>
      <c r="AH48" s="11"/>
      <c r="AI48" s="11"/>
      <c r="AJ48" s="318"/>
      <c r="AK48" s="318"/>
      <c r="AL48" s="62"/>
      <c r="AM48" s="11"/>
    </row>
    <row r="49" spans="1:39" x14ac:dyDescent="0.2">
      <c r="A49" s="32"/>
      <c r="B49" s="155"/>
      <c r="C49" s="19"/>
      <c r="D49" s="42"/>
      <c r="E49" s="1163"/>
      <c r="F49" s="1163"/>
      <c r="G49" s="365"/>
      <c r="H49" s="42"/>
      <c r="I49" s="365"/>
      <c r="J49" s="365"/>
      <c r="K49" s="19"/>
      <c r="L49" s="19"/>
      <c r="M49" s="42"/>
      <c r="N49" s="20"/>
      <c r="O49" s="194">
        <f t="shared" si="14"/>
        <v>0</v>
      </c>
      <c r="P49" s="1417"/>
      <c r="Q49" s="20"/>
      <c r="R49" s="560" t="str">
        <f>IFERROR(VLOOKUP(Q49,'FX rates'!$C$9:$D$25,2,FALSE),"")</f>
        <v/>
      </c>
      <c r="S49" s="382">
        <f t="shared" si="15"/>
        <v>0</v>
      </c>
      <c r="T49" s="382">
        <f t="shared" si="13"/>
        <v>0</v>
      </c>
      <c r="U49" s="48"/>
      <c r="V49" s="320" t="s">
        <v>306</v>
      </c>
      <c r="W49" s="170">
        <f t="shared" si="17"/>
        <v>0</v>
      </c>
      <c r="X49" s="170">
        <f t="shared" si="18"/>
        <v>0</v>
      </c>
      <c r="Y49" s="170">
        <f t="shared" si="19"/>
        <v>0</v>
      </c>
      <c r="Z49" s="170">
        <f t="shared" si="20"/>
        <v>0</v>
      </c>
      <c r="AA49" s="170">
        <f t="shared" si="21"/>
        <v>0</v>
      </c>
      <c r="AB49" s="170">
        <f t="shared" si="22"/>
        <v>0</v>
      </c>
      <c r="AC49" s="170">
        <f t="shared" si="23"/>
        <v>0</v>
      </c>
      <c r="AD49" s="5"/>
      <c r="AE49" s="5"/>
      <c r="AF49" s="154" t="s">
        <v>558</v>
      </c>
      <c r="AG49" s="62"/>
      <c r="AH49" s="11"/>
      <c r="AI49" s="11"/>
      <c r="AJ49" s="318"/>
      <c r="AK49" s="318"/>
      <c r="AL49" s="62"/>
      <c r="AM49" s="11"/>
    </row>
    <row r="50" spans="1:39" x14ac:dyDescent="0.2">
      <c r="A50" s="32"/>
      <c r="B50" s="155"/>
      <c r="C50" s="19"/>
      <c r="D50" s="42"/>
      <c r="E50" s="1163"/>
      <c r="F50" s="1163"/>
      <c r="G50" s="365"/>
      <c r="H50" s="42"/>
      <c r="I50" s="365"/>
      <c r="J50" s="365"/>
      <c r="K50" s="19"/>
      <c r="L50" s="19"/>
      <c r="M50" s="42"/>
      <c r="N50" s="20"/>
      <c r="O50" s="194">
        <f t="shared" si="14"/>
        <v>0</v>
      </c>
      <c r="P50" s="1417"/>
      <c r="Q50" s="20"/>
      <c r="R50" s="560" t="str">
        <f>IFERROR(VLOOKUP(Q50,'FX rates'!$C$9:$D$25,2,FALSE),"")</f>
        <v/>
      </c>
      <c r="S50" s="382">
        <f t="shared" si="15"/>
        <v>0</v>
      </c>
      <c r="T50" s="382">
        <f t="shared" si="13"/>
        <v>0</v>
      </c>
      <c r="U50" s="48"/>
      <c r="V50" s="320" t="s">
        <v>307</v>
      </c>
      <c r="W50" s="170">
        <f t="shared" si="17"/>
        <v>0</v>
      </c>
      <c r="X50" s="170">
        <f t="shared" si="18"/>
        <v>0</v>
      </c>
      <c r="Y50" s="170">
        <f t="shared" si="19"/>
        <v>0</v>
      </c>
      <c r="Z50" s="170">
        <f t="shared" si="20"/>
        <v>0</v>
      </c>
      <c r="AA50" s="170">
        <f t="shared" si="21"/>
        <v>0</v>
      </c>
      <c r="AB50" s="170">
        <f t="shared" si="22"/>
        <v>0</v>
      </c>
      <c r="AC50" s="170">
        <f t="shared" si="23"/>
        <v>0</v>
      </c>
      <c r="AD50" s="5"/>
      <c r="AE50" s="5"/>
      <c r="AF50" s="154" t="s">
        <v>559</v>
      </c>
      <c r="AG50" s="62"/>
      <c r="AH50" s="11"/>
      <c r="AI50" s="11"/>
      <c r="AJ50" s="318"/>
      <c r="AK50" s="318"/>
      <c r="AL50" s="62"/>
      <c r="AM50" s="11"/>
    </row>
    <row r="51" spans="1:39" x14ac:dyDescent="0.2">
      <c r="A51" s="32"/>
      <c r="B51" s="155"/>
      <c r="C51" s="19"/>
      <c r="D51" s="42"/>
      <c r="E51" s="1163"/>
      <c r="F51" s="1163"/>
      <c r="G51" s="365"/>
      <c r="H51" s="42"/>
      <c r="I51" s="365"/>
      <c r="J51" s="365"/>
      <c r="K51" s="19"/>
      <c r="L51" s="19"/>
      <c r="M51" s="42"/>
      <c r="N51" s="20"/>
      <c r="O51" s="194">
        <f t="shared" si="14"/>
        <v>0</v>
      </c>
      <c r="P51" s="1417"/>
      <c r="Q51" s="20"/>
      <c r="R51" s="560" t="str">
        <f>IFERROR(VLOOKUP(Q51,'FX rates'!$C$9:$D$25,2,FALSE),"")</f>
        <v/>
      </c>
      <c r="S51" s="382">
        <f t="shared" si="15"/>
        <v>0</v>
      </c>
      <c r="T51" s="382">
        <f t="shared" si="13"/>
        <v>0</v>
      </c>
      <c r="U51" s="48"/>
      <c r="V51" s="320" t="s">
        <v>308</v>
      </c>
      <c r="W51" s="170">
        <f t="shared" si="17"/>
        <v>0</v>
      </c>
      <c r="X51" s="170">
        <f t="shared" si="18"/>
        <v>0</v>
      </c>
      <c r="Y51" s="170">
        <f t="shared" si="19"/>
        <v>0</v>
      </c>
      <c r="Z51" s="170">
        <f t="shared" si="20"/>
        <v>0</v>
      </c>
      <c r="AA51" s="170">
        <f t="shared" si="21"/>
        <v>0</v>
      </c>
      <c r="AB51" s="170">
        <f t="shared" si="22"/>
        <v>0</v>
      </c>
      <c r="AC51" s="170">
        <f t="shared" si="23"/>
        <v>0</v>
      </c>
      <c r="AD51" s="5"/>
      <c r="AE51" s="5"/>
      <c r="AF51" s="154" t="s">
        <v>560</v>
      </c>
      <c r="AG51" s="62"/>
      <c r="AH51" s="11"/>
      <c r="AI51" s="11"/>
      <c r="AJ51" s="318"/>
      <c r="AK51" s="318"/>
      <c r="AL51" s="62"/>
      <c r="AM51" s="11"/>
    </row>
    <row r="52" spans="1:39" x14ac:dyDescent="0.2">
      <c r="A52" s="32"/>
      <c r="B52" s="155"/>
      <c r="C52" s="19"/>
      <c r="D52" s="42"/>
      <c r="E52" s="1163"/>
      <c r="F52" s="1163"/>
      <c r="G52" s="365"/>
      <c r="H52" s="42"/>
      <c r="I52" s="365"/>
      <c r="J52" s="365"/>
      <c r="K52" s="19"/>
      <c r="L52" s="19"/>
      <c r="M52" s="42"/>
      <c r="N52" s="20"/>
      <c r="O52" s="194">
        <f t="shared" si="14"/>
        <v>0</v>
      </c>
      <c r="P52" s="1417"/>
      <c r="Q52" s="20"/>
      <c r="R52" s="560" t="str">
        <f>IFERROR(VLOOKUP(Q52,'FX rates'!$C$9:$D$25,2,FALSE),"")</f>
        <v/>
      </c>
      <c r="S52" s="382">
        <f t="shared" si="15"/>
        <v>0</v>
      </c>
      <c r="T52" s="382">
        <f t="shared" si="13"/>
        <v>0</v>
      </c>
      <c r="U52" s="48"/>
      <c r="V52" s="320" t="s">
        <v>309</v>
      </c>
      <c r="W52" s="170">
        <f t="shared" si="17"/>
        <v>0</v>
      </c>
      <c r="X52" s="170">
        <f t="shared" si="18"/>
        <v>0</v>
      </c>
      <c r="Y52" s="170">
        <f t="shared" si="19"/>
        <v>0</v>
      </c>
      <c r="Z52" s="170">
        <f t="shared" si="20"/>
        <v>0</v>
      </c>
      <c r="AA52" s="170">
        <f t="shared" si="21"/>
        <v>0</v>
      </c>
      <c r="AB52" s="170">
        <f t="shared" si="22"/>
        <v>0</v>
      </c>
      <c r="AC52" s="170">
        <f t="shared" si="23"/>
        <v>0</v>
      </c>
      <c r="AD52" s="5"/>
      <c r="AE52" s="5"/>
      <c r="AF52" s="154" t="s">
        <v>565</v>
      </c>
      <c r="AG52" s="62"/>
      <c r="AH52" s="11"/>
      <c r="AI52" s="11"/>
      <c r="AJ52" s="62"/>
      <c r="AK52" s="62"/>
      <c r="AL52" s="62"/>
      <c r="AM52" s="11"/>
    </row>
    <row r="53" spans="1:39" x14ac:dyDescent="0.2">
      <c r="A53" s="32"/>
      <c r="B53" s="155"/>
      <c r="C53" s="19"/>
      <c r="D53" s="42"/>
      <c r="E53" s="1163"/>
      <c r="F53" s="1163"/>
      <c r="G53" s="365"/>
      <c r="H53" s="42"/>
      <c r="I53" s="365"/>
      <c r="J53" s="365"/>
      <c r="K53" s="19"/>
      <c r="L53" s="19"/>
      <c r="M53" s="42"/>
      <c r="N53" s="20"/>
      <c r="O53" s="194">
        <f t="shared" si="14"/>
        <v>0</v>
      </c>
      <c r="P53" s="1417"/>
      <c r="Q53" s="20"/>
      <c r="R53" s="560" t="str">
        <f>IFERROR(VLOOKUP(Q53,'FX rates'!$C$9:$D$25,2,FALSE),"")</f>
        <v/>
      </c>
      <c r="S53" s="382">
        <f t="shared" si="15"/>
        <v>0</v>
      </c>
      <c r="T53" s="382">
        <f t="shared" si="13"/>
        <v>0</v>
      </c>
      <c r="U53" s="48"/>
      <c r="V53" s="320" t="s">
        <v>310</v>
      </c>
      <c r="W53" s="170">
        <f t="shared" si="17"/>
        <v>0</v>
      </c>
      <c r="X53" s="170">
        <f t="shared" si="18"/>
        <v>0</v>
      </c>
      <c r="Y53" s="170">
        <f t="shared" si="19"/>
        <v>0</v>
      </c>
      <c r="Z53" s="170">
        <f t="shared" si="20"/>
        <v>0</v>
      </c>
      <c r="AA53" s="170">
        <f t="shared" si="21"/>
        <v>0</v>
      </c>
      <c r="AB53" s="170">
        <f t="shared" si="22"/>
        <v>0</v>
      </c>
      <c r="AC53" s="170">
        <f t="shared" si="23"/>
        <v>0</v>
      </c>
      <c r="AD53" s="5"/>
      <c r="AE53" s="5"/>
      <c r="AF53" s="154" t="s">
        <v>561</v>
      </c>
      <c r="AG53" s="62"/>
      <c r="AH53" s="11"/>
      <c r="AI53" s="11"/>
      <c r="AJ53" s="62"/>
      <c r="AK53" s="62"/>
      <c r="AL53" s="62"/>
      <c r="AM53" s="11"/>
    </row>
    <row r="54" spans="1:39" x14ac:dyDescent="0.2">
      <c r="A54" s="32"/>
      <c r="B54" s="155"/>
      <c r="C54" s="31"/>
      <c r="D54" s="42"/>
      <c r="E54" s="1163"/>
      <c r="F54" s="1163"/>
      <c r="G54" s="1168"/>
      <c r="H54" s="42"/>
      <c r="I54" s="1168"/>
      <c r="J54" s="1168"/>
      <c r="K54" s="31"/>
      <c r="L54" s="31"/>
      <c r="M54" s="42"/>
      <c r="N54" s="20"/>
      <c r="O54" s="194">
        <f t="shared" si="14"/>
        <v>0</v>
      </c>
      <c r="P54" s="1417"/>
      <c r="Q54" s="20"/>
      <c r="R54" s="560" t="str">
        <f>IFERROR(VLOOKUP(Q54,'FX rates'!$C$9:$D$25,2,FALSE),"")</f>
        <v/>
      </c>
      <c r="S54" s="382">
        <f t="shared" si="15"/>
        <v>0</v>
      </c>
      <c r="T54" s="382">
        <f t="shared" si="13"/>
        <v>0</v>
      </c>
      <c r="U54" s="48"/>
      <c r="V54" s="320" t="s">
        <v>311</v>
      </c>
      <c r="W54" s="170">
        <f t="shared" si="17"/>
        <v>0</v>
      </c>
      <c r="X54" s="170">
        <f t="shared" si="18"/>
        <v>0</v>
      </c>
      <c r="Y54" s="170">
        <f t="shared" si="19"/>
        <v>0</v>
      </c>
      <c r="Z54" s="170">
        <f t="shared" si="20"/>
        <v>0</v>
      </c>
      <c r="AA54" s="170">
        <f t="shared" si="21"/>
        <v>0</v>
      </c>
      <c r="AB54" s="170">
        <f t="shared" si="22"/>
        <v>0</v>
      </c>
      <c r="AC54" s="170">
        <f t="shared" si="23"/>
        <v>0</v>
      </c>
      <c r="AD54" s="5"/>
      <c r="AE54" s="5"/>
      <c r="AF54" s="154" t="s">
        <v>562</v>
      </c>
      <c r="AG54" s="62"/>
      <c r="AH54" s="11"/>
      <c r="AI54" s="11"/>
      <c r="AJ54" s="62"/>
      <c r="AK54" s="62"/>
      <c r="AL54" s="62"/>
      <c r="AM54" s="11"/>
    </row>
    <row r="55" spans="1:39" x14ac:dyDescent="0.2">
      <c r="A55" s="542"/>
      <c r="B55" s="155"/>
      <c r="C55" s="31"/>
      <c r="D55" s="42"/>
      <c r="E55" s="1163"/>
      <c r="F55" s="1163"/>
      <c r="G55" s="1168"/>
      <c r="H55" s="42"/>
      <c r="I55" s="1168"/>
      <c r="J55" s="1168"/>
      <c r="K55" s="31"/>
      <c r="L55" s="31"/>
      <c r="M55" s="42"/>
      <c r="N55" s="20"/>
      <c r="O55" s="194">
        <f t="shared" si="14"/>
        <v>0</v>
      </c>
      <c r="P55" s="1417"/>
      <c r="Q55" s="20"/>
      <c r="R55" s="560" t="str">
        <f>IFERROR(VLOOKUP(Q55,'FX rates'!$C$9:$D$25,2,FALSE),"")</f>
        <v/>
      </c>
      <c r="S55" s="382">
        <f t="shared" si="15"/>
        <v>0</v>
      </c>
      <c r="T55" s="382">
        <f t="shared" si="13"/>
        <v>0</v>
      </c>
      <c r="U55" s="48"/>
      <c r="V55" s="119" t="s">
        <v>410</v>
      </c>
      <c r="W55" s="170">
        <f t="shared" si="17"/>
        <v>0</v>
      </c>
      <c r="X55" s="170">
        <f t="shared" si="18"/>
        <v>0</v>
      </c>
      <c r="Y55" s="170">
        <f t="shared" si="19"/>
        <v>0</v>
      </c>
      <c r="Z55" s="170">
        <f t="shared" si="20"/>
        <v>0</v>
      </c>
      <c r="AA55" s="170">
        <f t="shared" si="21"/>
        <v>0</v>
      </c>
      <c r="AB55" s="170">
        <f t="shared" si="22"/>
        <v>0</v>
      </c>
      <c r="AC55" s="170">
        <f t="shared" si="23"/>
        <v>0</v>
      </c>
      <c r="AD55" s="5"/>
      <c r="AE55" s="5"/>
      <c r="AF55" s="154" t="s">
        <v>563</v>
      </c>
      <c r="AG55" s="62"/>
      <c r="AH55" s="11"/>
      <c r="AI55" s="11"/>
      <c r="AJ55" s="62"/>
      <c r="AK55" s="62"/>
      <c r="AL55" s="62"/>
      <c r="AM55" s="11"/>
    </row>
    <row r="56" spans="1:39" x14ac:dyDescent="0.2">
      <c r="A56" s="32"/>
      <c r="B56" s="155"/>
      <c r="C56" s="19"/>
      <c r="D56" s="42"/>
      <c r="E56" s="1163"/>
      <c r="F56" s="1163"/>
      <c r="G56" s="365"/>
      <c r="H56" s="42"/>
      <c r="I56" s="365"/>
      <c r="J56" s="365"/>
      <c r="K56" s="19"/>
      <c r="L56" s="19"/>
      <c r="M56" s="42"/>
      <c r="N56" s="20"/>
      <c r="O56" s="194">
        <f t="shared" si="14"/>
        <v>0</v>
      </c>
      <c r="P56" s="1417"/>
      <c r="Q56" s="20"/>
      <c r="R56" s="560" t="str">
        <f>IFERROR(VLOOKUP(Q56,'FX rates'!$C$9:$D$25,2,FALSE),"")</f>
        <v/>
      </c>
      <c r="S56" s="382">
        <f t="shared" si="15"/>
        <v>0</v>
      </c>
      <c r="T56" s="382">
        <f t="shared" si="13"/>
        <v>0</v>
      </c>
      <c r="U56" s="48"/>
      <c r="V56" s="123" t="s">
        <v>397</v>
      </c>
      <c r="W56" s="113">
        <f>SUM(W37:W55)</f>
        <v>0</v>
      </c>
      <c r="X56" s="113">
        <f t="shared" ref="X56:AC56" si="24">SUM(X37:X55)</f>
        <v>0</v>
      </c>
      <c r="Y56" s="113">
        <f t="shared" si="24"/>
        <v>0</v>
      </c>
      <c r="Z56" s="113">
        <f t="shared" si="24"/>
        <v>0</v>
      </c>
      <c r="AA56" s="113">
        <f t="shared" si="24"/>
        <v>0</v>
      </c>
      <c r="AB56" s="113">
        <f t="shared" si="24"/>
        <v>0</v>
      </c>
      <c r="AC56" s="113">
        <f t="shared" si="24"/>
        <v>0</v>
      </c>
      <c r="AD56" s="5"/>
      <c r="AE56" s="5"/>
      <c r="AF56" s="154" t="s">
        <v>564</v>
      </c>
      <c r="AG56" s="62"/>
      <c r="AH56" s="11"/>
      <c r="AI56" s="11"/>
      <c r="AJ56" s="62"/>
      <c r="AK56" s="62"/>
      <c r="AL56" s="62"/>
      <c r="AM56" s="11"/>
    </row>
    <row r="57" spans="1:39" x14ac:dyDescent="0.2">
      <c r="A57" s="32"/>
      <c r="B57" s="155"/>
      <c r="C57" s="19"/>
      <c r="D57" s="42"/>
      <c r="E57" s="1163"/>
      <c r="F57" s="1163"/>
      <c r="G57" s="365"/>
      <c r="H57" s="42"/>
      <c r="I57" s="365"/>
      <c r="J57" s="365"/>
      <c r="K57" s="19"/>
      <c r="L57" s="19"/>
      <c r="M57" s="42"/>
      <c r="N57" s="20"/>
      <c r="O57" s="194">
        <f t="shared" si="14"/>
        <v>0</v>
      </c>
      <c r="P57" s="1417"/>
      <c r="Q57" s="20"/>
      <c r="R57" s="560" t="str">
        <f>IFERROR(VLOOKUP(Q57,'FX rates'!$C$9:$D$25,2,FALSE),"")</f>
        <v/>
      </c>
      <c r="S57" s="382">
        <f t="shared" si="15"/>
        <v>0</v>
      </c>
      <c r="T57" s="382">
        <f t="shared" si="13"/>
        <v>0</v>
      </c>
      <c r="U57" s="48"/>
      <c r="V57" s="78"/>
      <c r="W57" s="78"/>
      <c r="X57" s="78"/>
      <c r="Y57" s="78"/>
      <c r="Z57" s="78"/>
      <c r="AA57" s="78"/>
      <c r="AB57" s="78"/>
      <c r="AC57" s="78"/>
      <c r="AD57" s="5"/>
      <c r="AE57" s="5"/>
      <c r="AF57" s="154" t="s">
        <v>771</v>
      </c>
      <c r="AG57" s="62"/>
      <c r="AH57" s="11"/>
      <c r="AI57" s="11"/>
      <c r="AJ57" s="62"/>
      <c r="AK57" s="62"/>
      <c r="AL57" s="62"/>
      <c r="AM57" s="11"/>
    </row>
    <row r="58" spans="1:39" x14ac:dyDescent="0.2">
      <c r="A58" s="32"/>
      <c r="B58" s="155"/>
      <c r="C58" s="19"/>
      <c r="D58" s="42"/>
      <c r="E58" s="1163"/>
      <c r="F58" s="1163"/>
      <c r="G58" s="365"/>
      <c r="H58" s="42"/>
      <c r="I58" s="365"/>
      <c r="J58" s="365"/>
      <c r="K58" s="19"/>
      <c r="L58" s="19"/>
      <c r="M58" s="42"/>
      <c r="N58" s="20"/>
      <c r="O58" s="194">
        <f t="shared" si="14"/>
        <v>0</v>
      </c>
      <c r="P58" s="1417"/>
      <c r="Q58" s="20"/>
      <c r="R58" s="560" t="str">
        <f>IFERROR(VLOOKUP(Q58,'FX rates'!$C$9:$D$25,2,FALSE),"")</f>
        <v/>
      </c>
      <c r="S58" s="382">
        <f t="shared" si="15"/>
        <v>0</v>
      </c>
      <c r="T58" s="382">
        <f t="shared" si="13"/>
        <v>0</v>
      </c>
      <c r="U58" s="48"/>
      <c r="V58" s="119" t="s">
        <v>411</v>
      </c>
      <c r="W58" s="170">
        <f>SUMIF($A$30:$A$324,AF52,$G$30:$G$324)</f>
        <v>0</v>
      </c>
      <c r="X58" s="170">
        <f>SUMIF($A$30:$A$324,AF52,$I$30:$I$324)</f>
        <v>0</v>
      </c>
      <c r="Y58" s="170">
        <f>SUMIF($A$30:$A$324,AF52,$J$30:$J$324)</f>
        <v>0</v>
      </c>
      <c r="Z58" s="170">
        <f>SUMIF($A$30:$A$324,AF52,$O$30:$O$324)</f>
        <v>0</v>
      </c>
      <c r="AA58" s="170">
        <f>SUMIF($A$30:$A$324,AF52,$P$30:$P$324)</f>
        <v>0</v>
      </c>
      <c r="AB58" s="170">
        <f>SUMIF($A$30:$A$324,AF52,$S$30:$S$324)</f>
        <v>0</v>
      </c>
      <c r="AC58" s="170">
        <f>SUMIF($A$30:$A$324,AF52,$T$30:$T$324)</f>
        <v>0</v>
      </c>
      <c r="AD58" s="5"/>
      <c r="AE58" s="5"/>
      <c r="AF58" s="154" t="s">
        <v>772</v>
      </c>
      <c r="AG58" s="62"/>
      <c r="AH58" s="11"/>
      <c r="AI58" s="11"/>
      <c r="AJ58" s="11"/>
      <c r="AK58" s="11"/>
      <c r="AL58" s="11"/>
      <c r="AM58" s="11"/>
    </row>
    <row r="59" spans="1:39" x14ac:dyDescent="0.2">
      <c r="A59" s="32"/>
      <c r="B59" s="155"/>
      <c r="C59" s="19"/>
      <c r="D59" s="42"/>
      <c r="E59" s="1163"/>
      <c r="F59" s="1163"/>
      <c r="G59" s="365"/>
      <c r="H59" s="42"/>
      <c r="I59" s="365"/>
      <c r="J59" s="365"/>
      <c r="K59" s="19"/>
      <c r="L59" s="19"/>
      <c r="M59" s="42"/>
      <c r="N59" s="20"/>
      <c r="O59" s="194">
        <f t="shared" si="14"/>
        <v>0</v>
      </c>
      <c r="P59" s="1417"/>
      <c r="Q59" s="20"/>
      <c r="R59" s="560" t="str">
        <f>IFERROR(VLOOKUP(Q59,'FX rates'!$C$9:$D$25,2,FALSE),"")</f>
        <v/>
      </c>
      <c r="S59" s="382">
        <f t="shared" si="15"/>
        <v>0</v>
      </c>
      <c r="T59" s="382">
        <f t="shared" si="13"/>
        <v>0</v>
      </c>
      <c r="U59" s="48"/>
      <c r="V59" s="119" t="s">
        <v>386</v>
      </c>
      <c r="W59" s="170">
        <f>SUMIF($A$30:$A$324,AF53,$G$30:$G$324)</f>
        <v>0</v>
      </c>
      <c r="X59" s="170">
        <f>SUMIF($A$30:$A$324,AF53,$I$30:$I$324)</f>
        <v>0</v>
      </c>
      <c r="Y59" s="170">
        <f>SUMIF($A$30:$A$324,AF53,$J$30:$J$324)</f>
        <v>0</v>
      </c>
      <c r="Z59" s="170">
        <f>SUMIF($A$30:$A$324,AF53,$O$30:$O$324)</f>
        <v>0</v>
      </c>
      <c r="AA59" s="170">
        <f>SUMIF($A$30:$A$324,AF53,$P$30:$P$324)</f>
        <v>0</v>
      </c>
      <c r="AB59" s="170">
        <f>SUMIF($A$30:$A$324,AF53,$S$30:$S$324)</f>
        <v>0</v>
      </c>
      <c r="AC59" s="170">
        <f>SUMIF($A$30:$A$324,AF53,$T$30:$T$324)</f>
        <v>0</v>
      </c>
      <c r="AD59" s="5"/>
      <c r="AE59" s="5"/>
      <c r="AF59" s="154" t="s">
        <v>773</v>
      </c>
      <c r="AG59" s="62"/>
      <c r="AH59" s="11"/>
      <c r="AI59" s="11"/>
      <c r="AJ59" s="11"/>
      <c r="AK59" s="11"/>
      <c r="AL59" s="11"/>
      <c r="AM59" s="11"/>
    </row>
    <row r="60" spans="1:39" x14ac:dyDescent="0.2">
      <c r="A60" s="32"/>
      <c r="B60" s="751"/>
      <c r="C60" s="19"/>
      <c r="D60" s="42"/>
      <c r="E60" s="1163"/>
      <c r="F60" s="1163"/>
      <c r="G60" s="365"/>
      <c r="H60" s="42"/>
      <c r="I60" s="365"/>
      <c r="J60" s="365"/>
      <c r="K60" s="19"/>
      <c r="L60" s="19"/>
      <c r="M60" s="42"/>
      <c r="N60" s="20"/>
      <c r="O60" s="194">
        <f t="shared" si="14"/>
        <v>0</v>
      </c>
      <c r="P60" s="1417"/>
      <c r="Q60" s="20"/>
      <c r="R60" s="560" t="str">
        <f>IFERROR(VLOOKUP(Q60,'FX rates'!$C$9:$D$25,2,FALSE),"")</f>
        <v/>
      </c>
      <c r="S60" s="382">
        <f t="shared" si="15"/>
        <v>0</v>
      </c>
      <c r="T60" s="382">
        <f t="shared" si="13"/>
        <v>0</v>
      </c>
      <c r="U60" s="48"/>
      <c r="V60" s="119" t="s">
        <v>387</v>
      </c>
      <c r="W60" s="170">
        <f>SUMIF($A$30:$A$324,AF54,$G$30:$G$324)</f>
        <v>0</v>
      </c>
      <c r="X60" s="170">
        <f>SUMIF($A$30:$A$324,AF54,$I$30:$I$324)</f>
        <v>0</v>
      </c>
      <c r="Y60" s="170">
        <f>SUMIF($A$30:$A$324,AF54,$J$30:$J$324)</f>
        <v>0</v>
      </c>
      <c r="Z60" s="170">
        <f>SUMIF($A$30:$A$324,AF54,$O$30:$O$324)</f>
        <v>0</v>
      </c>
      <c r="AA60" s="170">
        <f>SUMIF($A$30:$A$324,AF54,$P$30:$P$324)</f>
        <v>0</v>
      </c>
      <c r="AB60" s="170">
        <f>SUMIF($A$30:$A$324,AF54,$S$30:$S$324)</f>
        <v>0</v>
      </c>
      <c r="AC60" s="170">
        <f>SUMIF($A$30:$A$324,AF54,$T$30:$T$324)</f>
        <v>0</v>
      </c>
      <c r="AD60" s="5"/>
      <c r="AE60" s="5"/>
      <c r="AF60" s="154" t="s">
        <v>774</v>
      </c>
      <c r="AG60" s="62"/>
      <c r="AH60" s="11"/>
      <c r="AI60" s="11"/>
      <c r="AJ60" s="11"/>
      <c r="AK60" s="11"/>
      <c r="AL60" s="11"/>
      <c r="AM60" s="11"/>
    </row>
    <row r="61" spans="1:39" x14ac:dyDescent="0.2">
      <c r="A61" s="32"/>
      <c r="B61" s="155"/>
      <c r="C61" s="19"/>
      <c r="D61" s="42"/>
      <c r="E61" s="1163"/>
      <c r="F61" s="1163"/>
      <c r="G61" s="365"/>
      <c r="H61" s="42"/>
      <c r="I61" s="365"/>
      <c r="J61" s="365"/>
      <c r="K61" s="19"/>
      <c r="L61" s="19"/>
      <c r="M61" s="42"/>
      <c r="N61" s="20"/>
      <c r="O61" s="194">
        <f t="shared" si="14"/>
        <v>0</v>
      </c>
      <c r="P61" s="1417"/>
      <c r="Q61" s="20"/>
      <c r="R61" s="560" t="str">
        <f>IFERROR(VLOOKUP(Q61,'FX rates'!$C$9:$D$25,2,FALSE),"")</f>
        <v/>
      </c>
      <c r="S61" s="382">
        <f t="shared" si="15"/>
        <v>0</v>
      </c>
      <c r="T61" s="382">
        <f t="shared" si="13"/>
        <v>0</v>
      </c>
      <c r="U61" s="48"/>
      <c r="V61" s="119" t="s">
        <v>170</v>
      </c>
      <c r="W61" s="170">
        <f>SUMIF($A$30:$A$324,#REF!,$G$30:$G$324)</f>
        <v>0</v>
      </c>
      <c r="X61" s="170">
        <f>SUMIF($A$30:$A$324,#REF!,$I$30:$I$324)</f>
        <v>0</v>
      </c>
      <c r="Y61" s="170">
        <f>SUMIF($A$30:$A$324,#REF!,$J$30:$J$324)</f>
        <v>0</v>
      </c>
      <c r="Z61" s="170">
        <f>SUMIF($A$30:$A$324,#REF!,$O$30:$O$324)</f>
        <v>0</v>
      </c>
      <c r="AA61" s="170">
        <f>SUMIF($A$30:$A$324,#REF!,$P$30:$P$324)</f>
        <v>0</v>
      </c>
      <c r="AB61" s="170">
        <f>SUMIF($A$30:$A$324,#REF!,$S$30:$S$324)</f>
        <v>0</v>
      </c>
      <c r="AC61" s="170">
        <f>SUMIF($A$30:$A$324,#REF!,$T$30:$T$324)</f>
        <v>0</v>
      </c>
      <c r="AD61" s="5"/>
      <c r="AE61" s="5"/>
      <c r="AF61" s="154" t="s">
        <v>585</v>
      </c>
      <c r="AG61" s="62"/>
      <c r="AH61" s="11"/>
      <c r="AI61" s="11"/>
      <c r="AJ61" s="11"/>
      <c r="AK61" s="11"/>
      <c r="AL61" s="11"/>
      <c r="AM61" s="11"/>
    </row>
    <row r="62" spans="1:39" x14ac:dyDescent="0.2">
      <c r="A62" s="32"/>
      <c r="B62" s="155"/>
      <c r="C62" s="19"/>
      <c r="D62" s="42"/>
      <c r="E62" s="1163"/>
      <c r="F62" s="1163"/>
      <c r="G62" s="365"/>
      <c r="H62" s="42"/>
      <c r="I62" s="365"/>
      <c r="J62" s="365"/>
      <c r="K62" s="19"/>
      <c r="L62" s="19"/>
      <c r="M62" s="42"/>
      <c r="N62" s="20"/>
      <c r="O62" s="194">
        <f t="shared" si="14"/>
        <v>0</v>
      </c>
      <c r="P62" s="1417"/>
      <c r="Q62" s="20"/>
      <c r="R62" s="560" t="str">
        <f>IFERROR(VLOOKUP(Q62,'FX rates'!$C$9:$D$25,2,FALSE),"")</f>
        <v/>
      </c>
      <c r="S62" s="382">
        <f t="shared" si="15"/>
        <v>0</v>
      </c>
      <c r="T62" s="382">
        <f t="shared" ref="T62:T93" si="25">IF(OR(H62=$AL$31,ISBLANK(H62)),O62,0)</f>
        <v>0</v>
      </c>
      <c r="U62" s="48"/>
      <c r="V62" s="119" t="s">
        <v>414</v>
      </c>
      <c r="W62" s="170">
        <f>SUMIF($A$30:$A$324,AF55,$G$30:$G$324)</f>
        <v>0</v>
      </c>
      <c r="X62" s="170">
        <f>SUMIF($A$30:$A$324,AF55,$I$30:$I$324)</f>
        <v>0</v>
      </c>
      <c r="Y62" s="170">
        <f>SUMIF($A$30:$A$324,AF55,$J$30:$J$324)</f>
        <v>0</v>
      </c>
      <c r="Z62" s="170">
        <f>SUMIF($A$30:$A$324,AF55,$O$30:$O$324)</f>
        <v>0</v>
      </c>
      <c r="AA62" s="170">
        <f>SUMIF($A$30:$A$324,AF55,$P$30:$P$324)</f>
        <v>0</v>
      </c>
      <c r="AB62" s="170">
        <f>SUMIF($A$30:$A$324,AF55,$S$30:$S$324)</f>
        <v>0</v>
      </c>
      <c r="AC62" s="170">
        <f>SUMIF($A$30:$A$324,AF55,$T$30:$T$324)</f>
        <v>0</v>
      </c>
      <c r="AD62" s="5"/>
      <c r="AE62" s="5"/>
      <c r="AF62" s="61"/>
      <c r="AG62" s="62"/>
      <c r="AH62" s="11"/>
      <c r="AI62" s="11"/>
      <c r="AJ62" s="11"/>
      <c r="AK62" s="11"/>
      <c r="AL62" s="11"/>
      <c r="AM62" s="11"/>
    </row>
    <row r="63" spans="1:39" x14ac:dyDescent="0.2">
      <c r="A63" s="32"/>
      <c r="B63" s="155"/>
      <c r="C63" s="19"/>
      <c r="D63" s="42"/>
      <c r="E63" s="1163"/>
      <c r="F63" s="1163"/>
      <c r="G63" s="365"/>
      <c r="H63" s="42"/>
      <c r="I63" s="365"/>
      <c r="J63" s="365"/>
      <c r="K63" s="19"/>
      <c r="L63" s="19"/>
      <c r="M63" s="42"/>
      <c r="N63" s="20"/>
      <c r="O63" s="194">
        <f t="shared" si="14"/>
        <v>0</v>
      </c>
      <c r="P63" s="1417"/>
      <c r="Q63" s="20"/>
      <c r="R63" s="560" t="str">
        <f>IFERROR(VLOOKUP(Q63,'FX rates'!$C$9:$D$25,2,FALSE),"")</f>
        <v/>
      </c>
      <c r="S63" s="382">
        <f t="shared" si="15"/>
        <v>0</v>
      </c>
      <c r="T63" s="382">
        <f t="shared" si="25"/>
        <v>0</v>
      </c>
      <c r="U63" s="48"/>
      <c r="V63" s="119" t="s">
        <v>412</v>
      </c>
      <c r="W63" s="170">
        <f>SUMIF($A$30:$A$324,AF56,$G$30:$G$324)</f>
        <v>0</v>
      </c>
      <c r="X63" s="170">
        <f>SUMIF($A$30:$A$324,AF56,$I$30:$I$324)</f>
        <v>0</v>
      </c>
      <c r="Y63" s="170">
        <f>SUMIF($A$30:$A$324,AF56,$J$30:$J$324)</f>
        <v>0</v>
      </c>
      <c r="Z63" s="170">
        <f>SUMIF($A$30:$A$324,AF56,$O$30:$O$324)</f>
        <v>0</v>
      </c>
      <c r="AA63" s="170">
        <f>SUMIF($A$30:$A$324,AF56,$P$30:$P$324)</f>
        <v>0</v>
      </c>
      <c r="AB63" s="170">
        <f>SUMIF($A$30:$A$324,AF56,$S$30:$S$324)</f>
        <v>0</v>
      </c>
      <c r="AC63" s="170">
        <f>SUMIF($A$30:$A$324,AF56,$T$30:$T$324)</f>
        <v>0</v>
      </c>
      <c r="AD63" s="5"/>
      <c r="AE63" s="5"/>
      <c r="AF63" s="61"/>
      <c r="AG63" s="62"/>
      <c r="AH63" s="11"/>
      <c r="AI63" s="11"/>
      <c r="AJ63" s="11"/>
      <c r="AK63" s="11"/>
      <c r="AL63" s="11"/>
      <c r="AM63" s="11"/>
    </row>
    <row r="64" spans="1:39" x14ac:dyDescent="0.2">
      <c r="A64" s="32"/>
      <c r="B64" s="155"/>
      <c r="C64" s="19"/>
      <c r="D64" s="42"/>
      <c r="E64" s="1163"/>
      <c r="F64" s="1163"/>
      <c r="G64" s="365"/>
      <c r="H64" s="42"/>
      <c r="I64" s="365"/>
      <c r="J64" s="365"/>
      <c r="K64" s="19"/>
      <c r="L64" s="19"/>
      <c r="M64" s="42"/>
      <c r="N64" s="20"/>
      <c r="O64" s="194">
        <f t="shared" si="14"/>
        <v>0</v>
      </c>
      <c r="P64" s="1417"/>
      <c r="Q64" s="20"/>
      <c r="R64" s="560" t="str">
        <f>IFERROR(VLOOKUP(Q64,'FX rates'!$C$9:$D$25,2,FALSE),"")</f>
        <v/>
      </c>
      <c r="S64" s="382">
        <f t="shared" si="15"/>
        <v>0</v>
      </c>
      <c r="T64" s="382">
        <f t="shared" si="25"/>
        <v>0</v>
      </c>
      <c r="U64" s="48"/>
      <c r="V64" s="123" t="s">
        <v>413</v>
      </c>
      <c r="W64" s="113">
        <f t="shared" ref="W64:AC64" si="26">SUM(W58:W63)</f>
        <v>0</v>
      </c>
      <c r="X64" s="113">
        <f t="shared" si="26"/>
        <v>0</v>
      </c>
      <c r="Y64" s="113">
        <f t="shared" si="26"/>
        <v>0</v>
      </c>
      <c r="Z64" s="113">
        <f t="shared" si="26"/>
        <v>0</v>
      </c>
      <c r="AA64" s="113">
        <f t="shared" si="26"/>
        <v>0</v>
      </c>
      <c r="AB64" s="113">
        <f t="shared" si="26"/>
        <v>0</v>
      </c>
      <c r="AC64" s="113">
        <f t="shared" si="26"/>
        <v>0</v>
      </c>
      <c r="AD64" s="5"/>
      <c r="AE64" s="5"/>
      <c r="AF64" s="61"/>
      <c r="AG64" s="11"/>
      <c r="AH64" s="11"/>
      <c r="AI64" s="11"/>
      <c r="AJ64" s="11"/>
      <c r="AK64" s="11"/>
      <c r="AL64" s="11"/>
      <c r="AM64" s="11"/>
    </row>
    <row r="65" spans="1:39" x14ac:dyDescent="0.2">
      <c r="A65" s="32"/>
      <c r="B65" s="751"/>
      <c r="C65" s="19"/>
      <c r="D65" s="42"/>
      <c r="E65" s="1163"/>
      <c r="F65" s="1163"/>
      <c r="G65" s="365"/>
      <c r="H65" s="42"/>
      <c r="I65" s="365"/>
      <c r="J65" s="365"/>
      <c r="K65" s="19"/>
      <c r="L65" s="19"/>
      <c r="M65" s="42"/>
      <c r="N65" s="20"/>
      <c r="O65" s="194">
        <f t="shared" si="14"/>
        <v>0</v>
      </c>
      <c r="P65" s="1417"/>
      <c r="Q65" s="20"/>
      <c r="R65" s="560" t="str">
        <f>IFERROR(VLOOKUP(Q65,'FX rates'!$C$9:$D$25,2,FALSE),"")</f>
        <v/>
      </c>
      <c r="S65" s="382">
        <f t="shared" si="15"/>
        <v>0</v>
      </c>
      <c r="T65" s="382">
        <f t="shared" si="25"/>
        <v>0</v>
      </c>
      <c r="U65" s="48"/>
      <c r="V65" s="119" t="s">
        <v>766</v>
      </c>
      <c r="W65" s="170">
        <f>SUMIF($A$30:$A$324,AF57,$G$30:$G$324)</f>
        <v>0</v>
      </c>
      <c r="X65" s="170">
        <f>SUMIF($A$30:$A$324,AF57,$I$30:$I$324)</f>
        <v>0</v>
      </c>
      <c r="Y65" s="170">
        <f>SUMIF($A$30:$A$324,AF57,$J$30:$J$324)</f>
        <v>0</v>
      </c>
      <c r="Z65" s="170">
        <f>SUMIF($A$30:$A$324,AF57,$O$30:$O$324)</f>
        <v>0</v>
      </c>
      <c r="AA65" s="170">
        <f>SUMIF($A$30:$A$324,AF57,$P$30:$P$324)</f>
        <v>0</v>
      </c>
      <c r="AB65" s="170">
        <f>SUMIF($A$30:$A$324,AF57,$S$30:$S$324)</f>
        <v>0</v>
      </c>
      <c r="AC65" s="170">
        <f>SUMIF($A$30:$A$324,AF57,$T$30:$T$324)</f>
        <v>0</v>
      </c>
      <c r="AD65" s="5"/>
      <c r="AE65" s="5"/>
      <c r="AF65" s="154"/>
      <c r="AG65" s="11"/>
      <c r="AH65" s="11"/>
      <c r="AI65" s="11"/>
      <c r="AJ65" s="11"/>
      <c r="AK65" s="11"/>
      <c r="AL65" s="11"/>
      <c r="AM65" s="11"/>
    </row>
    <row r="66" spans="1:39" x14ac:dyDescent="0.2">
      <c r="A66" s="32"/>
      <c r="B66" s="155"/>
      <c r="C66" s="19"/>
      <c r="D66" s="42"/>
      <c r="E66" s="1163"/>
      <c r="F66" s="1163"/>
      <c r="G66" s="365"/>
      <c r="H66" s="42"/>
      <c r="I66" s="365"/>
      <c r="J66" s="365"/>
      <c r="K66" s="19"/>
      <c r="L66" s="19"/>
      <c r="M66" s="42"/>
      <c r="N66" s="20"/>
      <c r="O66" s="194">
        <f t="shared" si="14"/>
        <v>0</v>
      </c>
      <c r="P66" s="1417"/>
      <c r="Q66" s="20"/>
      <c r="R66" s="560" t="str">
        <f>IFERROR(VLOOKUP(Q66,'FX rates'!$C$9:$D$25,2,FALSE),"")</f>
        <v/>
      </c>
      <c r="S66" s="382">
        <f t="shared" si="15"/>
        <v>0</v>
      </c>
      <c r="T66" s="382">
        <f t="shared" si="25"/>
        <v>0</v>
      </c>
      <c r="U66" s="48"/>
      <c r="V66" s="119" t="s">
        <v>767</v>
      </c>
      <c r="W66" s="170">
        <f>SUMIF($A$30:$A$324,AF58,$G$30:$G$324)</f>
        <v>0</v>
      </c>
      <c r="X66" s="170">
        <f>SUMIF($A$30:$A$324,AF58,$I$30:$I$324)</f>
        <v>0</v>
      </c>
      <c r="Y66" s="170">
        <f>SUMIF($A$30:$A$324,AF58,$J$30:$J$324)</f>
        <v>0</v>
      </c>
      <c r="Z66" s="170">
        <f>SUMIF($A$30:$A$324,AF58,$O$30:$O$324)</f>
        <v>0</v>
      </c>
      <c r="AA66" s="170">
        <f>SUMIF($A$30:$A$324,AF58,$P$30:$P$324)</f>
        <v>0</v>
      </c>
      <c r="AB66" s="170">
        <f>SUMIF($A$30:$A$324,AF58,$S$30:$S$324)</f>
        <v>0</v>
      </c>
      <c r="AC66" s="170">
        <f>SUMIF($A$30:$A$324,AF58,$T$30:$T$324)</f>
        <v>0</v>
      </c>
      <c r="AD66" s="61"/>
      <c r="AE66" s="61"/>
      <c r="AF66" s="154"/>
      <c r="AG66" s="11"/>
      <c r="AH66" s="11"/>
      <c r="AI66" s="11"/>
      <c r="AJ66" s="11"/>
      <c r="AK66" s="11"/>
      <c r="AL66" s="11"/>
      <c r="AM66" s="11"/>
    </row>
    <row r="67" spans="1:39" x14ac:dyDescent="0.2">
      <c r="A67" s="32"/>
      <c r="B67" s="155"/>
      <c r="C67" s="19"/>
      <c r="D67" s="42"/>
      <c r="E67" s="1163"/>
      <c r="F67" s="1163"/>
      <c r="G67" s="365"/>
      <c r="H67" s="42"/>
      <c r="I67" s="365"/>
      <c r="J67" s="365"/>
      <c r="K67" s="19"/>
      <c r="L67" s="19"/>
      <c r="M67" s="42"/>
      <c r="N67" s="20"/>
      <c r="O67" s="194">
        <f t="shared" si="14"/>
        <v>0</v>
      </c>
      <c r="P67" s="1417"/>
      <c r="Q67" s="20"/>
      <c r="R67" s="560" t="str">
        <f>IFERROR(VLOOKUP(Q67,'FX rates'!$C$9:$D$25,2,FALSE),"")</f>
        <v/>
      </c>
      <c r="S67" s="382">
        <f t="shared" ref="S67:S98" si="27">IF(H67=$AL$30,O67,0)</f>
        <v>0</v>
      </c>
      <c r="T67" s="382">
        <f t="shared" si="25"/>
        <v>0</v>
      </c>
      <c r="U67" s="48"/>
      <c r="V67" s="119" t="s">
        <v>768</v>
      </c>
      <c r="W67" s="170">
        <f>SUMIF($A$30:$A$324,AF59,$G$30:$G$324)</f>
        <v>0</v>
      </c>
      <c r="X67" s="170">
        <f>SUMIF($A$30:$A$324,AF59,$I$30:$I$324)</f>
        <v>0</v>
      </c>
      <c r="Y67" s="170">
        <f>SUMIF($A$30:$A$324,AF59,$J$30:$J$324)</f>
        <v>0</v>
      </c>
      <c r="Z67" s="170">
        <f>SUMIF($A$30:$A$324,AF59,$O$30:$O$324)</f>
        <v>0</v>
      </c>
      <c r="AA67" s="170">
        <f>SUMIF($A$30:$A$324,AF59,$P$30:$P$324)</f>
        <v>0</v>
      </c>
      <c r="AB67" s="170">
        <f>SUMIF($A$30:$A$324,AF59,$S$30:$S$324)</f>
        <v>0</v>
      </c>
      <c r="AC67" s="170">
        <f>SUMIF($A$30:$A$324,AF59,$T$30:$T$324)</f>
        <v>0</v>
      </c>
      <c r="AD67" s="61"/>
      <c r="AE67" s="61"/>
      <c r="AF67" s="319"/>
      <c r="AG67" s="11"/>
      <c r="AH67" s="11"/>
      <c r="AI67" s="11"/>
      <c r="AJ67" s="11"/>
      <c r="AK67" s="11"/>
      <c r="AL67" s="11"/>
      <c r="AM67" s="11"/>
    </row>
    <row r="68" spans="1:39" x14ac:dyDescent="0.2">
      <c r="A68" s="32"/>
      <c r="B68" s="155"/>
      <c r="C68" s="19"/>
      <c r="D68" s="42"/>
      <c r="E68" s="1163"/>
      <c r="F68" s="1163"/>
      <c r="G68" s="365"/>
      <c r="H68" s="42"/>
      <c r="I68" s="365"/>
      <c r="J68" s="365"/>
      <c r="K68" s="19"/>
      <c r="L68" s="19"/>
      <c r="M68" s="42"/>
      <c r="N68" s="20"/>
      <c r="O68" s="194">
        <f t="shared" si="14"/>
        <v>0</v>
      </c>
      <c r="P68" s="1417"/>
      <c r="Q68" s="20"/>
      <c r="R68" s="560" t="str">
        <f>IFERROR(VLOOKUP(Q68,'FX rates'!$C$9:$D$25,2,FALSE),"")</f>
        <v/>
      </c>
      <c r="S68" s="382">
        <f t="shared" si="27"/>
        <v>0</v>
      </c>
      <c r="T68" s="382">
        <f t="shared" si="25"/>
        <v>0</v>
      </c>
      <c r="U68" s="48"/>
      <c r="V68" s="154" t="s">
        <v>774</v>
      </c>
      <c r="W68" s="353">
        <f>SUMIF($A$30:$A$324,AF60,$G$30:$G$324)</f>
        <v>0</v>
      </c>
      <c r="X68" s="353">
        <f>SUMIF($A$30:$A$324,AF60,$I$30:$I$324)</f>
        <v>0</v>
      </c>
      <c r="Y68" s="353">
        <f>SUMIF($A$30:$A$324,AF60,$J$30:$J$324)</f>
        <v>0</v>
      </c>
      <c r="Z68" s="353">
        <f>SUMIF($A$30:$A$324,AF60,$O$30:$O$324)</f>
        <v>0</v>
      </c>
      <c r="AA68" s="353">
        <f>SUMIF($A$30:$A$324,AF60,$P$30:$P$324)</f>
        <v>0</v>
      </c>
      <c r="AB68" s="353">
        <f>SUMIF($A$30:$A$324,AF60,$S$30:$S$324)</f>
        <v>0</v>
      </c>
      <c r="AC68" s="353">
        <f>SUMIF($A$30:$A$324,AF60,$T$30:$T$324)</f>
        <v>0</v>
      </c>
      <c r="AD68" s="61"/>
      <c r="AE68" s="61"/>
      <c r="AF68" s="61"/>
      <c r="AG68" s="11"/>
      <c r="AH68" s="11"/>
      <c r="AI68" s="11"/>
      <c r="AJ68" s="11"/>
      <c r="AK68" s="11"/>
      <c r="AL68" s="11"/>
      <c r="AM68" s="11"/>
    </row>
    <row r="69" spans="1:39" x14ac:dyDescent="0.2">
      <c r="A69" s="32"/>
      <c r="B69" s="155"/>
      <c r="C69" s="19"/>
      <c r="D69" s="42"/>
      <c r="E69" s="1163"/>
      <c r="F69" s="1163"/>
      <c r="G69" s="365"/>
      <c r="H69" s="42"/>
      <c r="I69" s="365"/>
      <c r="J69" s="365"/>
      <c r="K69" s="19"/>
      <c r="L69" s="19"/>
      <c r="M69" s="42"/>
      <c r="N69" s="20"/>
      <c r="O69" s="194">
        <f t="shared" si="14"/>
        <v>0</v>
      </c>
      <c r="P69" s="1417"/>
      <c r="Q69" s="20"/>
      <c r="R69" s="560" t="str">
        <f>IFERROR(VLOOKUP(Q69,'FX rates'!$C$9:$D$25,2,FALSE),"")</f>
        <v/>
      </c>
      <c r="S69" s="382">
        <f t="shared" si="27"/>
        <v>0</v>
      </c>
      <c r="T69" s="382">
        <f t="shared" si="25"/>
        <v>0</v>
      </c>
      <c r="U69" s="48"/>
      <c r="V69" s="123" t="s">
        <v>770</v>
      </c>
      <c r="W69" s="113">
        <f>SUM(W65:W68)</f>
        <v>0</v>
      </c>
      <c r="X69" s="113">
        <f t="shared" ref="X69:AC69" si="28">SUM(X65:X68)</f>
        <v>0</v>
      </c>
      <c r="Y69" s="113">
        <f t="shared" si="28"/>
        <v>0</v>
      </c>
      <c r="Z69" s="113">
        <f t="shared" si="28"/>
        <v>0</v>
      </c>
      <c r="AA69" s="113">
        <f t="shared" si="28"/>
        <v>0</v>
      </c>
      <c r="AB69" s="113">
        <f t="shared" si="28"/>
        <v>0</v>
      </c>
      <c r="AC69" s="113">
        <f t="shared" si="28"/>
        <v>0</v>
      </c>
      <c r="AD69" s="61"/>
      <c r="AE69" s="61"/>
      <c r="AF69" s="61"/>
      <c r="AG69" s="11"/>
      <c r="AH69" s="11"/>
      <c r="AI69" s="11"/>
      <c r="AJ69" s="11"/>
      <c r="AK69" s="11"/>
      <c r="AL69" s="11"/>
      <c r="AM69" s="11"/>
    </row>
    <row r="70" spans="1:39" x14ac:dyDescent="0.2">
      <c r="A70" s="32"/>
      <c r="B70" s="155"/>
      <c r="C70" s="19"/>
      <c r="D70" s="42"/>
      <c r="E70" s="1163"/>
      <c r="F70" s="1163"/>
      <c r="G70" s="365"/>
      <c r="H70" s="42"/>
      <c r="I70" s="365"/>
      <c r="J70" s="365"/>
      <c r="K70" s="19"/>
      <c r="L70" s="19"/>
      <c r="M70" s="42"/>
      <c r="N70" s="20"/>
      <c r="O70" s="194">
        <f t="shared" si="14"/>
        <v>0</v>
      </c>
      <c r="P70" s="1417"/>
      <c r="Q70" s="20"/>
      <c r="R70" s="560" t="str">
        <f>IFERROR(VLOOKUP(Q70,'FX rates'!$C$9:$D$25,2,FALSE),"")</f>
        <v/>
      </c>
      <c r="S70" s="382">
        <f t="shared" si="27"/>
        <v>0</v>
      </c>
      <c r="T70" s="382">
        <f t="shared" si="25"/>
        <v>0</v>
      </c>
      <c r="U70" s="48"/>
      <c r="V70" s="78"/>
      <c r="W70" s="78"/>
      <c r="X70" s="78"/>
      <c r="Y70" s="78"/>
      <c r="Z70" s="78"/>
      <c r="AA70" s="78"/>
      <c r="AB70" s="78"/>
      <c r="AC70" s="78"/>
      <c r="AD70" s="61"/>
      <c r="AE70" s="61"/>
      <c r="AF70" s="61"/>
      <c r="AG70" s="11"/>
      <c r="AH70" s="11"/>
      <c r="AI70" s="11"/>
      <c r="AJ70" s="11"/>
      <c r="AK70" s="11"/>
      <c r="AL70" s="11"/>
      <c r="AM70" s="11"/>
    </row>
    <row r="71" spans="1:39" x14ac:dyDescent="0.2">
      <c r="A71" s="32"/>
      <c r="B71" s="155"/>
      <c r="C71" s="19"/>
      <c r="D71" s="42"/>
      <c r="E71" s="1163"/>
      <c r="F71" s="1163"/>
      <c r="G71" s="365"/>
      <c r="H71" s="42"/>
      <c r="I71" s="365"/>
      <c r="J71" s="365"/>
      <c r="K71" s="19"/>
      <c r="L71" s="19"/>
      <c r="M71" s="42"/>
      <c r="N71" s="20"/>
      <c r="O71" s="194">
        <f t="shared" si="14"/>
        <v>0</v>
      </c>
      <c r="P71" s="1417"/>
      <c r="Q71" s="20"/>
      <c r="R71" s="560" t="str">
        <f>IFERROR(VLOOKUP(Q71,'FX rates'!$C$9:$D$25,2,FALSE),"")</f>
        <v/>
      </c>
      <c r="S71" s="382">
        <f t="shared" si="27"/>
        <v>0</v>
      </c>
      <c r="T71" s="382">
        <f t="shared" si="25"/>
        <v>0</v>
      </c>
      <c r="U71" s="48"/>
      <c r="V71" s="163" t="s">
        <v>171</v>
      </c>
      <c r="W71" s="170">
        <f>SUMIF($A$30:$A$324,AF61,$G$30:$G$324)</f>
        <v>0</v>
      </c>
      <c r="X71" s="170">
        <f>SUMIF($A$30:$A$324,AF61,$I$30:$I$324)</f>
        <v>0</v>
      </c>
      <c r="Y71" s="170">
        <f>SUMIF($A$30:$A$324,AF61,$J$30:$J$324)</f>
        <v>0</v>
      </c>
      <c r="Z71" s="170">
        <f>SUMIF($A$30:$A$324,AF61,$O$30:$O$324)</f>
        <v>0</v>
      </c>
      <c r="AA71" s="170">
        <f>SUMIF($A$30:$A$324,AF61,$P$30:$P$324)</f>
        <v>0</v>
      </c>
      <c r="AB71" s="170">
        <f>SUMIF($A$30:$A$324,AF61,$S$30:$S$324)</f>
        <v>0</v>
      </c>
      <c r="AC71" s="170">
        <f>SUMIF($A$30:$A$324,AF61,$T$30:$T$324)</f>
        <v>0</v>
      </c>
      <c r="AD71" s="61"/>
      <c r="AE71" s="61"/>
      <c r="AF71" s="61"/>
      <c r="AG71" s="11"/>
      <c r="AH71" s="11"/>
      <c r="AI71" s="11"/>
      <c r="AJ71" s="11"/>
      <c r="AK71" s="11"/>
      <c r="AL71" s="11"/>
      <c r="AM71" s="11"/>
    </row>
    <row r="72" spans="1:39" x14ac:dyDescent="0.2">
      <c r="A72" s="32"/>
      <c r="B72" s="155"/>
      <c r="C72" s="19"/>
      <c r="D72" s="42"/>
      <c r="E72" s="1163"/>
      <c r="F72" s="1163"/>
      <c r="G72" s="365"/>
      <c r="H72" s="42"/>
      <c r="I72" s="365"/>
      <c r="J72" s="365"/>
      <c r="K72" s="19"/>
      <c r="L72" s="19"/>
      <c r="M72" s="42"/>
      <c r="N72" s="20"/>
      <c r="O72" s="194">
        <f t="shared" si="14"/>
        <v>0</v>
      </c>
      <c r="P72" s="1417"/>
      <c r="Q72" s="20"/>
      <c r="R72" s="560" t="str">
        <f>IFERROR(VLOOKUP(Q72,'FX rates'!$C$9:$D$25,2,FALSE),"")</f>
        <v/>
      </c>
      <c r="S72" s="382">
        <f t="shared" si="27"/>
        <v>0</v>
      </c>
      <c r="T72" s="382">
        <f t="shared" si="25"/>
        <v>0</v>
      </c>
      <c r="U72" s="48"/>
      <c r="V72" s="123" t="s">
        <v>395</v>
      </c>
      <c r="W72" s="113">
        <f>SUM(W71)</f>
        <v>0</v>
      </c>
      <c r="X72" s="113">
        <f t="shared" ref="X72:AC72" si="29">SUM(X71)</f>
        <v>0</v>
      </c>
      <c r="Y72" s="113">
        <f t="shared" si="29"/>
        <v>0</v>
      </c>
      <c r="Z72" s="113">
        <f t="shared" si="29"/>
        <v>0</v>
      </c>
      <c r="AA72" s="113">
        <f t="shared" si="29"/>
        <v>0</v>
      </c>
      <c r="AB72" s="113">
        <f t="shared" si="29"/>
        <v>0</v>
      </c>
      <c r="AC72" s="113">
        <f t="shared" si="29"/>
        <v>0</v>
      </c>
      <c r="AD72" s="61"/>
      <c r="AE72" s="61"/>
      <c r="AF72" s="61"/>
      <c r="AG72" s="11"/>
      <c r="AH72" s="11"/>
      <c r="AI72" s="11"/>
      <c r="AJ72" s="11"/>
      <c r="AK72" s="11"/>
      <c r="AL72" s="11"/>
      <c r="AM72" s="11"/>
    </row>
    <row r="73" spans="1:39" x14ac:dyDescent="0.2">
      <c r="A73" s="32"/>
      <c r="B73" s="155"/>
      <c r="C73" s="19"/>
      <c r="D73" s="42"/>
      <c r="E73" s="1163"/>
      <c r="F73" s="1163"/>
      <c r="G73" s="365"/>
      <c r="H73" s="42"/>
      <c r="I73" s="365"/>
      <c r="J73" s="365"/>
      <c r="K73" s="19"/>
      <c r="L73" s="19"/>
      <c r="M73" s="42"/>
      <c r="N73" s="20"/>
      <c r="O73" s="194">
        <f t="shared" si="14"/>
        <v>0</v>
      </c>
      <c r="P73" s="1417"/>
      <c r="Q73" s="20"/>
      <c r="R73" s="560" t="str">
        <f>IFERROR(VLOOKUP(Q73,'FX rates'!$C$9:$D$25,2,FALSE),"")</f>
        <v/>
      </c>
      <c r="S73" s="382">
        <f t="shared" si="27"/>
        <v>0</v>
      </c>
      <c r="T73" s="382">
        <f t="shared" si="25"/>
        <v>0</v>
      </c>
      <c r="U73" s="48"/>
      <c r="V73" s="78"/>
      <c r="W73" s="78"/>
      <c r="X73" s="78"/>
      <c r="Y73" s="78"/>
      <c r="Z73" s="78"/>
      <c r="AA73" s="78"/>
      <c r="AB73" s="78"/>
      <c r="AC73" s="78"/>
      <c r="AD73" s="61"/>
      <c r="AE73" s="61"/>
      <c r="AF73" s="5"/>
      <c r="AG73" s="11"/>
      <c r="AH73" s="11"/>
      <c r="AI73" s="11"/>
      <c r="AJ73" s="11"/>
      <c r="AK73" s="11"/>
      <c r="AL73" s="11"/>
      <c r="AM73" s="11"/>
    </row>
    <row r="74" spans="1:39" x14ac:dyDescent="0.2">
      <c r="A74" s="32"/>
      <c r="B74" s="155"/>
      <c r="C74" s="19"/>
      <c r="D74" s="42"/>
      <c r="E74" s="1163"/>
      <c r="F74" s="1163"/>
      <c r="G74" s="365"/>
      <c r="H74" s="42"/>
      <c r="I74" s="365"/>
      <c r="J74" s="365"/>
      <c r="K74" s="19"/>
      <c r="L74" s="19"/>
      <c r="M74" s="42"/>
      <c r="N74" s="20"/>
      <c r="O74" s="194">
        <f t="shared" si="14"/>
        <v>0</v>
      </c>
      <c r="P74" s="1417"/>
      <c r="Q74" s="20"/>
      <c r="R74" s="560" t="str">
        <f>IFERROR(VLOOKUP(Q74,'FX rates'!$C$9:$D$25,2,FALSE),"")</f>
        <v/>
      </c>
      <c r="S74" s="382">
        <f t="shared" si="27"/>
        <v>0</v>
      </c>
      <c r="T74" s="382">
        <f t="shared" si="25"/>
        <v>0</v>
      </c>
      <c r="U74" s="48"/>
      <c r="V74" s="123" t="s">
        <v>39</v>
      </c>
      <c r="W74" s="463">
        <f>+W35+W56+W64+W69+W72</f>
        <v>0</v>
      </c>
      <c r="X74" s="463">
        <f t="shared" ref="X74:AC74" si="30">+X35+X56+X64+X69+X71</f>
        <v>0</v>
      </c>
      <c r="Y74" s="463">
        <f t="shared" si="30"/>
        <v>0</v>
      </c>
      <c r="Z74" s="463">
        <f t="shared" si="30"/>
        <v>0</v>
      </c>
      <c r="AA74" s="463">
        <f t="shared" si="30"/>
        <v>0</v>
      </c>
      <c r="AB74" s="463">
        <f t="shared" si="30"/>
        <v>0</v>
      </c>
      <c r="AC74" s="463">
        <f t="shared" si="30"/>
        <v>0</v>
      </c>
      <c r="AD74" s="61"/>
      <c r="AE74" s="61"/>
      <c r="AF74" s="5"/>
      <c r="AG74" s="11"/>
      <c r="AH74" s="11"/>
      <c r="AI74" s="11"/>
      <c r="AJ74" s="11"/>
      <c r="AK74" s="11"/>
      <c r="AL74" s="11"/>
      <c r="AM74" s="11"/>
    </row>
    <row r="75" spans="1:39" x14ac:dyDescent="0.2">
      <c r="A75" s="32"/>
      <c r="B75" s="155"/>
      <c r="C75" s="19"/>
      <c r="D75" s="42"/>
      <c r="E75" s="1163"/>
      <c r="F75" s="1163"/>
      <c r="G75" s="365"/>
      <c r="H75" s="42"/>
      <c r="I75" s="365"/>
      <c r="J75" s="365"/>
      <c r="K75" s="19"/>
      <c r="L75" s="19"/>
      <c r="M75" s="42"/>
      <c r="N75" s="20"/>
      <c r="O75" s="194">
        <f t="shared" si="14"/>
        <v>0</v>
      </c>
      <c r="P75" s="1417"/>
      <c r="Q75" s="20"/>
      <c r="R75" s="560" t="str">
        <f>IFERROR(VLOOKUP(Q75,'FX rates'!$C$9:$D$25,2,FALSE),"")</f>
        <v/>
      </c>
      <c r="S75" s="382">
        <f t="shared" si="27"/>
        <v>0</v>
      </c>
      <c r="T75" s="382">
        <f t="shared" si="25"/>
        <v>0</v>
      </c>
      <c r="U75" s="48"/>
      <c r="V75" s="62"/>
      <c r="W75" s="62"/>
      <c r="X75" s="62"/>
      <c r="Y75" s="62"/>
      <c r="Z75" s="188"/>
      <c r="AA75" s="188"/>
      <c r="AB75" s="188"/>
      <c r="AC75" s="187"/>
      <c r="AD75" s="61"/>
      <c r="AE75" s="61"/>
      <c r="AF75" s="5"/>
      <c r="AG75" s="11"/>
      <c r="AH75" s="11"/>
      <c r="AI75" s="11"/>
      <c r="AJ75" s="11"/>
      <c r="AK75" s="11"/>
      <c r="AL75" s="11"/>
      <c r="AM75" s="11"/>
    </row>
    <row r="76" spans="1:39" x14ac:dyDescent="0.2">
      <c r="A76" s="32"/>
      <c r="B76" s="155"/>
      <c r="C76" s="19"/>
      <c r="D76" s="42"/>
      <c r="E76" s="1163"/>
      <c r="F76" s="1163"/>
      <c r="G76" s="365"/>
      <c r="H76" s="42"/>
      <c r="I76" s="365"/>
      <c r="J76" s="365"/>
      <c r="K76" s="19"/>
      <c r="L76" s="19"/>
      <c r="M76" s="42"/>
      <c r="N76" s="20"/>
      <c r="O76" s="194">
        <f t="shared" si="14"/>
        <v>0</v>
      </c>
      <c r="P76" s="1417"/>
      <c r="Q76" s="20"/>
      <c r="R76" s="560" t="str">
        <f>IFERROR(VLOOKUP(Q76,'FX rates'!$C$9:$D$25,2,FALSE),"")</f>
        <v/>
      </c>
      <c r="S76" s="382">
        <f t="shared" si="27"/>
        <v>0</v>
      </c>
      <c r="T76" s="382">
        <f t="shared" si="25"/>
        <v>0</v>
      </c>
      <c r="U76" s="48"/>
      <c r="V76" s="1173" t="s">
        <v>225</v>
      </c>
      <c r="W76" s="185" t="s">
        <v>464</v>
      </c>
      <c r="X76" s="185" t="s">
        <v>152</v>
      </c>
      <c r="Y76" s="185" t="s">
        <v>239</v>
      </c>
      <c r="Z76" s="188"/>
      <c r="AA76" s="188"/>
      <c r="AB76" s="188"/>
      <c r="AC76" s="187"/>
      <c r="AD76" s="61"/>
      <c r="AE76" s="61"/>
      <c r="AF76" s="5"/>
      <c r="AG76" s="11"/>
      <c r="AH76" s="11"/>
      <c r="AI76" s="11"/>
      <c r="AJ76" s="11"/>
      <c r="AK76" s="11"/>
      <c r="AL76" s="11"/>
      <c r="AM76" s="11"/>
    </row>
    <row r="77" spans="1:39" ht="15" customHeight="1" x14ac:dyDescent="0.2">
      <c r="A77" s="32"/>
      <c r="B77" s="155"/>
      <c r="C77" s="19"/>
      <c r="D77" s="42"/>
      <c r="E77" s="1163"/>
      <c r="F77" s="1163"/>
      <c r="G77" s="365"/>
      <c r="H77" s="42"/>
      <c r="I77" s="365"/>
      <c r="J77" s="365"/>
      <c r="K77" s="19"/>
      <c r="L77" s="19"/>
      <c r="M77" s="42"/>
      <c r="N77" s="20"/>
      <c r="O77" s="194">
        <f t="shared" si="14"/>
        <v>0</v>
      </c>
      <c r="P77" s="1417"/>
      <c r="Q77" s="20"/>
      <c r="R77" s="560" t="str">
        <f>IFERROR(VLOOKUP(Q77,'FX rates'!$C$9:$D$25,2,FALSE),"")</f>
        <v/>
      </c>
      <c r="S77" s="382">
        <f t="shared" si="27"/>
        <v>0</v>
      </c>
      <c r="T77" s="382">
        <f t="shared" si="25"/>
        <v>0</v>
      </c>
      <c r="U77" s="48"/>
      <c r="V77" s="228"/>
      <c r="W77" s="227"/>
      <c r="X77" s="227"/>
      <c r="Y77" s="227"/>
      <c r="Z77" s="188"/>
      <c r="AA77" s="188"/>
      <c r="AB77" s="188"/>
      <c r="AC77" s="187"/>
      <c r="AD77" s="61"/>
      <c r="AE77" s="61"/>
      <c r="AF77" s="5"/>
      <c r="AG77" s="11"/>
      <c r="AH77" s="11"/>
      <c r="AI77" s="11"/>
      <c r="AJ77" s="11"/>
      <c r="AK77" s="11"/>
      <c r="AL77" s="11"/>
      <c r="AM77" s="11"/>
    </row>
    <row r="78" spans="1:39" x14ac:dyDescent="0.2">
      <c r="A78" s="32"/>
      <c r="B78" s="155"/>
      <c r="C78" s="19"/>
      <c r="D78" s="42"/>
      <c r="E78" s="1163"/>
      <c r="F78" s="1163"/>
      <c r="G78" s="365"/>
      <c r="H78" s="42"/>
      <c r="I78" s="365"/>
      <c r="J78" s="365"/>
      <c r="K78" s="19"/>
      <c r="L78" s="19"/>
      <c r="M78" s="42"/>
      <c r="N78" s="20"/>
      <c r="O78" s="194">
        <f t="shared" si="14"/>
        <v>0</v>
      </c>
      <c r="P78" s="1417"/>
      <c r="Q78" s="20"/>
      <c r="R78" s="560" t="str">
        <f>IFERROR(VLOOKUP(Q78,'FX rates'!$C$9:$D$25,2,FALSE),"")</f>
        <v/>
      </c>
      <c r="S78" s="382">
        <f t="shared" si="27"/>
        <v>0</v>
      </c>
      <c r="T78" s="382">
        <f t="shared" si="25"/>
        <v>0</v>
      </c>
      <c r="U78" s="48"/>
      <c r="V78" s="119" t="s">
        <v>463</v>
      </c>
      <c r="W78" s="227">
        <f>SUMIF($A$30:$A$324,#REF!,$O$30:$O$324)</f>
        <v>0</v>
      </c>
      <c r="X78" s="227">
        <f>SUMIF($A$30:$A$324,#REF!,$S$30:$S$324)</f>
        <v>0</v>
      </c>
      <c r="Y78" s="227">
        <f>SUMIF($A$30:$A$324,#REF!,$T$30:$T$324)</f>
        <v>0</v>
      </c>
      <c r="Z78" s="188"/>
      <c r="AA78" s="188"/>
      <c r="AB78" s="188"/>
      <c r="AC78" s="187"/>
      <c r="AD78" s="61"/>
      <c r="AE78" s="61"/>
      <c r="AF78" s="5"/>
      <c r="AG78" s="11"/>
      <c r="AH78" s="11"/>
      <c r="AI78" s="11"/>
      <c r="AJ78" s="11"/>
      <c r="AK78" s="11"/>
      <c r="AL78" s="11"/>
      <c r="AM78" s="11"/>
    </row>
    <row r="79" spans="1:39" x14ac:dyDescent="0.2">
      <c r="A79" s="32"/>
      <c r="B79" s="155"/>
      <c r="C79" s="19"/>
      <c r="D79" s="42"/>
      <c r="E79" s="1163"/>
      <c r="F79" s="1163"/>
      <c r="G79" s="365"/>
      <c r="H79" s="42"/>
      <c r="I79" s="365"/>
      <c r="J79" s="365"/>
      <c r="K79" s="19"/>
      <c r="L79" s="19"/>
      <c r="M79" s="42"/>
      <c r="N79" s="20"/>
      <c r="O79" s="194">
        <f t="shared" si="14"/>
        <v>0</v>
      </c>
      <c r="P79" s="1417"/>
      <c r="Q79" s="20"/>
      <c r="R79" s="560" t="str">
        <f>IFERROR(VLOOKUP(Q79,'FX rates'!$C$9:$D$25,2,FALSE),"")</f>
        <v/>
      </c>
      <c r="S79" s="382">
        <f t="shared" si="27"/>
        <v>0</v>
      </c>
      <c r="T79" s="382">
        <f t="shared" si="25"/>
        <v>0</v>
      </c>
      <c r="U79" s="48"/>
      <c r="V79" s="119" t="s">
        <v>390</v>
      </c>
      <c r="W79" s="227">
        <f>SUMIF($A$30:$A$324,#REF!,$O$30:$O$324)</f>
        <v>0</v>
      </c>
      <c r="X79" s="227">
        <f>SUMIF($A$30:$A$324,#REF!,$S$30:$S$324)</f>
        <v>0</v>
      </c>
      <c r="Y79" s="227">
        <f>SUMIF($A$30:$A$324,#REF!,$T$30:$T$324)</f>
        <v>0</v>
      </c>
      <c r="Z79" s="188"/>
      <c r="AA79" s="188"/>
      <c r="AB79" s="188"/>
      <c r="AC79" s="187"/>
      <c r="AD79" s="61"/>
      <c r="AE79" s="61"/>
      <c r="AF79" s="5"/>
      <c r="AG79" s="11"/>
      <c r="AH79" s="11"/>
      <c r="AI79" s="11"/>
      <c r="AJ79" s="11"/>
      <c r="AK79" s="11"/>
      <c r="AL79" s="11"/>
      <c r="AM79" s="11"/>
    </row>
    <row r="80" spans="1:39" x14ac:dyDescent="0.2">
      <c r="A80" s="32"/>
      <c r="B80" s="155"/>
      <c r="C80" s="19"/>
      <c r="D80" s="42"/>
      <c r="E80" s="1163"/>
      <c r="F80" s="1163"/>
      <c r="G80" s="365"/>
      <c r="H80" s="42"/>
      <c r="I80" s="365"/>
      <c r="J80" s="365"/>
      <c r="K80" s="19"/>
      <c r="L80" s="19"/>
      <c r="M80" s="42"/>
      <c r="N80" s="20"/>
      <c r="O80" s="194">
        <f t="shared" si="14"/>
        <v>0</v>
      </c>
      <c r="P80" s="1417"/>
      <c r="Q80" s="20"/>
      <c r="R80" s="560" t="str">
        <f>IFERROR(VLOOKUP(Q80,'FX rates'!$C$9:$D$25,2,FALSE),"")</f>
        <v/>
      </c>
      <c r="S80" s="382">
        <f t="shared" si="27"/>
        <v>0</v>
      </c>
      <c r="T80" s="382">
        <f t="shared" si="25"/>
        <v>0</v>
      </c>
      <c r="U80" s="48"/>
      <c r="V80" s="123" t="s">
        <v>468</v>
      </c>
      <c r="W80" s="227">
        <f>W78+W79</f>
        <v>0</v>
      </c>
      <c r="X80" s="227">
        <f t="shared" ref="X80:Y80" si="31">X78+X79</f>
        <v>0</v>
      </c>
      <c r="Y80" s="227">
        <f t="shared" si="31"/>
        <v>0</v>
      </c>
      <c r="Z80" s="188"/>
      <c r="AA80" s="188"/>
      <c r="AB80" s="188"/>
      <c r="AC80" s="187"/>
      <c r="AD80" s="61"/>
      <c r="AE80" s="61"/>
      <c r="AF80" s="5"/>
      <c r="AG80" s="11"/>
      <c r="AH80" s="11"/>
      <c r="AI80" s="11"/>
      <c r="AJ80" s="11"/>
      <c r="AK80" s="11"/>
      <c r="AL80" s="11"/>
      <c r="AM80" s="11"/>
    </row>
    <row r="81" spans="1:39" x14ac:dyDescent="0.2">
      <c r="A81" s="32"/>
      <c r="B81" s="155"/>
      <c r="C81" s="19"/>
      <c r="D81" s="42"/>
      <c r="E81" s="1163"/>
      <c r="F81" s="1163"/>
      <c r="G81" s="365"/>
      <c r="H81" s="42"/>
      <c r="I81" s="365"/>
      <c r="J81" s="365"/>
      <c r="K81" s="19"/>
      <c r="L81" s="19"/>
      <c r="M81" s="42"/>
      <c r="N81" s="20"/>
      <c r="O81" s="194">
        <f t="shared" si="14"/>
        <v>0</v>
      </c>
      <c r="P81" s="1417"/>
      <c r="Q81" s="20"/>
      <c r="R81" s="560" t="str">
        <f>IFERROR(VLOOKUP(Q81,'FX rates'!$C$9:$D$25,2,FALSE),"")</f>
        <v/>
      </c>
      <c r="S81" s="382">
        <f t="shared" si="27"/>
        <v>0</v>
      </c>
      <c r="T81" s="382">
        <f t="shared" si="25"/>
        <v>0</v>
      </c>
      <c r="U81" s="48"/>
      <c r="V81" s="123" t="s">
        <v>312</v>
      </c>
      <c r="W81" s="227">
        <f>+Z69</f>
        <v>0</v>
      </c>
      <c r="X81" s="227">
        <f>+AB69</f>
        <v>0</v>
      </c>
      <c r="Y81" s="227">
        <f>+AC69</f>
        <v>0</v>
      </c>
      <c r="Z81" s="188"/>
      <c r="AA81" s="188"/>
      <c r="AB81" s="188"/>
      <c r="AC81" s="187"/>
      <c r="AD81" s="61"/>
      <c r="AE81" s="61"/>
      <c r="AF81" s="5"/>
      <c r="AG81" s="11"/>
      <c r="AH81" s="11"/>
      <c r="AI81" s="11"/>
      <c r="AJ81" s="11"/>
      <c r="AK81" s="11"/>
      <c r="AL81" s="11"/>
      <c r="AM81" s="11"/>
    </row>
    <row r="82" spans="1:39" x14ac:dyDescent="0.2">
      <c r="A82" s="32"/>
      <c r="B82" s="155"/>
      <c r="C82" s="19"/>
      <c r="D82" s="42"/>
      <c r="E82" s="1163"/>
      <c r="F82" s="1163"/>
      <c r="G82" s="365"/>
      <c r="H82" s="42"/>
      <c r="I82" s="365"/>
      <c r="J82" s="365"/>
      <c r="K82" s="19"/>
      <c r="L82" s="19"/>
      <c r="M82" s="42"/>
      <c r="N82" s="20"/>
      <c r="O82" s="194">
        <f t="shared" si="14"/>
        <v>0</v>
      </c>
      <c r="P82" s="1417"/>
      <c r="Q82" s="20"/>
      <c r="R82" s="560" t="str">
        <f>IFERROR(VLOOKUP(Q82,'FX rates'!$C$9:$D$25,2,FALSE),"")</f>
        <v/>
      </c>
      <c r="S82" s="382">
        <f t="shared" si="27"/>
        <v>0</v>
      </c>
      <c r="T82" s="382">
        <f t="shared" si="25"/>
        <v>0</v>
      </c>
      <c r="U82" s="48"/>
      <c r="V82" s="580" t="s">
        <v>173</v>
      </c>
      <c r="W82" s="227">
        <f t="shared" ref="W82:W87" si="32">SUMIF($D$30:$D$324,V82,$O$30:$O$324)</f>
        <v>0</v>
      </c>
      <c r="X82" s="227">
        <f t="shared" ref="X82:X87" si="33">SUMIF($D$30:$D$324,V82,$S$30:$S$324)</f>
        <v>0</v>
      </c>
      <c r="Y82" s="227">
        <f t="shared" ref="Y82:Y87" si="34">SUMIF($D$30:$D$324,V82,$T$30:$T$324)</f>
        <v>0</v>
      </c>
      <c r="Z82" s="188"/>
      <c r="AA82" s="188"/>
      <c r="AB82" s="188"/>
      <c r="AC82" s="188"/>
      <c r="AD82" s="61"/>
      <c r="AE82" s="61"/>
      <c r="AF82" s="5"/>
      <c r="AG82" s="11"/>
      <c r="AH82" s="11"/>
      <c r="AI82" s="11"/>
      <c r="AJ82" s="11"/>
      <c r="AK82" s="11"/>
      <c r="AL82" s="11"/>
      <c r="AM82" s="11"/>
    </row>
    <row r="83" spans="1:39" x14ac:dyDescent="0.2">
      <c r="A83" s="32"/>
      <c r="B83" s="155"/>
      <c r="C83" s="19"/>
      <c r="D83" s="42"/>
      <c r="E83" s="1163"/>
      <c r="F83" s="1163"/>
      <c r="G83" s="365"/>
      <c r="H83" s="42"/>
      <c r="I83" s="365"/>
      <c r="J83" s="365"/>
      <c r="K83" s="19"/>
      <c r="L83" s="19"/>
      <c r="M83" s="42"/>
      <c r="N83" s="20"/>
      <c r="O83" s="194">
        <f t="shared" si="14"/>
        <v>0</v>
      </c>
      <c r="P83" s="1417"/>
      <c r="Q83" s="20"/>
      <c r="R83" s="560" t="str">
        <f>IFERROR(VLOOKUP(Q83,'FX rates'!$C$9:$D$25,2,FALSE),"")</f>
        <v/>
      </c>
      <c r="S83" s="382">
        <f t="shared" si="27"/>
        <v>0</v>
      </c>
      <c r="T83" s="382">
        <f t="shared" si="25"/>
        <v>0</v>
      </c>
      <c r="U83" s="48"/>
      <c r="V83" s="580" t="s">
        <v>175</v>
      </c>
      <c r="W83" s="227">
        <f t="shared" si="32"/>
        <v>0</v>
      </c>
      <c r="X83" s="227">
        <f t="shared" si="33"/>
        <v>0</v>
      </c>
      <c r="Y83" s="227">
        <f t="shared" si="34"/>
        <v>0</v>
      </c>
      <c r="Z83" s="188"/>
      <c r="AA83" s="188"/>
      <c r="AB83" s="188"/>
      <c r="AC83" s="187"/>
      <c r="AD83" s="61"/>
      <c r="AE83" s="61"/>
      <c r="AF83" s="5"/>
      <c r="AG83" s="11"/>
      <c r="AH83" s="11"/>
      <c r="AI83" s="11"/>
      <c r="AJ83" s="11"/>
      <c r="AK83" s="11"/>
      <c r="AL83" s="11"/>
      <c r="AM83" s="11"/>
    </row>
    <row r="84" spans="1:39" x14ac:dyDescent="0.2">
      <c r="A84" s="32"/>
      <c r="B84" s="155"/>
      <c r="C84" s="19"/>
      <c r="D84" s="42"/>
      <c r="E84" s="1163"/>
      <c r="F84" s="1163"/>
      <c r="G84" s="365"/>
      <c r="H84" s="42"/>
      <c r="I84" s="365"/>
      <c r="J84" s="365"/>
      <c r="K84" s="19"/>
      <c r="L84" s="19"/>
      <c r="M84" s="42"/>
      <c r="N84" s="20"/>
      <c r="O84" s="194">
        <f t="shared" si="14"/>
        <v>0</v>
      </c>
      <c r="P84" s="1417"/>
      <c r="Q84" s="20"/>
      <c r="R84" s="560" t="str">
        <f>IFERROR(VLOOKUP(Q84,'FX rates'!$C$9:$D$25,2,FALSE),"")</f>
        <v/>
      </c>
      <c r="S84" s="382">
        <f t="shared" si="27"/>
        <v>0</v>
      </c>
      <c r="T84" s="382">
        <f t="shared" si="25"/>
        <v>0</v>
      </c>
      <c r="U84" s="48"/>
      <c r="V84" s="580" t="s">
        <v>174</v>
      </c>
      <c r="W84" s="227">
        <f t="shared" si="32"/>
        <v>0</v>
      </c>
      <c r="X84" s="227">
        <f t="shared" si="33"/>
        <v>0</v>
      </c>
      <c r="Y84" s="227">
        <f t="shared" si="34"/>
        <v>0</v>
      </c>
      <c r="Z84" s="188"/>
      <c r="AA84" s="188"/>
      <c r="AB84" s="188"/>
      <c r="AC84" s="187"/>
      <c r="AD84" s="61"/>
      <c r="AE84" s="61"/>
      <c r="AF84" s="5"/>
      <c r="AG84" s="11"/>
      <c r="AH84" s="11"/>
      <c r="AI84" s="11"/>
      <c r="AJ84" s="11"/>
      <c r="AK84" s="11"/>
      <c r="AL84" s="11"/>
      <c r="AM84" s="11"/>
    </row>
    <row r="85" spans="1:39" x14ac:dyDescent="0.2">
      <c r="A85" s="32"/>
      <c r="B85" s="155"/>
      <c r="C85" s="19"/>
      <c r="D85" s="42"/>
      <c r="E85" s="1163"/>
      <c r="F85" s="1163"/>
      <c r="G85" s="365"/>
      <c r="H85" s="42"/>
      <c r="I85" s="365"/>
      <c r="J85" s="365"/>
      <c r="K85" s="19"/>
      <c r="L85" s="19"/>
      <c r="M85" s="42"/>
      <c r="N85" s="20"/>
      <c r="O85" s="194">
        <f t="shared" si="14"/>
        <v>0</v>
      </c>
      <c r="P85" s="1417"/>
      <c r="Q85" s="20"/>
      <c r="R85" s="560" t="str">
        <f>IFERROR(VLOOKUP(Q85,'FX rates'!$C$9:$D$25,2,FALSE),"")</f>
        <v/>
      </c>
      <c r="S85" s="382">
        <f t="shared" si="27"/>
        <v>0</v>
      </c>
      <c r="T85" s="382">
        <f t="shared" si="25"/>
        <v>0</v>
      </c>
      <c r="U85" s="48"/>
      <c r="V85" s="580" t="s">
        <v>176</v>
      </c>
      <c r="W85" s="227">
        <f t="shared" si="32"/>
        <v>0</v>
      </c>
      <c r="X85" s="227">
        <f t="shared" si="33"/>
        <v>0</v>
      </c>
      <c r="Y85" s="227">
        <f t="shared" si="34"/>
        <v>0</v>
      </c>
      <c r="Z85" s="188"/>
      <c r="AA85" s="188"/>
      <c r="AB85" s="188"/>
      <c r="AC85" s="187"/>
      <c r="AD85" s="61"/>
      <c r="AE85" s="61"/>
      <c r="AF85" s="5"/>
      <c r="AG85" s="11"/>
      <c r="AH85" s="11"/>
      <c r="AI85" s="11"/>
      <c r="AJ85" s="11"/>
      <c r="AK85" s="11"/>
      <c r="AL85" s="11"/>
      <c r="AM85" s="11"/>
    </row>
    <row r="86" spans="1:39" x14ac:dyDescent="0.2">
      <c r="A86" s="32"/>
      <c r="B86" s="155"/>
      <c r="C86" s="19"/>
      <c r="D86" s="42"/>
      <c r="E86" s="1163"/>
      <c r="F86" s="1163"/>
      <c r="G86" s="365"/>
      <c r="H86" s="42"/>
      <c r="I86" s="365"/>
      <c r="J86" s="365"/>
      <c r="K86" s="19"/>
      <c r="L86" s="19"/>
      <c r="M86" s="42"/>
      <c r="N86" s="20"/>
      <c r="O86" s="194">
        <f t="shared" si="14"/>
        <v>0</v>
      </c>
      <c r="P86" s="1417"/>
      <c r="Q86" s="20"/>
      <c r="R86" s="560" t="str">
        <f>IFERROR(VLOOKUP(Q86,'FX rates'!$C$9:$D$25,2,FALSE),"")</f>
        <v/>
      </c>
      <c r="S86" s="382">
        <f t="shared" si="27"/>
        <v>0</v>
      </c>
      <c r="T86" s="382">
        <f t="shared" si="25"/>
        <v>0</v>
      </c>
      <c r="U86" s="48"/>
      <c r="V86" s="580" t="s">
        <v>177</v>
      </c>
      <c r="W86" s="227">
        <f t="shared" si="32"/>
        <v>0</v>
      </c>
      <c r="X86" s="227">
        <f t="shared" si="33"/>
        <v>0</v>
      </c>
      <c r="Y86" s="227">
        <f t="shared" si="34"/>
        <v>0</v>
      </c>
      <c r="Z86" s="188"/>
      <c r="AA86" s="188"/>
      <c r="AB86" s="188"/>
      <c r="AC86" s="187"/>
      <c r="AD86" s="61"/>
      <c r="AE86" s="61"/>
      <c r="AF86" s="61"/>
      <c r="AG86" s="11"/>
      <c r="AH86" s="11"/>
      <c r="AI86" s="11"/>
      <c r="AJ86" s="11"/>
      <c r="AK86" s="11"/>
      <c r="AL86" s="11"/>
      <c r="AM86" s="11"/>
    </row>
    <row r="87" spans="1:39" x14ac:dyDescent="0.2">
      <c r="A87" s="32"/>
      <c r="B87" s="155"/>
      <c r="C87" s="19"/>
      <c r="D87" s="42"/>
      <c r="E87" s="1163"/>
      <c r="F87" s="1163"/>
      <c r="G87" s="365"/>
      <c r="H87" s="42"/>
      <c r="I87" s="365"/>
      <c r="J87" s="365"/>
      <c r="K87" s="19"/>
      <c r="L87" s="19"/>
      <c r="M87" s="42"/>
      <c r="N87" s="20"/>
      <c r="O87" s="194">
        <f t="shared" si="14"/>
        <v>0</v>
      </c>
      <c r="P87" s="1417"/>
      <c r="Q87" s="20"/>
      <c r="R87" s="560" t="str">
        <f>IFERROR(VLOOKUP(Q87,'FX rates'!$C$9:$D$25,2,FALSE),"")</f>
        <v/>
      </c>
      <c r="S87" s="382">
        <f t="shared" si="27"/>
        <v>0</v>
      </c>
      <c r="T87" s="382">
        <f t="shared" si="25"/>
        <v>0</v>
      </c>
      <c r="U87" s="48"/>
      <c r="V87" s="580" t="s">
        <v>178</v>
      </c>
      <c r="W87" s="227">
        <f t="shared" si="32"/>
        <v>0</v>
      </c>
      <c r="X87" s="227">
        <f t="shared" si="33"/>
        <v>0</v>
      </c>
      <c r="Y87" s="227">
        <f t="shared" si="34"/>
        <v>0</v>
      </c>
      <c r="Z87" s="62"/>
      <c r="AA87" s="62"/>
      <c r="AB87" s="62"/>
      <c r="AC87" s="62"/>
      <c r="AD87" s="61"/>
      <c r="AE87" s="61"/>
      <c r="AF87" s="61"/>
      <c r="AG87" s="11"/>
      <c r="AH87" s="11"/>
      <c r="AI87" s="11"/>
      <c r="AJ87" s="11"/>
      <c r="AK87" s="11"/>
      <c r="AL87" s="11"/>
      <c r="AM87" s="11"/>
    </row>
    <row r="88" spans="1:39" x14ac:dyDescent="0.2">
      <c r="A88" s="32"/>
      <c r="B88" s="155"/>
      <c r="C88" s="31"/>
      <c r="D88" s="42"/>
      <c r="E88" s="1163"/>
      <c r="F88" s="1163"/>
      <c r="G88" s="1168"/>
      <c r="H88" s="42"/>
      <c r="I88" s="1168"/>
      <c r="J88" s="1168"/>
      <c r="K88" s="31"/>
      <c r="L88" s="31"/>
      <c r="M88" s="42"/>
      <c r="N88" s="20"/>
      <c r="O88" s="194">
        <f t="shared" si="14"/>
        <v>0</v>
      </c>
      <c r="P88" s="1417"/>
      <c r="Q88" s="20"/>
      <c r="R88" s="560" t="str">
        <f>IFERROR(VLOOKUP(Q88,'FX rates'!$C$9:$D$25,2,FALSE),"")</f>
        <v/>
      </c>
      <c r="S88" s="382">
        <f t="shared" si="27"/>
        <v>0</v>
      </c>
      <c r="T88" s="382">
        <f t="shared" si="25"/>
        <v>0</v>
      </c>
      <c r="U88" s="48"/>
      <c r="V88" s="580" t="s">
        <v>465</v>
      </c>
      <c r="W88" s="227">
        <f>SUMIF($D$30:$D$324,AG36,$O$30:$O$324)</f>
        <v>0</v>
      </c>
      <c r="X88" s="227">
        <f>SUMIF($D$30:$D$324,AG36,$S$30:$S$324)</f>
        <v>0</v>
      </c>
      <c r="Y88" s="227">
        <f>SUMIF($D$30:$D$324,AG36,$T$30:$T$324)</f>
        <v>0</v>
      </c>
      <c r="Z88" s="62"/>
      <c r="AA88" s="62"/>
      <c r="AB88" s="62"/>
      <c r="AC88" s="62"/>
      <c r="AD88" s="61"/>
      <c r="AE88" s="61"/>
      <c r="AF88" s="61"/>
      <c r="AG88" s="11"/>
      <c r="AH88" s="11"/>
      <c r="AI88" s="11"/>
      <c r="AJ88" s="11"/>
      <c r="AK88" s="11"/>
      <c r="AL88" s="11"/>
      <c r="AM88" s="11"/>
    </row>
    <row r="89" spans="1:39" x14ac:dyDescent="0.2">
      <c r="A89" s="32"/>
      <c r="B89" s="155"/>
      <c r="C89" s="31"/>
      <c r="D89" s="42"/>
      <c r="E89" s="1163"/>
      <c r="F89" s="1163"/>
      <c r="G89" s="1168"/>
      <c r="H89" s="42"/>
      <c r="I89" s="1171"/>
      <c r="J89" s="1171"/>
      <c r="K89" s="31"/>
      <c r="L89" s="31"/>
      <c r="M89" s="42"/>
      <c r="N89" s="20"/>
      <c r="O89" s="194">
        <f t="shared" si="14"/>
        <v>0</v>
      </c>
      <c r="P89" s="1417"/>
      <c r="Q89" s="20"/>
      <c r="R89" s="560" t="str">
        <f>IFERROR(VLOOKUP(Q89,'FX rates'!$C$9:$D$25,2,FALSE),"")</f>
        <v/>
      </c>
      <c r="S89" s="382">
        <f t="shared" si="27"/>
        <v>0</v>
      </c>
      <c r="T89" s="382">
        <f t="shared" si="25"/>
        <v>0</v>
      </c>
      <c r="U89" s="48"/>
      <c r="V89" s="580" t="s">
        <v>179</v>
      </c>
      <c r="W89" s="227">
        <f>SUMIF($D$30:$D$324,AG37,$O$30:$O$324)</f>
        <v>0</v>
      </c>
      <c r="X89" s="227">
        <f>SUMIF($D$30:$D$324,AG37,$S$30:$S$324)</f>
        <v>0</v>
      </c>
      <c r="Y89" s="227">
        <f>SUMIF($D$30:$D$324,AG37,$T$30:$T$324)</f>
        <v>0</v>
      </c>
      <c r="Z89" s="188"/>
      <c r="AA89" s="188"/>
      <c r="AB89" s="188"/>
      <c r="AC89" s="187"/>
      <c r="AD89" s="61"/>
      <c r="AE89" s="61"/>
      <c r="AF89" s="61"/>
      <c r="AG89" s="11"/>
      <c r="AH89" s="11"/>
      <c r="AI89" s="11"/>
      <c r="AJ89" s="11"/>
      <c r="AK89" s="11"/>
      <c r="AL89" s="11"/>
      <c r="AM89" s="11"/>
    </row>
    <row r="90" spans="1:39" x14ac:dyDescent="0.2">
      <c r="A90" s="32"/>
      <c r="B90" s="155"/>
      <c r="C90" s="19"/>
      <c r="D90" s="42"/>
      <c r="E90" s="1163"/>
      <c r="F90" s="1163"/>
      <c r="G90" s="365"/>
      <c r="H90" s="42"/>
      <c r="I90" s="365"/>
      <c r="J90" s="365"/>
      <c r="K90" s="19"/>
      <c r="L90" s="19"/>
      <c r="M90" s="42"/>
      <c r="N90" s="20"/>
      <c r="O90" s="194">
        <f t="shared" si="14"/>
        <v>0</v>
      </c>
      <c r="P90" s="1417"/>
      <c r="Q90" s="20"/>
      <c r="R90" s="560" t="str">
        <f>IFERROR(VLOOKUP(Q90,'FX rates'!$C$9:$D$25,2,FALSE),"")</f>
        <v/>
      </c>
      <c r="S90" s="382">
        <f t="shared" si="27"/>
        <v>0</v>
      </c>
      <c r="T90" s="382">
        <f t="shared" si="25"/>
        <v>0</v>
      </c>
      <c r="U90" s="48"/>
      <c r="V90" s="228" t="s">
        <v>16</v>
      </c>
      <c r="W90" s="227">
        <f>SUM(W80:W89)</f>
        <v>0</v>
      </c>
      <c r="X90" s="227">
        <f t="shared" ref="X90:Y90" si="35">SUM(X80:X89)</f>
        <v>0</v>
      </c>
      <c r="Y90" s="227">
        <f t="shared" si="35"/>
        <v>0</v>
      </c>
      <c r="Z90" s="188"/>
      <c r="AA90" s="188"/>
      <c r="AB90" s="188"/>
      <c r="AC90" s="187"/>
      <c r="AD90" s="61"/>
      <c r="AE90" s="61"/>
      <c r="AF90" s="5"/>
      <c r="AG90" s="11"/>
      <c r="AH90" s="11"/>
      <c r="AI90" s="11"/>
      <c r="AJ90" s="11"/>
      <c r="AK90" s="11"/>
      <c r="AL90" s="11"/>
      <c r="AM90" s="11"/>
    </row>
    <row r="91" spans="1:39" x14ac:dyDescent="0.2">
      <c r="A91" s="32"/>
      <c r="B91" s="155"/>
      <c r="C91" s="19"/>
      <c r="D91" s="42"/>
      <c r="E91" s="1163"/>
      <c r="F91" s="1163"/>
      <c r="G91" s="365"/>
      <c r="H91" s="42"/>
      <c r="I91" s="1171"/>
      <c r="J91" s="1171"/>
      <c r="K91" s="19"/>
      <c r="L91" s="19"/>
      <c r="M91" s="42"/>
      <c r="N91" s="20"/>
      <c r="O91" s="194">
        <f t="shared" si="14"/>
        <v>0</v>
      </c>
      <c r="P91" s="1417"/>
      <c r="Q91" s="20"/>
      <c r="R91" s="560" t="str">
        <f>IFERROR(VLOOKUP(Q91,'FX rates'!$C$9:$D$25,2,FALSE),"")</f>
        <v/>
      </c>
      <c r="S91" s="382">
        <f t="shared" si="27"/>
        <v>0</v>
      </c>
      <c r="T91" s="382">
        <f t="shared" si="25"/>
        <v>0</v>
      </c>
      <c r="U91" s="48"/>
      <c r="V91" s="119"/>
      <c r="W91" s="188"/>
      <c r="X91" s="188"/>
      <c r="Y91" s="188"/>
      <c r="Z91" s="188"/>
      <c r="AA91" s="188"/>
      <c r="AB91" s="188"/>
      <c r="AC91" s="187"/>
      <c r="AD91" s="61"/>
      <c r="AE91" s="61"/>
      <c r="AF91" s="5"/>
      <c r="AG91" s="11"/>
      <c r="AH91" s="11"/>
      <c r="AI91" s="11"/>
      <c r="AJ91" s="11"/>
      <c r="AK91" s="11"/>
      <c r="AL91" s="11"/>
      <c r="AM91" s="11"/>
    </row>
    <row r="92" spans="1:39" x14ac:dyDescent="0.2">
      <c r="A92" s="32"/>
      <c r="B92" s="338"/>
      <c r="C92" s="31"/>
      <c r="D92" s="42"/>
      <c r="E92" s="1163"/>
      <c r="F92" s="1163"/>
      <c r="G92" s="1168"/>
      <c r="H92" s="42"/>
      <c r="I92" s="1172"/>
      <c r="J92" s="1172"/>
      <c r="K92" s="31"/>
      <c r="L92" s="31"/>
      <c r="M92" s="42"/>
      <c r="N92" s="20"/>
      <c r="O92" s="194">
        <f t="shared" si="14"/>
        <v>0</v>
      </c>
      <c r="P92" s="1417"/>
      <c r="Q92" s="20"/>
      <c r="R92" s="560" t="str">
        <f>IFERROR(VLOOKUP(Q92,'FX rates'!$C$9:$D$25,2,FALSE),"")</f>
        <v/>
      </c>
      <c r="S92" s="382">
        <f t="shared" si="27"/>
        <v>0</v>
      </c>
      <c r="T92" s="382">
        <f t="shared" si="25"/>
        <v>0</v>
      </c>
      <c r="U92" s="48"/>
      <c r="V92" s="188"/>
      <c r="W92" s="188"/>
      <c r="X92" s="188"/>
      <c r="Y92" s="188"/>
      <c r="Z92" s="188"/>
      <c r="AA92" s="188"/>
      <c r="AB92" s="188"/>
      <c r="AC92" s="187"/>
      <c r="AD92" s="61"/>
      <c r="AE92" s="61"/>
      <c r="AF92" s="5"/>
      <c r="AG92" s="11"/>
      <c r="AH92" s="11"/>
      <c r="AI92" s="11"/>
      <c r="AJ92" s="11"/>
      <c r="AK92" s="11"/>
      <c r="AL92" s="11"/>
      <c r="AM92" s="11"/>
    </row>
    <row r="93" spans="1:39" x14ac:dyDescent="0.2">
      <c r="A93" s="32"/>
      <c r="B93" s="155"/>
      <c r="C93" s="31"/>
      <c r="D93" s="42"/>
      <c r="E93" s="1163"/>
      <c r="F93" s="1163"/>
      <c r="G93" s="1168"/>
      <c r="H93" s="42"/>
      <c r="I93" s="1168"/>
      <c r="J93" s="1168"/>
      <c r="K93" s="31"/>
      <c r="L93" s="31"/>
      <c r="M93" s="42"/>
      <c r="N93" s="20"/>
      <c r="O93" s="194">
        <f t="shared" si="14"/>
        <v>0</v>
      </c>
      <c r="P93" s="1417"/>
      <c r="Q93" s="20"/>
      <c r="R93" s="560" t="str">
        <f>IFERROR(VLOOKUP(Q93,'FX rates'!$C$9:$D$25,2,FALSE),"")</f>
        <v/>
      </c>
      <c r="S93" s="382">
        <f t="shared" si="27"/>
        <v>0</v>
      </c>
      <c r="T93" s="382">
        <f t="shared" si="25"/>
        <v>0</v>
      </c>
      <c r="U93" s="48"/>
      <c r="V93" s="188"/>
      <c r="W93" s="188"/>
      <c r="X93" s="188"/>
      <c r="Y93" s="188"/>
      <c r="Z93" s="188"/>
      <c r="AA93" s="188"/>
      <c r="AB93" s="188"/>
      <c r="AC93" s="187"/>
      <c r="AD93" s="61"/>
      <c r="AE93" s="61"/>
      <c r="AF93" s="5"/>
      <c r="AG93" s="11"/>
      <c r="AH93" s="11"/>
      <c r="AI93" s="11"/>
      <c r="AJ93" s="11"/>
      <c r="AK93" s="11"/>
      <c r="AL93" s="11"/>
      <c r="AM93" s="11"/>
    </row>
    <row r="94" spans="1:39" x14ac:dyDescent="0.2">
      <c r="A94" s="32"/>
      <c r="B94" s="155"/>
      <c r="C94" s="31"/>
      <c r="D94" s="42"/>
      <c r="E94" s="1163"/>
      <c r="F94" s="1163"/>
      <c r="G94" s="1168"/>
      <c r="H94" s="42"/>
      <c r="I94" s="1168"/>
      <c r="J94" s="1168"/>
      <c r="K94" s="31"/>
      <c r="L94" s="31"/>
      <c r="M94" s="42"/>
      <c r="N94" s="20"/>
      <c r="O94" s="194">
        <f t="shared" si="14"/>
        <v>0</v>
      </c>
      <c r="P94" s="1417"/>
      <c r="Q94" s="20"/>
      <c r="R94" s="560" t="str">
        <f>IFERROR(VLOOKUP(Q94,'FX rates'!$C$9:$D$25,2,FALSE),"")</f>
        <v/>
      </c>
      <c r="S94" s="382">
        <f t="shared" si="27"/>
        <v>0</v>
      </c>
      <c r="T94" s="382">
        <f t="shared" ref="T94:T123" si="36">IF(OR(H94=$AL$31,ISBLANK(H94)),O94,0)</f>
        <v>0</v>
      </c>
      <c r="U94" s="48"/>
      <c r="V94" s="188"/>
      <c r="W94" s="188"/>
      <c r="X94" s="188"/>
      <c r="Y94" s="188"/>
      <c r="Z94" s="188"/>
      <c r="AA94" s="188"/>
      <c r="AB94" s="188"/>
      <c r="AC94" s="187"/>
      <c r="AD94" s="61"/>
      <c r="AE94" s="61"/>
      <c r="AF94" s="5"/>
      <c r="AG94" s="11"/>
      <c r="AH94" s="11"/>
      <c r="AI94" s="11"/>
      <c r="AJ94" s="11"/>
      <c r="AK94" s="11"/>
      <c r="AL94" s="11"/>
      <c r="AM94" s="11"/>
    </row>
    <row r="95" spans="1:39" x14ac:dyDescent="0.2">
      <c r="A95" s="32"/>
      <c r="B95" s="155"/>
      <c r="C95" s="19"/>
      <c r="D95" s="42"/>
      <c r="E95" s="1163"/>
      <c r="F95" s="1163"/>
      <c r="G95" s="365"/>
      <c r="H95" s="42"/>
      <c r="I95" s="365"/>
      <c r="J95" s="365"/>
      <c r="K95" s="19"/>
      <c r="L95" s="19"/>
      <c r="M95" s="42"/>
      <c r="N95" s="20"/>
      <c r="O95" s="194">
        <f t="shared" ref="O95:O158" si="37">IF($M95=$AH$30,$G95,IF($M95=$AH$31,$I95,IF($M95=$AH$32,$J95,0)))</f>
        <v>0</v>
      </c>
      <c r="P95" s="1417"/>
      <c r="Q95" s="20"/>
      <c r="R95" s="560" t="str">
        <f>IFERROR(VLOOKUP(Q95,'FX rates'!$C$9:$D$25,2,FALSE),"")</f>
        <v/>
      </c>
      <c r="S95" s="382">
        <f t="shared" si="27"/>
        <v>0</v>
      </c>
      <c r="T95" s="382">
        <f t="shared" si="36"/>
        <v>0</v>
      </c>
      <c r="U95" s="48"/>
      <c r="V95" s="188"/>
      <c r="W95" s="188"/>
      <c r="X95" s="188"/>
      <c r="Y95" s="188"/>
      <c r="Z95" s="188"/>
      <c r="AA95" s="188"/>
      <c r="AB95" s="188"/>
      <c r="AC95" s="187"/>
      <c r="AD95" s="61"/>
      <c r="AE95" s="61"/>
      <c r="AF95" s="5"/>
      <c r="AG95" s="11"/>
      <c r="AH95" s="11"/>
      <c r="AI95" s="11"/>
      <c r="AJ95" s="11"/>
      <c r="AK95" s="11"/>
      <c r="AL95" s="11"/>
      <c r="AM95" s="11"/>
    </row>
    <row r="96" spans="1:39" x14ac:dyDescent="0.2">
      <c r="A96" s="32"/>
      <c r="B96" s="155"/>
      <c r="C96" s="19"/>
      <c r="D96" s="42"/>
      <c r="E96" s="1163"/>
      <c r="F96" s="1163"/>
      <c r="G96" s="365"/>
      <c r="H96" s="42"/>
      <c r="I96" s="365"/>
      <c r="J96" s="365"/>
      <c r="K96" s="19"/>
      <c r="L96" s="19"/>
      <c r="M96" s="42"/>
      <c r="N96" s="20"/>
      <c r="O96" s="194">
        <f t="shared" si="37"/>
        <v>0</v>
      </c>
      <c r="P96" s="1417"/>
      <c r="Q96" s="20"/>
      <c r="R96" s="560" t="str">
        <f>IFERROR(VLOOKUP(Q96,'FX rates'!$C$9:$D$25,2,FALSE),"")</f>
        <v/>
      </c>
      <c r="S96" s="382">
        <f t="shared" si="27"/>
        <v>0</v>
      </c>
      <c r="T96" s="382">
        <f t="shared" si="36"/>
        <v>0</v>
      </c>
      <c r="U96" s="48"/>
      <c r="V96" s="188"/>
      <c r="W96" s="188"/>
      <c r="X96" s="188"/>
      <c r="Y96" s="188"/>
      <c r="Z96" s="188"/>
      <c r="AA96" s="188"/>
      <c r="AB96" s="188"/>
      <c r="AC96" s="187"/>
      <c r="AD96" s="61"/>
      <c r="AE96" s="61"/>
      <c r="AF96" s="5"/>
      <c r="AG96" s="11"/>
      <c r="AH96" s="11"/>
      <c r="AI96" s="11"/>
      <c r="AJ96" s="11"/>
      <c r="AK96" s="11"/>
      <c r="AL96" s="11"/>
      <c r="AM96" s="11"/>
    </row>
    <row r="97" spans="1:39" x14ac:dyDescent="0.2">
      <c r="A97" s="32"/>
      <c r="B97" s="155"/>
      <c r="C97" s="19"/>
      <c r="D97" s="42"/>
      <c r="E97" s="1163"/>
      <c r="F97" s="1163"/>
      <c r="G97" s="365"/>
      <c r="H97" s="42"/>
      <c r="I97" s="365"/>
      <c r="J97" s="365"/>
      <c r="K97" s="19"/>
      <c r="L97" s="19"/>
      <c r="M97" s="42"/>
      <c r="N97" s="20"/>
      <c r="O97" s="194">
        <f t="shared" si="37"/>
        <v>0</v>
      </c>
      <c r="P97" s="1417"/>
      <c r="Q97" s="20"/>
      <c r="R97" s="560" t="str">
        <f>IFERROR(VLOOKUP(Q97,'FX rates'!$C$9:$D$25,2,FALSE),"")</f>
        <v/>
      </c>
      <c r="S97" s="382">
        <f t="shared" si="27"/>
        <v>0</v>
      </c>
      <c r="T97" s="382">
        <f t="shared" si="36"/>
        <v>0</v>
      </c>
      <c r="U97" s="48"/>
      <c r="V97" s="188"/>
      <c r="W97" s="188"/>
      <c r="X97" s="188"/>
      <c r="Y97" s="188"/>
      <c r="Z97" s="188"/>
      <c r="AA97" s="188"/>
      <c r="AB97" s="188"/>
      <c r="AC97" s="187"/>
      <c r="AD97" s="61"/>
      <c r="AE97" s="61"/>
      <c r="AF97" s="5"/>
      <c r="AG97" s="11"/>
      <c r="AH97" s="11"/>
      <c r="AI97" s="11"/>
      <c r="AJ97" s="11"/>
      <c r="AK97" s="11"/>
      <c r="AL97" s="11"/>
      <c r="AM97" s="11"/>
    </row>
    <row r="98" spans="1:39" x14ac:dyDescent="0.2">
      <c r="A98" s="32"/>
      <c r="B98" s="155"/>
      <c r="C98" s="19"/>
      <c r="D98" s="42"/>
      <c r="E98" s="1163"/>
      <c r="F98" s="1163"/>
      <c r="G98" s="365"/>
      <c r="H98" s="42"/>
      <c r="I98" s="365"/>
      <c r="J98" s="365"/>
      <c r="K98" s="19"/>
      <c r="L98" s="19"/>
      <c r="M98" s="42"/>
      <c r="N98" s="20"/>
      <c r="O98" s="194">
        <f t="shared" si="37"/>
        <v>0</v>
      </c>
      <c r="P98" s="1417"/>
      <c r="Q98" s="20"/>
      <c r="R98" s="560" t="str">
        <f>IFERROR(VLOOKUP(Q98,'FX rates'!$C$9:$D$25,2,FALSE),"")</f>
        <v/>
      </c>
      <c r="S98" s="382">
        <f t="shared" si="27"/>
        <v>0</v>
      </c>
      <c r="T98" s="382">
        <f t="shared" si="36"/>
        <v>0</v>
      </c>
      <c r="U98" s="48"/>
      <c r="V98" s="188"/>
      <c r="W98" s="188"/>
      <c r="X98" s="188"/>
      <c r="Y98" s="188"/>
      <c r="Z98" s="188"/>
      <c r="AA98" s="188"/>
      <c r="AB98" s="188"/>
      <c r="AC98" s="187"/>
      <c r="AD98" s="61"/>
      <c r="AE98" s="61"/>
      <c r="AF98" s="5"/>
      <c r="AG98" s="11"/>
      <c r="AH98" s="11"/>
      <c r="AI98" s="11"/>
      <c r="AJ98" s="11"/>
      <c r="AK98" s="11"/>
      <c r="AL98" s="11"/>
      <c r="AM98" s="11"/>
    </row>
    <row r="99" spans="1:39" x14ac:dyDescent="0.2">
      <c r="A99" s="32"/>
      <c r="B99" s="155"/>
      <c r="C99" s="31"/>
      <c r="D99" s="42"/>
      <c r="E99" s="1163"/>
      <c r="F99" s="1163"/>
      <c r="G99" s="1170"/>
      <c r="H99" s="42"/>
      <c r="I99" s="1170"/>
      <c r="J99" s="1170"/>
      <c r="K99" s="31"/>
      <c r="L99" s="31"/>
      <c r="M99" s="42"/>
      <c r="N99" s="20"/>
      <c r="O99" s="194">
        <f t="shared" si="37"/>
        <v>0</v>
      </c>
      <c r="P99" s="1417"/>
      <c r="Q99" s="20"/>
      <c r="R99" s="560" t="str">
        <f>IFERROR(VLOOKUP(Q99,'FX rates'!$C$9:$D$25,2,FALSE),"")</f>
        <v/>
      </c>
      <c r="S99" s="382">
        <f t="shared" ref="S99:S123" si="38">IF(H99=$AL$30,O99,0)</f>
        <v>0</v>
      </c>
      <c r="T99" s="382">
        <f t="shared" si="36"/>
        <v>0</v>
      </c>
      <c r="U99" s="48"/>
      <c r="V99" s="188"/>
      <c r="W99" s="188"/>
      <c r="X99" s="188"/>
      <c r="Y99" s="188"/>
      <c r="Z99" s="188"/>
      <c r="AA99" s="188"/>
      <c r="AB99" s="188"/>
      <c r="AC99" s="187"/>
      <c r="AD99" s="61"/>
      <c r="AE99" s="61"/>
      <c r="AF99" s="5"/>
      <c r="AG99" s="11"/>
      <c r="AH99" s="11"/>
      <c r="AI99" s="11"/>
      <c r="AJ99" s="11"/>
      <c r="AK99" s="11"/>
      <c r="AL99" s="11"/>
      <c r="AM99" s="11"/>
    </row>
    <row r="100" spans="1:39" x14ac:dyDescent="0.2">
      <c r="A100" s="32"/>
      <c r="B100" s="155"/>
      <c r="C100" s="31"/>
      <c r="D100" s="42"/>
      <c r="E100" s="1163"/>
      <c r="F100" s="1163"/>
      <c r="G100" s="1168"/>
      <c r="H100" s="42"/>
      <c r="I100" s="166"/>
      <c r="J100" s="166"/>
      <c r="K100" s="31"/>
      <c r="L100" s="31"/>
      <c r="M100" s="42"/>
      <c r="N100" s="20"/>
      <c r="O100" s="194">
        <f t="shared" si="37"/>
        <v>0</v>
      </c>
      <c r="P100" s="1417"/>
      <c r="Q100" s="20"/>
      <c r="R100" s="560" t="str">
        <f>IFERROR(VLOOKUP(Q100,'FX rates'!$C$9:$D$25,2,FALSE),"")</f>
        <v/>
      </c>
      <c r="S100" s="382">
        <f t="shared" si="38"/>
        <v>0</v>
      </c>
      <c r="T100" s="382">
        <f t="shared" si="36"/>
        <v>0</v>
      </c>
      <c r="U100" s="48"/>
      <c r="V100" s="188"/>
      <c r="W100" s="188"/>
      <c r="X100" s="188"/>
      <c r="Y100" s="188"/>
      <c r="Z100" s="188"/>
      <c r="AA100" s="188"/>
      <c r="AB100" s="188"/>
      <c r="AC100" s="187"/>
      <c r="AD100" s="61"/>
      <c r="AE100" s="61"/>
      <c r="AF100" s="5"/>
      <c r="AG100" s="11"/>
      <c r="AH100" s="11"/>
      <c r="AI100" s="11"/>
      <c r="AJ100" s="11"/>
      <c r="AK100" s="11"/>
      <c r="AL100" s="11"/>
      <c r="AM100" s="11"/>
    </row>
    <row r="101" spans="1:39" x14ac:dyDescent="0.2">
      <c r="A101" s="32"/>
      <c r="B101" s="155"/>
      <c r="C101" s="31"/>
      <c r="D101" s="42"/>
      <c r="E101" s="1163"/>
      <c r="F101" s="1163"/>
      <c r="G101" s="1168"/>
      <c r="H101" s="42"/>
      <c r="I101" s="166"/>
      <c r="J101" s="166"/>
      <c r="K101" s="31"/>
      <c r="L101" s="31"/>
      <c r="M101" s="42"/>
      <c r="N101" s="20"/>
      <c r="O101" s="194">
        <f t="shared" si="37"/>
        <v>0</v>
      </c>
      <c r="P101" s="1417"/>
      <c r="Q101" s="20"/>
      <c r="R101" s="560" t="str">
        <f>IFERROR(VLOOKUP(Q101,'FX rates'!$C$9:$D$25,2,FALSE),"")</f>
        <v/>
      </c>
      <c r="S101" s="382">
        <f t="shared" si="38"/>
        <v>0</v>
      </c>
      <c r="T101" s="382">
        <f t="shared" si="36"/>
        <v>0</v>
      </c>
      <c r="U101" s="48"/>
      <c r="V101" s="188"/>
      <c r="W101" s="188"/>
      <c r="X101" s="188"/>
      <c r="Y101" s="188"/>
      <c r="Z101" s="188"/>
      <c r="AA101" s="188"/>
      <c r="AB101" s="188"/>
      <c r="AC101" s="187"/>
      <c r="AD101" s="61"/>
      <c r="AE101" s="61"/>
      <c r="AF101" s="5"/>
      <c r="AG101" s="11"/>
      <c r="AH101" s="11"/>
      <c r="AI101" s="11"/>
      <c r="AJ101" s="11"/>
      <c r="AK101" s="11"/>
      <c r="AL101" s="11"/>
      <c r="AM101" s="11"/>
    </row>
    <row r="102" spans="1:39" x14ac:dyDescent="0.2">
      <c r="A102" s="32"/>
      <c r="B102" s="155"/>
      <c r="C102" s="31"/>
      <c r="D102" s="42"/>
      <c r="E102" s="1163"/>
      <c r="F102" s="1163"/>
      <c r="G102" s="1168"/>
      <c r="H102" s="42"/>
      <c r="I102" s="1168"/>
      <c r="J102" s="1168"/>
      <c r="K102" s="31"/>
      <c r="L102" s="31"/>
      <c r="M102" s="42"/>
      <c r="N102" s="20"/>
      <c r="O102" s="194">
        <f t="shared" si="37"/>
        <v>0</v>
      </c>
      <c r="P102" s="1417"/>
      <c r="Q102" s="20"/>
      <c r="R102" s="560" t="str">
        <f>IFERROR(VLOOKUP(Q102,'FX rates'!$C$9:$D$25,2,FALSE),"")</f>
        <v/>
      </c>
      <c r="S102" s="382">
        <f t="shared" si="38"/>
        <v>0</v>
      </c>
      <c r="T102" s="382">
        <f t="shared" si="36"/>
        <v>0</v>
      </c>
      <c r="U102" s="48"/>
      <c r="V102" s="188"/>
      <c r="W102" s="188"/>
      <c r="X102" s="188"/>
      <c r="Y102" s="188"/>
      <c r="Z102" s="188"/>
      <c r="AA102" s="188"/>
      <c r="AB102" s="188"/>
      <c r="AC102" s="187"/>
      <c r="AD102" s="61"/>
      <c r="AE102" s="61"/>
      <c r="AF102" s="5"/>
      <c r="AG102" s="11"/>
      <c r="AH102" s="11"/>
      <c r="AI102" s="11"/>
      <c r="AJ102" s="11"/>
      <c r="AK102" s="11"/>
      <c r="AL102" s="11"/>
      <c r="AM102" s="11"/>
    </row>
    <row r="103" spans="1:39" x14ac:dyDescent="0.2">
      <c r="A103" s="32"/>
      <c r="B103" s="155"/>
      <c r="C103" s="19"/>
      <c r="D103" s="42"/>
      <c r="E103" s="1163"/>
      <c r="F103" s="1163"/>
      <c r="G103" s="365"/>
      <c r="H103" s="42"/>
      <c r="I103" s="365"/>
      <c r="J103" s="365"/>
      <c r="K103" s="19"/>
      <c r="L103" s="19"/>
      <c r="M103" s="42"/>
      <c r="N103" s="20"/>
      <c r="O103" s="194">
        <f t="shared" si="37"/>
        <v>0</v>
      </c>
      <c r="P103" s="1417"/>
      <c r="Q103" s="20"/>
      <c r="R103" s="560" t="str">
        <f>IFERROR(VLOOKUP(Q103,'FX rates'!$C$9:$D$25,2,FALSE),"")</f>
        <v/>
      </c>
      <c r="S103" s="382">
        <f t="shared" si="38"/>
        <v>0</v>
      </c>
      <c r="T103" s="382">
        <f t="shared" si="36"/>
        <v>0</v>
      </c>
      <c r="U103" s="48"/>
      <c r="V103" s="188"/>
      <c r="W103" s="188"/>
      <c r="X103" s="188"/>
      <c r="Y103" s="188"/>
      <c r="Z103" s="188"/>
      <c r="AA103" s="188"/>
      <c r="AB103" s="188"/>
      <c r="AC103" s="187"/>
      <c r="AD103" s="61"/>
      <c r="AE103" s="61"/>
      <c r="AF103" s="5"/>
      <c r="AG103" s="11"/>
      <c r="AH103" s="11"/>
      <c r="AI103" s="11"/>
      <c r="AJ103" s="11"/>
      <c r="AK103" s="11"/>
      <c r="AL103" s="11"/>
      <c r="AM103" s="11"/>
    </row>
    <row r="104" spans="1:39" x14ac:dyDescent="0.2">
      <c r="A104" s="32"/>
      <c r="B104" s="155"/>
      <c r="C104" s="19"/>
      <c r="D104" s="42"/>
      <c r="E104" s="1163"/>
      <c r="F104" s="1163"/>
      <c r="G104" s="365"/>
      <c r="H104" s="42"/>
      <c r="I104" s="365"/>
      <c r="J104" s="365"/>
      <c r="K104" s="19"/>
      <c r="L104" s="19"/>
      <c r="M104" s="42"/>
      <c r="N104" s="20"/>
      <c r="O104" s="194">
        <f t="shared" si="37"/>
        <v>0</v>
      </c>
      <c r="P104" s="1417"/>
      <c r="Q104" s="20"/>
      <c r="R104" s="560" t="str">
        <f>IFERROR(VLOOKUP(Q104,'FX rates'!$C$9:$D$25,2,FALSE),"")</f>
        <v/>
      </c>
      <c r="S104" s="382">
        <f t="shared" si="38"/>
        <v>0</v>
      </c>
      <c r="T104" s="382">
        <f t="shared" si="36"/>
        <v>0</v>
      </c>
      <c r="U104" s="48"/>
      <c r="V104" s="188"/>
      <c r="W104" s="188"/>
      <c r="X104" s="188"/>
      <c r="Y104" s="188"/>
      <c r="Z104" s="188"/>
      <c r="AA104" s="188"/>
      <c r="AB104" s="188"/>
      <c r="AC104" s="187"/>
      <c r="AD104" s="61"/>
      <c r="AE104" s="61"/>
      <c r="AF104" s="5"/>
      <c r="AG104" s="11"/>
      <c r="AH104" s="11"/>
      <c r="AI104" s="11"/>
      <c r="AJ104" s="11"/>
      <c r="AK104" s="11"/>
      <c r="AL104" s="11"/>
      <c r="AM104" s="11"/>
    </row>
    <row r="105" spans="1:39" x14ac:dyDescent="0.2">
      <c r="A105" s="32"/>
      <c r="B105" s="155"/>
      <c r="C105" s="19"/>
      <c r="D105" s="42"/>
      <c r="E105" s="1163"/>
      <c r="F105" s="1163"/>
      <c r="G105" s="365"/>
      <c r="H105" s="42"/>
      <c r="I105" s="365"/>
      <c r="J105" s="365"/>
      <c r="K105" s="19"/>
      <c r="L105" s="19"/>
      <c r="M105" s="42"/>
      <c r="N105" s="20"/>
      <c r="O105" s="194">
        <f t="shared" si="37"/>
        <v>0</v>
      </c>
      <c r="P105" s="1417"/>
      <c r="Q105" s="20"/>
      <c r="R105" s="560" t="str">
        <f>IFERROR(VLOOKUP(Q105,'FX rates'!$C$9:$D$25,2,FALSE),"")</f>
        <v/>
      </c>
      <c r="S105" s="382">
        <f t="shared" si="38"/>
        <v>0</v>
      </c>
      <c r="T105" s="382">
        <f t="shared" si="36"/>
        <v>0</v>
      </c>
      <c r="U105" s="48"/>
      <c r="V105" s="188"/>
      <c r="W105" s="188"/>
      <c r="X105" s="188"/>
      <c r="Y105" s="188"/>
      <c r="Z105" s="188"/>
      <c r="AA105" s="188"/>
      <c r="AB105" s="188"/>
      <c r="AC105" s="187"/>
      <c r="AD105" s="61"/>
      <c r="AE105" s="61"/>
      <c r="AF105" s="5"/>
      <c r="AG105" s="11"/>
      <c r="AH105" s="11"/>
      <c r="AI105" s="11"/>
      <c r="AJ105" s="11"/>
      <c r="AK105" s="11"/>
      <c r="AL105" s="11"/>
      <c r="AM105" s="11"/>
    </row>
    <row r="106" spans="1:39" x14ac:dyDescent="0.2">
      <c r="A106" s="32"/>
      <c r="B106" s="155"/>
      <c r="C106" s="19"/>
      <c r="D106" s="42"/>
      <c r="E106" s="1163"/>
      <c r="F106" s="1163"/>
      <c r="G106" s="365"/>
      <c r="H106" s="42"/>
      <c r="I106" s="365"/>
      <c r="J106" s="365"/>
      <c r="K106" s="19"/>
      <c r="L106" s="19"/>
      <c r="M106" s="42"/>
      <c r="N106" s="20"/>
      <c r="O106" s="194">
        <f t="shared" si="37"/>
        <v>0</v>
      </c>
      <c r="P106" s="1417"/>
      <c r="Q106" s="20"/>
      <c r="R106" s="560" t="str">
        <f>IFERROR(VLOOKUP(Q106,'FX rates'!$C$9:$D$25,2,FALSE),"")</f>
        <v/>
      </c>
      <c r="S106" s="382">
        <f t="shared" si="38"/>
        <v>0</v>
      </c>
      <c r="T106" s="382">
        <f t="shared" si="36"/>
        <v>0</v>
      </c>
      <c r="U106" s="48"/>
      <c r="V106" s="188"/>
      <c r="W106" s="188"/>
      <c r="X106" s="188"/>
      <c r="Y106" s="188"/>
      <c r="Z106" s="188"/>
      <c r="AA106" s="188"/>
      <c r="AB106" s="188"/>
      <c r="AC106" s="187"/>
      <c r="AD106" s="61"/>
      <c r="AE106" s="61"/>
      <c r="AF106" s="5"/>
      <c r="AG106" s="11"/>
      <c r="AH106" s="11"/>
      <c r="AI106" s="11"/>
      <c r="AJ106" s="11"/>
      <c r="AK106" s="11"/>
      <c r="AL106" s="11"/>
      <c r="AM106" s="11"/>
    </row>
    <row r="107" spans="1:39" x14ac:dyDescent="0.2">
      <c r="A107" s="32"/>
      <c r="B107" s="155"/>
      <c r="C107" s="31"/>
      <c r="D107" s="42"/>
      <c r="E107" s="1163"/>
      <c r="F107" s="1163"/>
      <c r="G107" s="1168"/>
      <c r="H107" s="42"/>
      <c r="I107" s="1168"/>
      <c r="J107" s="1168"/>
      <c r="K107" s="31"/>
      <c r="L107" s="31"/>
      <c r="M107" s="42"/>
      <c r="N107" s="20"/>
      <c r="O107" s="194">
        <f t="shared" si="37"/>
        <v>0</v>
      </c>
      <c r="P107" s="1417"/>
      <c r="Q107" s="20"/>
      <c r="R107" s="560" t="str">
        <f>IFERROR(VLOOKUP(Q107,'FX rates'!$C$9:$D$25,2,FALSE),"")</f>
        <v/>
      </c>
      <c r="S107" s="382">
        <f t="shared" si="38"/>
        <v>0</v>
      </c>
      <c r="T107" s="382">
        <f t="shared" si="36"/>
        <v>0</v>
      </c>
      <c r="U107" s="48"/>
      <c r="V107" s="188"/>
      <c r="W107" s="188"/>
      <c r="X107" s="188"/>
      <c r="Y107" s="188"/>
      <c r="Z107" s="188"/>
      <c r="AA107" s="188"/>
      <c r="AB107" s="188"/>
      <c r="AC107" s="187"/>
      <c r="AD107" s="61"/>
      <c r="AE107" s="61"/>
      <c r="AF107" s="5"/>
      <c r="AG107" s="11"/>
      <c r="AH107" s="11"/>
      <c r="AI107" s="11"/>
      <c r="AJ107" s="11"/>
      <c r="AK107" s="11"/>
      <c r="AL107" s="11"/>
      <c r="AM107" s="11"/>
    </row>
    <row r="108" spans="1:39" x14ac:dyDescent="0.2">
      <c r="A108" s="32"/>
      <c r="B108" s="155"/>
      <c r="C108" s="31"/>
      <c r="D108" s="42"/>
      <c r="E108" s="1163"/>
      <c r="F108" s="1163"/>
      <c r="G108" s="1168"/>
      <c r="H108" s="42"/>
      <c r="I108" s="1168"/>
      <c r="J108" s="1168"/>
      <c r="K108" s="31"/>
      <c r="L108" s="31"/>
      <c r="M108" s="42"/>
      <c r="N108" s="20"/>
      <c r="O108" s="194">
        <f t="shared" si="37"/>
        <v>0</v>
      </c>
      <c r="P108" s="1417"/>
      <c r="Q108" s="20"/>
      <c r="R108" s="560" t="str">
        <f>IFERROR(VLOOKUP(Q108,'FX rates'!$C$9:$D$25,2,FALSE),"")</f>
        <v/>
      </c>
      <c r="S108" s="382">
        <f t="shared" si="38"/>
        <v>0</v>
      </c>
      <c r="T108" s="382">
        <f t="shared" si="36"/>
        <v>0</v>
      </c>
      <c r="U108" s="48"/>
      <c r="V108" s="188"/>
      <c r="W108" s="188"/>
      <c r="X108" s="188"/>
      <c r="Y108" s="188"/>
      <c r="Z108" s="188"/>
      <c r="AA108" s="188"/>
      <c r="AB108" s="188"/>
      <c r="AC108" s="187"/>
      <c r="AD108" s="61"/>
      <c r="AE108" s="61"/>
      <c r="AF108" s="5"/>
      <c r="AG108" s="11"/>
      <c r="AH108" s="11"/>
      <c r="AI108" s="11"/>
      <c r="AJ108" s="11"/>
      <c r="AK108" s="11"/>
      <c r="AL108" s="11"/>
      <c r="AM108" s="11"/>
    </row>
    <row r="109" spans="1:39" x14ac:dyDescent="0.2">
      <c r="A109" s="32"/>
      <c r="B109" s="155"/>
      <c r="C109" s="31"/>
      <c r="D109" s="42"/>
      <c r="E109" s="1163"/>
      <c r="F109" s="1163"/>
      <c r="G109" s="1168"/>
      <c r="H109" s="42"/>
      <c r="I109" s="166"/>
      <c r="J109" s="166"/>
      <c r="K109" s="31"/>
      <c r="L109" s="31"/>
      <c r="M109" s="42"/>
      <c r="N109" s="20"/>
      <c r="O109" s="194">
        <f t="shared" si="37"/>
        <v>0</v>
      </c>
      <c r="P109" s="1417"/>
      <c r="Q109" s="20"/>
      <c r="R109" s="560" t="str">
        <f>IFERROR(VLOOKUP(Q109,'FX rates'!$C$9:$D$25,2,FALSE),"")</f>
        <v/>
      </c>
      <c r="S109" s="382">
        <f t="shared" si="38"/>
        <v>0</v>
      </c>
      <c r="T109" s="382">
        <f t="shared" si="36"/>
        <v>0</v>
      </c>
      <c r="U109" s="48"/>
      <c r="V109" s="188"/>
      <c r="W109" s="188"/>
      <c r="X109" s="188"/>
      <c r="Y109" s="188"/>
      <c r="Z109" s="188"/>
      <c r="AA109" s="188"/>
      <c r="AB109" s="188"/>
      <c r="AC109" s="187"/>
      <c r="AD109" s="61"/>
      <c r="AE109" s="61"/>
      <c r="AF109" s="5"/>
      <c r="AG109" s="11"/>
      <c r="AH109" s="11"/>
      <c r="AI109" s="11"/>
      <c r="AJ109" s="11"/>
      <c r="AK109" s="11"/>
      <c r="AL109" s="11"/>
      <c r="AM109" s="11"/>
    </row>
    <row r="110" spans="1:39" x14ac:dyDescent="0.2">
      <c r="A110" s="32"/>
      <c r="B110" s="750"/>
      <c r="C110" s="31"/>
      <c r="D110" s="42"/>
      <c r="E110" s="1163"/>
      <c r="F110" s="1163"/>
      <c r="G110" s="1168"/>
      <c r="H110" s="42"/>
      <c r="I110" s="1168"/>
      <c r="J110" s="1168"/>
      <c r="K110" s="31"/>
      <c r="L110" s="31"/>
      <c r="M110" s="42"/>
      <c r="N110" s="20"/>
      <c r="O110" s="194">
        <f t="shared" si="37"/>
        <v>0</v>
      </c>
      <c r="P110" s="1417"/>
      <c r="Q110" s="20"/>
      <c r="R110" s="560" t="str">
        <f>IFERROR(VLOOKUP(Q110,'FX rates'!$C$9:$D$25,2,FALSE),"")</f>
        <v/>
      </c>
      <c r="S110" s="382">
        <f t="shared" si="38"/>
        <v>0</v>
      </c>
      <c r="T110" s="382">
        <f t="shared" si="36"/>
        <v>0</v>
      </c>
      <c r="U110" s="48"/>
      <c r="V110" s="188"/>
      <c r="W110" s="188"/>
      <c r="X110" s="188"/>
      <c r="Y110" s="188"/>
      <c r="Z110" s="188"/>
      <c r="AA110" s="188"/>
      <c r="AB110" s="188"/>
      <c r="AC110" s="187"/>
      <c r="AD110" s="61"/>
      <c r="AE110" s="61"/>
      <c r="AF110" s="5"/>
      <c r="AG110" s="11"/>
      <c r="AH110" s="11"/>
      <c r="AI110" s="11"/>
      <c r="AJ110" s="11"/>
      <c r="AK110" s="11"/>
      <c r="AL110" s="11"/>
      <c r="AM110" s="11"/>
    </row>
    <row r="111" spans="1:39" x14ac:dyDescent="0.2">
      <c r="A111" s="32"/>
      <c r="B111" s="155"/>
      <c r="C111" s="31"/>
      <c r="D111" s="42"/>
      <c r="E111" s="1163"/>
      <c r="F111" s="1163"/>
      <c r="G111" s="1168"/>
      <c r="H111" s="42"/>
      <c r="I111" s="1168"/>
      <c r="J111" s="1168"/>
      <c r="K111" s="31"/>
      <c r="L111" s="31"/>
      <c r="M111" s="42"/>
      <c r="N111" s="20"/>
      <c r="O111" s="194">
        <f t="shared" si="37"/>
        <v>0</v>
      </c>
      <c r="P111" s="1417"/>
      <c r="Q111" s="20"/>
      <c r="R111" s="560" t="str">
        <f>IFERROR(VLOOKUP(Q111,'FX rates'!$C$9:$D$25,2,FALSE),"")</f>
        <v/>
      </c>
      <c r="S111" s="382">
        <f t="shared" si="38"/>
        <v>0</v>
      </c>
      <c r="T111" s="382">
        <f t="shared" si="36"/>
        <v>0</v>
      </c>
      <c r="U111" s="48"/>
      <c r="V111" s="188"/>
      <c r="W111" s="188"/>
      <c r="X111" s="188"/>
      <c r="Y111" s="188"/>
      <c r="Z111" s="188"/>
      <c r="AA111" s="188"/>
      <c r="AB111" s="188"/>
      <c r="AC111" s="187"/>
      <c r="AD111" s="61"/>
      <c r="AE111" s="61"/>
      <c r="AF111" s="5"/>
      <c r="AG111" s="11"/>
      <c r="AH111" s="11"/>
      <c r="AI111" s="11"/>
      <c r="AJ111" s="11"/>
      <c r="AK111" s="11"/>
      <c r="AL111" s="11"/>
      <c r="AM111" s="11"/>
    </row>
    <row r="112" spans="1:39" x14ac:dyDescent="0.2">
      <c r="A112" s="32"/>
      <c r="B112" s="155"/>
      <c r="C112" s="31"/>
      <c r="D112" s="42"/>
      <c r="E112" s="1163"/>
      <c r="F112" s="1163"/>
      <c r="G112" s="1168"/>
      <c r="H112" s="42"/>
      <c r="I112" s="1168"/>
      <c r="J112" s="1168"/>
      <c r="K112" s="31"/>
      <c r="L112" s="31"/>
      <c r="M112" s="42"/>
      <c r="N112" s="20"/>
      <c r="O112" s="194">
        <f t="shared" si="37"/>
        <v>0</v>
      </c>
      <c r="P112" s="1417"/>
      <c r="Q112" s="20"/>
      <c r="R112" s="560" t="str">
        <f>IFERROR(VLOOKUP(Q112,'FX rates'!$C$9:$D$25,2,FALSE),"")</f>
        <v/>
      </c>
      <c r="S112" s="382">
        <f t="shared" si="38"/>
        <v>0</v>
      </c>
      <c r="T112" s="382">
        <f t="shared" si="36"/>
        <v>0</v>
      </c>
      <c r="U112" s="48"/>
      <c r="V112" s="188"/>
      <c r="W112" s="188"/>
      <c r="X112" s="188"/>
      <c r="Y112" s="188"/>
      <c r="Z112" s="188"/>
      <c r="AA112" s="188"/>
      <c r="AB112" s="188"/>
      <c r="AC112" s="187"/>
      <c r="AD112" s="61"/>
      <c r="AE112" s="61"/>
      <c r="AF112" s="5"/>
      <c r="AG112" s="11"/>
      <c r="AH112" s="11"/>
      <c r="AI112" s="11"/>
      <c r="AJ112" s="11"/>
      <c r="AK112" s="11"/>
      <c r="AL112" s="11"/>
      <c r="AM112" s="11"/>
    </row>
    <row r="113" spans="1:39" x14ac:dyDescent="0.2">
      <c r="A113" s="32"/>
      <c r="B113" s="155"/>
      <c r="C113" s="31"/>
      <c r="D113" s="42"/>
      <c r="E113" s="1163"/>
      <c r="F113" s="1163"/>
      <c r="G113" s="1168"/>
      <c r="H113" s="42"/>
      <c r="I113" s="1168"/>
      <c r="J113" s="1168"/>
      <c r="K113" s="31"/>
      <c r="L113" s="31"/>
      <c r="M113" s="42"/>
      <c r="N113" s="20"/>
      <c r="O113" s="194">
        <f t="shared" si="37"/>
        <v>0</v>
      </c>
      <c r="P113" s="1417"/>
      <c r="Q113" s="20"/>
      <c r="R113" s="560" t="str">
        <f>IFERROR(VLOOKUP(Q113,'FX rates'!$C$9:$D$25,2,FALSE),"")</f>
        <v/>
      </c>
      <c r="S113" s="382">
        <f t="shared" si="38"/>
        <v>0</v>
      </c>
      <c r="T113" s="382">
        <f t="shared" si="36"/>
        <v>0</v>
      </c>
      <c r="U113" s="48"/>
      <c r="V113" s="188"/>
      <c r="W113" s="188"/>
      <c r="X113" s="188"/>
      <c r="Y113" s="188"/>
      <c r="Z113" s="188"/>
      <c r="AA113" s="188"/>
      <c r="AB113" s="188"/>
      <c r="AC113" s="187"/>
      <c r="AD113" s="61"/>
      <c r="AE113" s="61"/>
      <c r="AF113" s="5"/>
      <c r="AG113" s="11"/>
      <c r="AH113" s="11"/>
      <c r="AI113" s="11"/>
      <c r="AJ113" s="11"/>
      <c r="AK113" s="11"/>
      <c r="AL113" s="11"/>
      <c r="AM113" s="11"/>
    </row>
    <row r="114" spans="1:39" x14ac:dyDescent="0.2">
      <c r="A114" s="32"/>
      <c r="B114" s="155"/>
      <c r="C114" s="31"/>
      <c r="D114" s="42"/>
      <c r="E114" s="1163"/>
      <c r="F114" s="1163"/>
      <c r="G114" s="1168"/>
      <c r="H114" s="42"/>
      <c r="I114" s="1168"/>
      <c r="J114" s="1168"/>
      <c r="K114" s="31"/>
      <c r="L114" s="31"/>
      <c r="M114" s="42"/>
      <c r="N114" s="20"/>
      <c r="O114" s="194">
        <f t="shared" si="37"/>
        <v>0</v>
      </c>
      <c r="P114" s="1417"/>
      <c r="Q114" s="20"/>
      <c r="R114" s="560" t="str">
        <f>IFERROR(VLOOKUP(Q114,'FX rates'!$C$9:$D$25,2,FALSE),"")</f>
        <v/>
      </c>
      <c r="S114" s="382">
        <f t="shared" si="38"/>
        <v>0</v>
      </c>
      <c r="T114" s="382">
        <f t="shared" si="36"/>
        <v>0</v>
      </c>
      <c r="U114" s="48"/>
      <c r="V114" s="188"/>
      <c r="W114" s="188"/>
      <c r="X114" s="188"/>
      <c r="Y114" s="188"/>
      <c r="Z114" s="188"/>
      <c r="AA114" s="188"/>
      <c r="AB114" s="188"/>
      <c r="AC114" s="187"/>
      <c r="AD114" s="61"/>
      <c r="AE114" s="61"/>
      <c r="AF114" s="5"/>
      <c r="AG114" s="11"/>
      <c r="AH114" s="11"/>
      <c r="AI114" s="11"/>
      <c r="AJ114" s="11"/>
      <c r="AK114" s="11"/>
      <c r="AL114" s="11"/>
      <c r="AM114" s="11"/>
    </row>
    <row r="115" spans="1:39" x14ac:dyDescent="0.2">
      <c r="A115" s="32"/>
      <c r="B115" s="155"/>
      <c r="C115" s="31"/>
      <c r="D115" s="42"/>
      <c r="E115" s="1163"/>
      <c r="F115" s="1163"/>
      <c r="G115" s="1168"/>
      <c r="H115" s="42"/>
      <c r="I115" s="1168"/>
      <c r="J115" s="1168"/>
      <c r="K115" s="31"/>
      <c r="L115" s="31"/>
      <c r="M115" s="42"/>
      <c r="N115" s="20"/>
      <c r="O115" s="194">
        <f t="shared" si="37"/>
        <v>0</v>
      </c>
      <c r="P115" s="1417"/>
      <c r="Q115" s="20"/>
      <c r="R115" s="560" t="str">
        <f>IFERROR(VLOOKUP(Q115,'FX rates'!$C$9:$D$25,2,FALSE),"")</f>
        <v/>
      </c>
      <c r="S115" s="382">
        <f t="shared" si="38"/>
        <v>0</v>
      </c>
      <c r="T115" s="382">
        <f t="shared" si="36"/>
        <v>0</v>
      </c>
      <c r="U115" s="48"/>
      <c r="V115" s="188"/>
      <c r="W115" s="188"/>
      <c r="X115" s="188"/>
      <c r="Y115" s="188"/>
      <c r="Z115" s="188"/>
      <c r="AA115" s="188"/>
      <c r="AB115" s="188"/>
      <c r="AC115" s="187"/>
      <c r="AD115" s="61"/>
      <c r="AE115" s="61"/>
      <c r="AF115" s="5"/>
      <c r="AG115" s="11"/>
      <c r="AH115" s="11"/>
      <c r="AI115" s="11"/>
      <c r="AJ115" s="11"/>
      <c r="AK115" s="11"/>
      <c r="AL115" s="11"/>
      <c r="AM115" s="11"/>
    </row>
    <row r="116" spans="1:39" x14ac:dyDescent="0.2">
      <c r="A116" s="32"/>
      <c r="B116" s="155"/>
      <c r="C116" s="31"/>
      <c r="D116" s="42"/>
      <c r="E116" s="1163"/>
      <c r="F116" s="1163"/>
      <c r="G116" s="1168"/>
      <c r="H116" s="42"/>
      <c r="I116" s="1168"/>
      <c r="J116" s="1168"/>
      <c r="K116" s="31"/>
      <c r="L116" s="31"/>
      <c r="M116" s="42"/>
      <c r="N116" s="20"/>
      <c r="O116" s="194">
        <f t="shared" si="37"/>
        <v>0</v>
      </c>
      <c r="P116" s="1417"/>
      <c r="Q116" s="20"/>
      <c r="R116" s="560" t="str">
        <f>IFERROR(VLOOKUP(Q116,'FX rates'!$C$9:$D$25,2,FALSE),"")</f>
        <v/>
      </c>
      <c r="S116" s="382">
        <f t="shared" si="38"/>
        <v>0</v>
      </c>
      <c r="T116" s="382">
        <f t="shared" si="36"/>
        <v>0</v>
      </c>
      <c r="U116" s="48"/>
      <c r="V116" s="188"/>
      <c r="W116" s="188"/>
      <c r="X116" s="188"/>
      <c r="Y116" s="188"/>
      <c r="Z116" s="188"/>
      <c r="AA116" s="188"/>
      <c r="AB116" s="188"/>
      <c r="AC116" s="187"/>
      <c r="AD116" s="61"/>
      <c r="AE116" s="61"/>
      <c r="AF116" s="5"/>
      <c r="AG116" s="11"/>
      <c r="AH116" s="11"/>
      <c r="AI116" s="11"/>
      <c r="AJ116" s="11"/>
      <c r="AK116" s="11"/>
      <c r="AL116" s="11"/>
      <c r="AM116" s="11"/>
    </row>
    <row r="117" spans="1:39" x14ac:dyDescent="0.2">
      <c r="A117" s="32"/>
      <c r="B117" s="155"/>
      <c r="C117" s="19"/>
      <c r="D117" s="42"/>
      <c r="E117" s="1163"/>
      <c r="F117" s="1163"/>
      <c r="G117" s="1168"/>
      <c r="H117" s="42"/>
      <c r="I117" s="1168"/>
      <c r="J117" s="1168"/>
      <c r="K117" s="31"/>
      <c r="L117" s="31"/>
      <c r="M117" s="42"/>
      <c r="N117" s="20"/>
      <c r="O117" s="194">
        <f t="shared" si="37"/>
        <v>0</v>
      </c>
      <c r="P117" s="1417"/>
      <c r="Q117" s="20"/>
      <c r="R117" s="560" t="str">
        <f>IFERROR(VLOOKUP(Q117,'FX rates'!$C$9:$D$25,2,FALSE),"")</f>
        <v/>
      </c>
      <c r="S117" s="382">
        <f t="shared" si="38"/>
        <v>0</v>
      </c>
      <c r="T117" s="382">
        <f t="shared" si="36"/>
        <v>0</v>
      </c>
      <c r="U117" s="48"/>
      <c r="V117" s="188"/>
      <c r="W117" s="188"/>
      <c r="X117" s="188"/>
      <c r="Y117" s="188"/>
      <c r="Z117" s="188"/>
      <c r="AA117" s="188"/>
      <c r="AB117" s="188"/>
      <c r="AC117" s="187"/>
      <c r="AD117" s="61"/>
      <c r="AE117" s="61"/>
      <c r="AF117" s="5"/>
      <c r="AG117" s="11"/>
      <c r="AH117" s="11"/>
      <c r="AI117" s="11"/>
      <c r="AJ117" s="11"/>
      <c r="AK117" s="11"/>
      <c r="AL117" s="11"/>
      <c r="AM117" s="11"/>
    </row>
    <row r="118" spans="1:39" x14ac:dyDescent="0.2">
      <c r="A118" s="32"/>
      <c r="B118" s="155"/>
      <c r="C118" s="19"/>
      <c r="D118" s="42"/>
      <c r="E118" s="1163"/>
      <c r="F118" s="1163"/>
      <c r="G118" s="365"/>
      <c r="H118" s="42"/>
      <c r="I118" s="365"/>
      <c r="J118" s="365"/>
      <c r="K118" s="19"/>
      <c r="L118" s="19"/>
      <c r="M118" s="42"/>
      <c r="N118" s="20"/>
      <c r="O118" s="194">
        <f t="shared" si="37"/>
        <v>0</v>
      </c>
      <c r="P118" s="1417"/>
      <c r="Q118" s="20"/>
      <c r="R118" s="560" t="str">
        <f>IFERROR(VLOOKUP(Q118,'FX rates'!$C$9:$D$25,2,FALSE),"")</f>
        <v/>
      </c>
      <c r="S118" s="382">
        <f t="shared" si="38"/>
        <v>0</v>
      </c>
      <c r="T118" s="382">
        <f t="shared" si="36"/>
        <v>0</v>
      </c>
      <c r="U118" s="48"/>
      <c r="V118" s="188"/>
      <c r="W118" s="188"/>
      <c r="X118" s="188"/>
      <c r="Y118" s="188"/>
      <c r="Z118" s="188"/>
      <c r="AA118" s="188"/>
      <c r="AB118" s="188"/>
      <c r="AC118" s="187"/>
      <c r="AD118" s="61"/>
      <c r="AE118" s="61"/>
      <c r="AF118" s="5"/>
      <c r="AG118" s="11"/>
      <c r="AH118" s="11"/>
      <c r="AI118" s="11"/>
      <c r="AJ118" s="11"/>
      <c r="AK118" s="11"/>
      <c r="AL118" s="11"/>
      <c r="AM118" s="11"/>
    </row>
    <row r="119" spans="1:39" x14ac:dyDescent="0.2">
      <c r="A119" s="32"/>
      <c r="B119" s="155"/>
      <c r="C119" s="19"/>
      <c r="D119" s="42"/>
      <c r="E119" s="1163"/>
      <c r="F119" s="1163"/>
      <c r="G119" s="365"/>
      <c r="H119" s="42"/>
      <c r="I119" s="365"/>
      <c r="J119" s="365"/>
      <c r="K119" s="19"/>
      <c r="L119" s="19"/>
      <c r="M119" s="42"/>
      <c r="N119" s="20"/>
      <c r="O119" s="194">
        <f t="shared" si="37"/>
        <v>0</v>
      </c>
      <c r="P119" s="1417"/>
      <c r="Q119" s="20"/>
      <c r="R119" s="560" t="str">
        <f>IFERROR(VLOOKUP(Q119,'FX rates'!$C$9:$D$25,2,FALSE),"")</f>
        <v/>
      </c>
      <c r="S119" s="382">
        <f t="shared" si="38"/>
        <v>0</v>
      </c>
      <c r="T119" s="382">
        <f t="shared" si="36"/>
        <v>0</v>
      </c>
      <c r="U119" s="48"/>
      <c r="V119" s="188"/>
      <c r="W119" s="188"/>
      <c r="X119" s="188"/>
      <c r="Y119" s="188"/>
      <c r="Z119" s="188"/>
      <c r="AA119" s="188"/>
      <c r="AB119" s="188"/>
      <c r="AC119" s="187"/>
      <c r="AD119" s="61"/>
      <c r="AE119" s="61"/>
      <c r="AF119" s="5"/>
      <c r="AG119" s="11"/>
      <c r="AH119" s="11"/>
      <c r="AI119" s="11"/>
      <c r="AJ119" s="11"/>
      <c r="AK119" s="11"/>
      <c r="AL119" s="11"/>
      <c r="AM119" s="11"/>
    </row>
    <row r="120" spans="1:39" x14ac:dyDescent="0.2">
      <c r="A120" s="32"/>
      <c r="B120" s="155"/>
      <c r="C120" s="19"/>
      <c r="D120" s="42"/>
      <c r="E120" s="1163"/>
      <c r="F120" s="1163"/>
      <c r="G120" s="365"/>
      <c r="H120" s="42"/>
      <c r="I120" s="365"/>
      <c r="J120" s="365"/>
      <c r="K120" s="19"/>
      <c r="L120" s="19"/>
      <c r="M120" s="42"/>
      <c r="N120" s="20"/>
      <c r="O120" s="194">
        <f t="shared" si="37"/>
        <v>0</v>
      </c>
      <c r="P120" s="1417"/>
      <c r="Q120" s="20"/>
      <c r="R120" s="560" t="str">
        <f>IFERROR(VLOOKUP(Q120,'FX rates'!$C$9:$D$25,2,FALSE),"")</f>
        <v/>
      </c>
      <c r="S120" s="382">
        <f t="shared" si="38"/>
        <v>0</v>
      </c>
      <c r="T120" s="382">
        <f t="shared" si="36"/>
        <v>0</v>
      </c>
      <c r="U120" s="48"/>
      <c r="V120" s="188"/>
      <c r="W120" s="188"/>
      <c r="X120" s="188"/>
      <c r="Y120" s="188"/>
      <c r="Z120" s="188"/>
      <c r="AA120" s="188"/>
      <c r="AB120" s="188"/>
      <c r="AC120" s="187"/>
      <c r="AD120" s="61"/>
      <c r="AE120" s="61"/>
      <c r="AF120" s="5"/>
      <c r="AG120" s="11"/>
      <c r="AH120" s="11"/>
      <c r="AI120" s="11"/>
      <c r="AJ120" s="11"/>
      <c r="AK120" s="11"/>
      <c r="AL120" s="11"/>
      <c r="AM120" s="11"/>
    </row>
    <row r="121" spans="1:39" x14ac:dyDescent="0.2">
      <c r="A121" s="32"/>
      <c r="B121" s="155"/>
      <c r="C121" s="19"/>
      <c r="D121" s="42"/>
      <c r="E121" s="1163"/>
      <c r="F121" s="1163"/>
      <c r="G121" s="365"/>
      <c r="H121" s="42"/>
      <c r="I121" s="365"/>
      <c r="J121" s="365"/>
      <c r="K121" s="19"/>
      <c r="L121" s="19"/>
      <c r="M121" s="42"/>
      <c r="N121" s="20"/>
      <c r="O121" s="194">
        <f t="shared" si="37"/>
        <v>0</v>
      </c>
      <c r="P121" s="1417"/>
      <c r="Q121" s="20"/>
      <c r="R121" s="560" t="str">
        <f>IFERROR(VLOOKUP(Q121,'FX rates'!$C$9:$D$25,2,FALSE),"")</f>
        <v/>
      </c>
      <c r="S121" s="382">
        <f t="shared" si="38"/>
        <v>0</v>
      </c>
      <c r="T121" s="382">
        <f t="shared" si="36"/>
        <v>0</v>
      </c>
      <c r="U121" s="48"/>
      <c r="V121" s="188"/>
      <c r="W121" s="188"/>
      <c r="X121" s="188"/>
      <c r="Y121" s="188"/>
      <c r="Z121" s="188"/>
      <c r="AA121" s="188"/>
      <c r="AB121" s="188"/>
      <c r="AC121" s="187"/>
      <c r="AD121" s="61"/>
      <c r="AE121" s="61"/>
      <c r="AF121" s="5"/>
      <c r="AG121" s="11"/>
      <c r="AH121" s="11"/>
      <c r="AI121" s="11"/>
      <c r="AJ121" s="11"/>
      <c r="AK121" s="11"/>
      <c r="AL121" s="11"/>
      <c r="AM121" s="11"/>
    </row>
    <row r="122" spans="1:39" x14ac:dyDescent="0.2">
      <c r="A122" s="32"/>
      <c r="B122" s="155"/>
      <c r="C122" s="19"/>
      <c r="D122" s="42"/>
      <c r="E122" s="1163"/>
      <c r="F122" s="1163"/>
      <c r="G122" s="365"/>
      <c r="H122" s="42"/>
      <c r="I122" s="365"/>
      <c r="J122" s="365"/>
      <c r="K122" s="19"/>
      <c r="L122" s="19"/>
      <c r="M122" s="42"/>
      <c r="N122" s="20"/>
      <c r="O122" s="194">
        <f t="shared" si="37"/>
        <v>0</v>
      </c>
      <c r="P122" s="1417"/>
      <c r="Q122" s="20"/>
      <c r="R122" s="560" t="str">
        <f>IFERROR(VLOOKUP(Q122,'FX rates'!$C$9:$D$25,2,FALSE),"")</f>
        <v/>
      </c>
      <c r="S122" s="382">
        <f t="shared" si="38"/>
        <v>0</v>
      </c>
      <c r="T122" s="382">
        <f t="shared" si="36"/>
        <v>0</v>
      </c>
      <c r="U122" s="48"/>
      <c r="V122" s="188"/>
      <c r="W122" s="188"/>
      <c r="X122" s="188"/>
      <c r="Y122" s="188"/>
      <c r="Z122" s="188"/>
      <c r="AA122" s="188"/>
      <c r="AB122" s="188"/>
      <c r="AC122" s="187"/>
      <c r="AD122" s="61"/>
      <c r="AE122" s="61"/>
      <c r="AF122" s="5"/>
      <c r="AG122" s="11"/>
      <c r="AH122" s="11"/>
      <c r="AI122" s="11"/>
      <c r="AJ122" s="11"/>
      <c r="AK122" s="11"/>
      <c r="AL122" s="11"/>
      <c r="AM122" s="11"/>
    </row>
    <row r="123" spans="1:39" x14ac:dyDescent="0.2">
      <c r="A123" s="32"/>
      <c r="B123" s="155"/>
      <c r="C123" s="19"/>
      <c r="D123" s="42"/>
      <c r="E123" s="1163"/>
      <c r="F123" s="1163"/>
      <c r="G123" s="365"/>
      <c r="H123" s="42"/>
      <c r="I123" s="365"/>
      <c r="J123" s="365"/>
      <c r="K123" s="19"/>
      <c r="L123" s="19"/>
      <c r="M123" s="42"/>
      <c r="N123" s="20"/>
      <c r="O123" s="194">
        <f t="shared" si="37"/>
        <v>0</v>
      </c>
      <c r="P123" s="1417"/>
      <c r="Q123" s="20"/>
      <c r="R123" s="560" t="str">
        <f>IFERROR(VLOOKUP(Q123,'FX rates'!$C$9:$D$25,2,FALSE),"")</f>
        <v/>
      </c>
      <c r="S123" s="382">
        <f t="shared" si="38"/>
        <v>0</v>
      </c>
      <c r="T123" s="382">
        <f t="shared" si="36"/>
        <v>0</v>
      </c>
      <c r="U123" s="48"/>
      <c r="V123" s="188"/>
      <c r="W123" s="188"/>
      <c r="X123" s="188"/>
      <c r="Y123" s="188"/>
      <c r="Z123" s="188"/>
      <c r="AA123" s="188"/>
      <c r="AB123" s="188"/>
      <c r="AC123" s="187"/>
      <c r="AD123" s="61"/>
      <c r="AE123" s="61"/>
      <c r="AF123" s="5"/>
      <c r="AG123" s="11"/>
      <c r="AH123" s="11"/>
      <c r="AI123" s="11"/>
      <c r="AJ123" s="11"/>
      <c r="AK123" s="11"/>
      <c r="AL123" s="11"/>
      <c r="AM123" s="11"/>
    </row>
    <row r="124" spans="1:39" x14ac:dyDescent="0.2">
      <c r="A124" s="32"/>
      <c r="B124" s="155"/>
      <c r="C124" s="19"/>
      <c r="D124" s="42"/>
      <c r="E124" s="1163"/>
      <c r="F124" s="1163"/>
      <c r="G124" s="365"/>
      <c r="H124" s="42"/>
      <c r="I124" s="365"/>
      <c r="J124" s="365"/>
      <c r="K124" s="19"/>
      <c r="L124" s="19"/>
      <c r="M124" s="42"/>
      <c r="N124" s="20"/>
      <c r="O124" s="194">
        <f t="shared" si="37"/>
        <v>0</v>
      </c>
      <c r="P124" s="1416"/>
      <c r="Q124" s="20"/>
      <c r="R124" s="560" t="str">
        <f>IFERROR(VLOOKUP(Q124,'FX rates'!$C$9:$D$25,2,FALSE),"")</f>
        <v/>
      </c>
      <c r="S124" s="382">
        <f t="shared" ref="S124:S160" si="39">IF(H124=$AL$30,O124,0)</f>
        <v>0</v>
      </c>
      <c r="T124" s="382">
        <f t="shared" ref="T124:T160" si="40">IF(OR(H124=$AL$31,ISBLANK(H124)),O124,0)</f>
        <v>0</v>
      </c>
      <c r="U124" s="48"/>
      <c r="V124" s="188"/>
      <c r="W124" s="188"/>
      <c r="X124" s="188"/>
      <c r="Y124" s="188"/>
      <c r="Z124" s="188"/>
      <c r="AA124" s="188"/>
      <c r="AB124" s="188"/>
      <c r="AC124" s="187"/>
      <c r="AD124" s="61"/>
      <c r="AE124" s="61"/>
      <c r="AF124" s="5"/>
      <c r="AG124" s="11"/>
      <c r="AH124" s="11"/>
      <c r="AI124" s="11"/>
      <c r="AJ124" s="11"/>
      <c r="AK124" s="11"/>
      <c r="AL124" s="11"/>
      <c r="AM124" s="11"/>
    </row>
    <row r="125" spans="1:39" x14ac:dyDescent="0.2">
      <c r="A125" s="32"/>
      <c r="B125" s="155"/>
      <c r="C125" s="19"/>
      <c r="D125" s="42"/>
      <c r="E125" s="1163"/>
      <c r="F125" s="1163"/>
      <c r="G125" s="365"/>
      <c r="H125" s="42"/>
      <c r="I125" s="365"/>
      <c r="J125" s="365"/>
      <c r="K125" s="19"/>
      <c r="L125" s="19"/>
      <c r="M125" s="42"/>
      <c r="N125" s="20"/>
      <c r="O125" s="194">
        <f t="shared" si="37"/>
        <v>0</v>
      </c>
      <c r="P125" s="1416"/>
      <c r="Q125" s="20"/>
      <c r="R125" s="560" t="str">
        <f>IFERROR(VLOOKUP(Q125,'FX rates'!$C$9:$D$25,2,FALSE),"")</f>
        <v/>
      </c>
      <c r="S125" s="382">
        <f t="shared" si="39"/>
        <v>0</v>
      </c>
      <c r="T125" s="382">
        <f t="shared" si="40"/>
        <v>0</v>
      </c>
      <c r="U125" s="48"/>
      <c r="V125" s="188"/>
      <c r="W125" s="188"/>
      <c r="X125" s="188"/>
      <c r="Y125" s="188"/>
      <c r="Z125" s="188"/>
      <c r="AA125" s="188"/>
      <c r="AB125" s="188"/>
      <c r="AC125" s="187"/>
      <c r="AD125" s="61"/>
      <c r="AE125" s="61"/>
      <c r="AF125" s="5"/>
      <c r="AG125" s="11"/>
      <c r="AH125" s="11"/>
      <c r="AI125" s="11"/>
      <c r="AJ125" s="11"/>
      <c r="AK125" s="11"/>
      <c r="AL125" s="11"/>
      <c r="AM125" s="11"/>
    </row>
    <row r="126" spans="1:39" x14ac:dyDescent="0.2">
      <c r="A126" s="32"/>
      <c r="B126" s="155"/>
      <c r="C126" s="19"/>
      <c r="D126" s="42"/>
      <c r="E126" s="1163"/>
      <c r="F126" s="1163"/>
      <c r="G126" s="365"/>
      <c r="H126" s="42"/>
      <c r="I126" s="365"/>
      <c r="J126" s="365"/>
      <c r="K126" s="19"/>
      <c r="L126" s="19"/>
      <c r="M126" s="42"/>
      <c r="N126" s="20"/>
      <c r="O126" s="194">
        <f t="shared" si="37"/>
        <v>0</v>
      </c>
      <c r="P126" s="1416"/>
      <c r="Q126" s="20"/>
      <c r="R126" s="560" t="str">
        <f>IFERROR(VLOOKUP(Q126,'FX rates'!$C$9:$D$25,2,FALSE),"")</f>
        <v/>
      </c>
      <c r="S126" s="382">
        <f t="shared" si="39"/>
        <v>0</v>
      </c>
      <c r="T126" s="382">
        <f t="shared" si="40"/>
        <v>0</v>
      </c>
      <c r="U126" s="48"/>
      <c r="V126" s="188"/>
      <c r="W126" s="188"/>
      <c r="X126" s="188"/>
      <c r="Y126" s="188"/>
      <c r="Z126" s="188"/>
      <c r="AA126" s="188"/>
      <c r="AB126" s="188"/>
      <c r="AC126" s="187"/>
      <c r="AD126" s="61"/>
      <c r="AE126" s="61"/>
      <c r="AF126" s="5"/>
      <c r="AG126" s="11"/>
      <c r="AH126" s="11"/>
      <c r="AI126" s="11"/>
      <c r="AJ126" s="11"/>
      <c r="AK126" s="11"/>
      <c r="AL126" s="11"/>
      <c r="AM126" s="11"/>
    </row>
    <row r="127" spans="1:39" x14ac:dyDescent="0.2">
      <c r="A127" s="32"/>
      <c r="B127" s="155"/>
      <c r="C127" s="19"/>
      <c r="D127" s="42"/>
      <c r="E127" s="1163"/>
      <c r="F127" s="1163"/>
      <c r="G127" s="365"/>
      <c r="H127" s="42"/>
      <c r="I127" s="365"/>
      <c r="J127" s="365"/>
      <c r="K127" s="19"/>
      <c r="L127" s="19"/>
      <c r="M127" s="42"/>
      <c r="N127" s="20"/>
      <c r="O127" s="194">
        <f t="shared" si="37"/>
        <v>0</v>
      </c>
      <c r="P127" s="1416"/>
      <c r="Q127" s="20"/>
      <c r="R127" s="560" t="str">
        <f>IFERROR(VLOOKUP(Q127,'FX rates'!$C$9:$D$25,2,FALSE),"")</f>
        <v/>
      </c>
      <c r="S127" s="382">
        <f t="shared" si="39"/>
        <v>0</v>
      </c>
      <c r="T127" s="382">
        <f t="shared" si="40"/>
        <v>0</v>
      </c>
      <c r="U127" s="48"/>
      <c r="V127" s="188"/>
      <c r="W127" s="188"/>
      <c r="X127" s="188"/>
      <c r="Y127" s="188"/>
      <c r="Z127" s="188"/>
      <c r="AA127" s="188"/>
      <c r="AB127" s="188"/>
      <c r="AC127" s="187"/>
      <c r="AD127" s="61"/>
      <c r="AE127" s="61"/>
      <c r="AF127" s="5"/>
      <c r="AG127" s="11"/>
      <c r="AH127" s="11"/>
      <c r="AI127" s="11"/>
      <c r="AJ127" s="11"/>
      <c r="AK127" s="11"/>
      <c r="AL127" s="11"/>
      <c r="AM127" s="11"/>
    </row>
    <row r="128" spans="1:39" x14ac:dyDescent="0.2">
      <c r="A128" s="32"/>
      <c r="B128" s="155"/>
      <c r="C128" s="19"/>
      <c r="D128" s="42"/>
      <c r="E128" s="1163"/>
      <c r="F128" s="1163"/>
      <c r="G128" s="365"/>
      <c r="H128" s="42"/>
      <c r="I128" s="365"/>
      <c r="J128" s="365"/>
      <c r="K128" s="19"/>
      <c r="L128" s="19"/>
      <c r="M128" s="42"/>
      <c r="N128" s="20"/>
      <c r="O128" s="194">
        <f t="shared" si="37"/>
        <v>0</v>
      </c>
      <c r="P128" s="1416"/>
      <c r="Q128" s="20"/>
      <c r="R128" s="560" t="str">
        <f>IFERROR(VLOOKUP(Q128,'FX rates'!$C$9:$D$25,2,FALSE),"")</f>
        <v/>
      </c>
      <c r="S128" s="382">
        <f t="shared" si="39"/>
        <v>0</v>
      </c>
      <c r="T128" s="382">
        <f t="shared" si="40"/>
        <v>0</v>
      </c>
      <c r="U128" s="48"/>
      <c r="V128" s="188"/>
      <c r="W128" s="188"/>
      <c r="X128" s="188"/>
      <c r="Y128" s="188"/>
      <c r="Z128" s="188"/>
      <c r="AA128" s="188"/>
      <c r="AB128" s="188"/>
      <c r="AC128" s="187"/>
      <c r="AD128" s="61"/>
      <c r="AE128" s="61"/>
      <c r="AF128" s="5"/>
      <c r="AG128" s="11"/>
      <c r="AH128" s="11"/>
      <c r="AI128" s="11"/>
      <c r="AJ128" s="11"/>
      <c r="AK128" s="11"/>
      <c r="AL128" s="11"/>
      <c r="AM128" s="11"/>
    </row>
    <row r="129" spans="1:39" x14ac:dyDescent="0.2">
      <c r="A129" s="32"/>
      <c r="B129" s="155"/>
      <c r="C129" s="19"/>
      <c r="D129" s="42"/>
      <c r="E129" s="1163"/>
      <c r="F129" s="1163"/>
      <c r="G129" s="365"/>
      <c r="H129" s="42"/>
      <c r="I129" s="365"/>
      <c r="J129" s="365"/>
      <c r="K129" s="19"/>
      <c r="L129" s="19"/>
      <c r="M129" s="42"/>
      <c r="N129" s="20"/>
      <c r="O129" s="194">
        <f t="shared" si="37"/>
        <v>0</v>
      </c>
      <c r="P129" s="1416"/>
      <c r="Q129" s="20"/>
      <c r="R129" s="560" t="str">
        <f>IFERROR(VLOOKUP(Q129,'FX rates'!$C$9:$D$25,2,FALSE),"")</f>
        <v/>
      </c>
      <c r="S129" s="382">
        <f t="shared" si="39"/>
        <v>0</v>
      </c>
      <c r="T129" s="382">
        <f t="shared" si="40"/>
        <v>0</v>
      </c>
      <c r="U129" s="48"/>
      <c r="V129" s="188"/>
      <c r="W129" s="188"/>
      <c r="X129" s="188"/>
      <c r="Y129" s="188"/>
      <c r="Z129" s="188"/>
      <c r="AA129" s="188"/>
      <c r="AB129" s="188"/>
      <c r="AC129" s="187"/>
      <c r="AD129" s="61"/>
      <c r="AE129" s="61"/>
      <c r="AF129" s="5"/>
      <c r="AG129" s="11"/>
      <c r="AH129" s="11"/>
      <c r="AI129" s="11"/>
      <c r="AJ129" s="11"/>
      <c r="AK129" s="11"/>
      <c r="AL129" s="11"/>
      <c r="AM129" s="11"/>
    </row>
    <row r="130" spans="1:39" x14ac:dyDescent="0.2">
      <c r="A130" s="32"/>
      <c r="B130" s="155"/>
      <c r="C130" s="19"/>
      <c r="D130" s="42"/>
      <c r="E130" s="1163"/>
      <c r="F130" s="1163"/>
      <c r="G130" s="365"/>
      <c r="H130" s="42"/>
      <c r="I130" s="365"/>
      <c r="J130" s="365"/>
      <c r="K130" s="19"/>
      <c r="L130" s="19"/>
      <c r="M130" s="42"/>
      <c r="N130" s="20"/>
      <c r="O130" s="194">
        <f t="shared" si="37"/>
        <v>0</v>
      </c>
      <c r="P130" s="1416"/>
      <c r="Q130" s="20"/>
      <c r="R130" s="560" t="str">
        <f>IFERROR(VLOOKUP(Q130,'FX rates'!$C$9:$D$25,2,FALSE),"")</f>
        <v/>
      </c>
      <c r="S130" s="382">
        <f t="shared" si="39"/>
        <v>0</v>
      </c>
      <c r="T130" s="382">
        <f t="shared" si="40"/>
        <v>0</v>
      </c>
      <c r="U130" s="48"/>
      <c r="V130" s="188"/>
      <c r="W130" s="188"/>
      <c r="X130" s="188"/>
      <c r="Y130" s="188"/>
      <c r="Z130" s="188"/>
      <c r="AA130" s="188"/>
      <c r="AB130" s="188"/>
      <c r="AC130" s="187"/>
      <c r="AD130" s="61"/>
      <c r="AE130" s="61"/>
      <c r="AF130" s="5"/>
      <c r="AG130" s="11"/>
      <c r="AH130" s="11"/>
      <c r="AI130" s="11"/>
      <c r="AJ130" s="11"/>
      <c r="AK130" s="11"/>
      <c r="AL130" s="11"/>
      <c r="AM130" s="11"/>
    </row>
    <row r="131" spans="1:39" x14ac:dyDescent="0.2">
      <c r="A131" s="32"/>
      <c r="B131" s="155"/>
      <c r="C131" s="19"/>
      <c r="D131" s="42"/>
      <c r="E131" s="1163"/>
      <c r="F131" s="1163"/>
      <c r="G131" s="365"/>
      <c r="H131" s="42"/>
      <c r="I131" s="365"/>
      <c r="J131" s="365"/>
      <c r="K131" s="19"/>
      <c r="L131" s="19"/>
      <c r="M131" s="42"/>
      <c r="N131" s="20"/>
      <c r="O131" s="194">
        <f t="shared" si="37"/>
        <v>0</v>
      </c>
      <c r="P131" s="1416"/>
      <c r="Q131" s="20"/>
      <c r="R131" s="560" t="str">
        <f>IFERROR(VLOOKUP(Q131,'FX rates'!$C$9:$D$25,2,FALSE),"")</f>
        <v/>
      </c>
      <c r="S131" s="382">
        <f t="shared" si="39"/>
        <v>0</v>
      </c>
      <c r="T131" s="382">
        <f t="shared" si="40"/>
        <v>0</v>
      </c>
      <c r="U131" s="48"/>
      <c r="V131" s="188"/>
      <c r="W131" s="188"/>
      <c r="X131" s="188"/>
      <c r="Y131" s="188"/>
      <c r="Z131" s="188"/>
      <c r="AA131" s="188"/>
      <c r="AB131" s="188"/>
      <c r="AC131" s="187"/>
      <c r="AD131" s="61"/>
      <c r="AE131" s="61"/>
      <c r="AF131" s="5"/>
      <c r="AG131" s="11"/>
      <c r="AH131" s="11"/>
      <c r="AI131" s="11"/>
      <c r="AJ131" s="11"/>
      <c r="AK131" s="11"/>
      <c r="AL131" s="11"/>
      <c r="AM131" s="11"/>
    </row>
    <row r="132" spans="1:39" x14ac:dyDescent="0.2">
      <c r="A132" s="32"/>
      <c r="B132" s="155"/>
      <c r="C132" s="19"/>
      <c r="D132" s="42"/>
      <c r="E132" s="1163"/>
      <c r="F132" s="1163"/>
      <c r="G132" s="365"/>
      <c r="H132" s="42"/>
      <c r="I132" s="365"/>
      <c r="J132" s="365"/>
      <c r="K132" s="19"/>
      <c r="L132" s="19"/>
      <c r="M132" s="42"/>
      <c r="N132" s="20"/>
      <c r="O132" s="194">
        <f t="shared" si="37"/>
        <v>0</v>
      </c>
      <c r="P132" s="1416"/>
      <c r="Q132" s="20"/>
      <c r="R132" s="560" t="str">
        <f>IFERROR(VLOOKUP(Q132,'FX rates'!$C$9:$D$25,2,FALSE),"")</f>
        <v/>
      </c>
      <c r="S132" s="382">
        <f t="shared" si="39"/>
        <v>0</v>
      </c>
      <c r="T132" s="382">
        <f t="shared" si="40"/>
        <v>0</v>
      </c>
      <c r="U132" s="48"/>
      <c r="V132" s="188"/>
      <c r="W132" s="188"/>
      <c r="X132" s="188"/>
      <c r="Y132" s="188"/>
      <c r="Z132" s="188"/>
      <c r="AA132" s="188"/>
      <c r="AB132" s="188"/>
      <c r="AC132" s="187"/>
      <c r="AD132" s="61"/>
      <c r="AE132" s="61"/>
      <c r="AF132" s="5"/>
      <c r="AG132" s="11"/>
      <c r="AH132" s="11"/>
      <c r="AI132" s="11"/>
      <c r="AJ132" s="11"/>
      <c r="AK132" s="11"/>
      <c r="AL132" s="11"/>
      <c r="AM132" s="11"/>
    </row>
    <row r="133" spans="1:39" x14ac:dyDescent="0.2">
      <c r="A133" s="32"/>
      <c r="B133" s="155"/>
      <c r="C133" s="19"/>
      <c r="D133" s="42"/>
      <c r="E133" s="1163"/>
      <c r="F133" s="1163"/>
      <c r="G133" s="365"/>
      <c r="H133" s="42"/>
      <c r="I133" s="365"/>
      <c r="J133" s="365"/>
      <c r="K133" s="19"/>
      <c r="L133" s="19"/>
      <c r="M133" s="42"/>
      <c r="N133" s="20"/>
      <c r="O133" s="194">
        <f t="shared" si="37"/>
        <v>0</v>
      </c>
      <c r="P133" s="1416"/>
      <c r="Q133" s="20"/>
      <c r="R133" s="560" t="str">
        <f>IFERROR(VLOOKUP(Q133,'FX rates'!$C$9:$D$25,2,FALSE),"")</f>
        <v/>
      </c>
      <c r="S133" s="382">
        <f t="shared" si="39"/>
        <v>0</v>
      </c>
      <c r="T133" s="382">
        <f t="shared" si="40"/>
        <v>0</v>
      </c>
      <c r="U133" s="48"/>
      <c r="V133" s="188"/>
      <c r="W133" s="188"/>
      <c r="X133" s="188"/>
      <c r="Y133" s="188"/>
      <c r="Z133" s="188"/>
      <c r="AA133" s="188"/>
      <c r="AB133" s="188"/>
      <c r="AC133" s="187"/>
      <c r="AD133" s="61"/>
      <c r="AE133" s="61"/>
      <c r="AF133" s="5"/>
      <c r="AG133" s="11"/>
      <c r="AH133" s="11"/>
      <c r="AI133" s="11"/>
      <c r="AJ133" s="11"/>
      <c r="AK133" s="11"/>
      <c r="AL133" s="11"/>
      <c r="AM133" s="11"/>
    </row>
    <row r="134" spans="1:39" x14ac:dyDescent="0.2">
      <c r="A134" s="32"/>
      <c r="B134" s="155"/>
      <c r="C134" s="19"/>
      <c r="D134" s="42"/>
      <c r="E134" s="1163"/>
      <c r="F134" s="1163"/>
      <c r="G134" s="365"/>
      <c r="H134" s="42"/>
      <c r="I134" s="365"/>
      <c r="J134" s="365"/>
      <c r="K134" s="19"/>
      <c r="L134" s="19"/>
      <c r="M134" s="42"/>
      <c r="N134" s="20"/>
      <c r="O134" s="194">
        <f t="shared" si="37"/>
        <v>0</v>
      </c>
      <c r="P134" s="1416"/>
      <c r="Q134" s="20"/>
      <c r="R134" s="560" t="str">
        <f>IFERROR(VLOOKUP(Q134,'FX rates'!$C$9:$D$25,2,FALSE),"")</f>
        <v/>
      </c>
      <c r="S134" s="382">
        <f t="shared" si="39"/>
        <v>0</v>
      </c>
      <c r="T134" s="382">
        <f t="shared" si="40"/>
        <v>0</v>
      </c>
      <c r="U134" s="48"/>
      <c r="V134" s="188"/>
      <c r="W134" s="188"/>
      <c r="X134" s="188"/>
      <c r="Y134" s="188"/>
      <c r="Z134" s="188"/>
      <c r="AA134" s="188"/>
      <c r="AB134" s="188"/>
      <c r="AC134" s="187"/>
      <c r="AD134" s="61"/>
      <c r="AE134" s="61"/>
      <c r="AF134" s="5"/>
      <c r="AG134" s="11"/>
      <c r="AH134" s="11"/>
      <c r="AI134" s="11"/>
      <c r="AJ134" s="11"/>
      <c r="AK134" s="11"/>
      <c r="AL134" s="11"/>
      <c r="AM134" s="11"/>
    </row>
    <row r="135" spans="1:39" x14ac:dyDescent="0.2">
      <c r="A135" s="32"/>
      <c r="B135" s="155"/>
      <c r="C135" s="19"/>
      <c r="D135" s="42"/>
      <c r="E135" s="1163"/>
      <c r="F135" s="1163"/>
      <c r="G135" s="365"/>
      <c r="H135" s="42"/>
      <c r="I135" s="365"/>
      <c r="J135" s="365"/>
      <c r="K135" s="19"/>
      <c r="L135" s="19"/>
      <c r="M135" s="42"/>
      <c r="N135" s="20"/>
      <c r="O135" s="194">
        <f t="shared" si="37"/>
        <v>0</v>
      </c>
      <c r="P135" s="1416"/>
      <c r="Q135" s="20"/>
      <c r="R135" s="560" t="str">
        <f>IFERROR(VLOOKUP(Q135,'FX rates'!$C$9:$D$25,2,FALSE),"")</f>
        <v/>
      </c>
      <c r="S135" s="382">
        <f t="shared" si="39"/>
        <v>0</v>
      </c>
      <c r="T135" s="382">
        <f t="shared" si="40"/>
        <v>0</v>
      </c>
      <c r="U135" s="48"/>
      <c r="V135" s="188"/>
      <c r="W135" s="188"/>
      <c r="X135" s="188"/>
      <c r="Y135" s="188"/>
      <c r="Z135" s="188"/>
      <c r="AA135" s="188"/>
      <c r="AB135" s="188"/>
      <c r="AC135" s="187"/>
      <c r="AD135" s="61"/>
      <c r="AE135" s="61"/>
      <c r="AF135" s="5"/>
      <c r="AG135" s="11"/>
      <c r="AH135" s="11"/>
      <c r="AI135" s="11"/>
      <c r="AJ135" s="11"/>
      <c r="AK135" s="11"/>
      <c r="AL135" s="11"/>
      <c r="AM135" s="11"/>
    </row>
    <row r="136" spans="1:39" x14ac:dyDescent="0.2">
      <c r="A136" s="32"/>
      <c r="B136" s="155"/>
      <c r="C136" s="19"/>
      <c r="D136" s="42"/>
      <c r="E136" s="1163"/>
      <c r="F136" s="1163"/>
      <c r="G136" s="365"/>
      <c r="H136" s="42"/>
      <c r="I136" s="365"/>
      <c r="J136" s="365"/>
      <c r="K136" s="19"/>
      <c r="L136" s="19"/>
      <c r="M136" s="42"/>
      <c r="N136" s="20"/>
      <c r="O136" s="194">
        <f t="shared" si="37"/>
        <v>0</v>
      </c>
      <c r="P136" s="1416"/>
      <c r="Q136" s="20"/>
      <c r="R136" s="560" t="str">
        <f>IFERROR(VLOOKUP(Q136,'FX rates'!$C$9:$D$25,2,FALSE),"")</f>
        <v/>
      </c>
      <c r="S136" s="382">
        <f t="shared" si="39"/>
        <v>0</v>
      </c>
      <c r="T136" s="382">
        <f t="shared" si="40"/>
        <v>0</v>
      </c>
      <c r="U136" s="48"/>
      <c r="V136" s="188"/>
      <c r="W136" s="188"/>
      <c r="X136" s="188"/>
      <c r="Y136" s="188"/>
      <c r="Z136" s="188"/>
      <c r="AA136" s="188"/>
      <c r="AB136" s="188"/>
      <c r="AC136" s="187"/>
      <c r="AD136" s="61"/>
      <c r="AE136" s="61"/>
      <c r="AF136" s="5"/>
      <c r="AG136" s="11"/>
      <c r="AH136" s="11"/>
      <c r="AI136" s="11"/>
      <c r="AJ136" s="11"/>
      <c r="AK136" s="11"/>
      <c r="AL136" s="11"/>
      <c r="AM136" s="11"/>
    </row>
    <row r="137" spans="1:39" x14ac:dyDescent="0.2">
      <c r="A137" s="32"/>
      <c r="B137" s="155"/>
      <c r="C137" s="19"/>
      <c r="D137" s="42"/>
      <c r="E137" s="1163"/>
      <c r="F137" s="1163"/>
      <c r="G137" s="365"/>
      <c r="H137" s="42"/>
      <c r="I137" s="365"/>
      <c r="J137" s="365"/>
      <c r="K137" s="19"/>
      <c r="L137" s="19"/>
      <c r="M137" s="42"/>
      <c r="N137" s="20"/>
      <c r="O137" s="194">
        <f t="shared" si="37"/>
        <v>0</v>
      </c>
      <c r="P137" s="1416"/>
      <c r="Q137" s="20"/>
      <c r="R137" s="560" t="str">
        <f>IFERROR(VLOOKUP(Q137,'FX rates'!$C$9:$D$25,2,FALSE),"")</f>
        <v/>
      </c>
      <c r="S137" s="382">
        <f t="shared" si="39"/>
        <v>0</v>
      </c>
      <c r="T137" s="382">
        <f t="shared" si="40"/>
        <v>0</v>
      </c>
      <c r="U137" s="48"/>
      <c r="V137" s="188"/>
      <c r="W137" s="188"/>
      <c r="X137" s="188"/>
      <c r="Y137" s="188"/>
      <c r="Z137" s="188"/>
      <c r="AA137" s="188"/>
      <c r="AB137" s="188"/>
      <c r="AC137" s="187"/>
      <c r="AD137" s="61"/>
      <c r="AE137" s="61"/>
      <c r="AF137" s="5"/>
      <c r="AG137" s="11"/>
      <c r="AH137" s="11"/>
      <c r="AI137" s="11"/>
      <c r="AJ137" s="11"/>
      <c r="AK137" s="11"/>
      <c r="AL137" s="11"/>
      <c r="AM137" s="11"/>
    </row>
    <row r="138" spans="1:39" x14ac:dyDescent="0.2">
      <c r="A138" s="32"/>
      <c r="B138" s="155"/>
      <c r="C138" s="19"/>
      <c r="D138" s="42"/>
      <c r="E138" s="1163"/>
      <c r="F138" s="1163"/>
      <c r="G138" s="365"/>
      <c r="H138" s="42"/>
      <c r="I138" s="365"/>
      <c r="J138" s="365"/>
      <c r="K138" s="19"/>
      <c r="L138" s="19"/>
      <c r="M138" s="42"/>
      <c r="N138" s="20"/>
      <c r="O138" s="194">
        <f t="shared" si="37"/>
        <v>0</v>
      </c>
      <c r="P138" s="1416"/>
      <c r="Q138" s="20"/>
      <c r="R138" s="560" t="str">
        <f>IFERROR(VLOOKUP(Q138,'FX rates'!$C$9:$D$25,2,FALSE),"")</f>
        <v/>
      </c>
      <c r="S138" s="382">
        <f t="shared" si="39"/>
        <v>0</v>
      </c>
      <c r="T138" s="382">
        <f t="shared" si="40"/>
        <v>0</v>
      </c>
      <c r="U138" s="48"/>
      <c r="V138" s="188"/>
      <c r="W138" s="188"/>
      <c r="X138" s="188"/>
      <c r="Y138" s="188"/>
      <c r="Z138" s="188"/>
      <c r="AA138" s="188"/>
      <c r="AB138" s="188"/>
      <c r="AC138" s="187"/>
      <c r="AD138" s="61"/>
      <c r="AE138" s="61"/>
      <c r="AF138" s="5"/>
      <c r="AG138" s="11"/>
      <c r="AH138" s="11"/>
      <c r="AI138" s="11"/>
      <c r="AJ138" s="11"/>
      <c r="AK138" s="11"/>
      <c r="AL138" s="11"/>
      <c r="AM138" s="11"/>
    </row>
    <row r="139" spans="1:39" x14ac:dyDescent="0.2">
      <c r="A139" s="32"/>
      <c r="B139" s="155"/>
      <c r="C139" s="19"/>
      <c r="D139" s="42"/>
      <c r="E139" s="1163"/>
      <c r="F139" s="1163"/>
      <c r="G139" s="365"/>
      <c r="H139" s="42"/>
      <c r="I139" s="365"/>
      <c r="J139" s="365"/>
      <c r="K139" s="19"/>
      <c r="L139" s="19"/>
      <c r="M139" s="42"/>
      <c r="N139" s="20"/>
      <c r="O139" s="194">
        <f t="shared" si="37"/>
        <v>0</v>
      </c>
      <c r="P139" s="1416"/>
      <c r="Q139" s="20"/>
      <c r="R139" s="560" t="str">
        <f>IFERROR(VLOOKUP(Q139,'FX rates'!$C$9:$D$25,2,FALSE),"")</f>
        <v/>
      </c>
      <c r="S139" s="382">
        <f t="shared" si="39"/>
        <v>0</v>
      </c>
      <c r="T139" s="382">
        <f t="shared" si="40"/>
        <v>0</v>
      </c>
      <c r="U139" s="48"/>
      <c r="V139" s="188"/>
      <c r="W139" s="188"/>
      <c r="X139" s="188"/>
      <c r="Y139" s="188"/>
      <c r="Z139" s="188"/>
      <c r="AA139" s="188"/>
      <c r="AB139" s="188"/>
      <c r="AC139" s="187"/>
      <c r="AD139" s="61"/>
      <c r="AE139" s="61"/>
      <c r="AF139" s="5"/>
      <c r="AG139" s="11"/>
      <c r="AH139" s="11"/>
      <c r="AI139" s="11"/>
      <c r="AJ139" s="11"/>
      <c r="AK139" s="11"/>
      <c r="AL139" s="11"/>
      <c r="AM139" s="11"/>
    </row>
    <row r="140" spans="1:39" x14ac:dyDescent="0.2">
      <c r="A140" s="32"/>
      <c r="B140" s="155"/>
      <c r="C140" s="19"/>
      <c r="D140" s="42"/>
      <c r="E140" s="1163"/>
      <c r="F140" s="1163"/>
      <c r="G140" s="365"/>
      <c r="H140" s="42"/>
      <c r="I140" s="365"/>
      <c r="J140" s="365"/>
      <c r="K140" s="19"/>
      <c r="L140" s="19"/>
      <c r="M140" s="42"/>
      <c r="N140" s="20"/>
      <c r="O140" s="194">
        <f t="shared" si="37"/>
        <v>0</v>
      </c>
      <c r="P140" s="1416"/>
      <c r="Q140" s="20"/>
      <c r="R140" s="560" t="str">
        <f>IFERROR(VLOOKUP(Q140,'FX rates'!$C$9:$D$25,2,FALSE),"")</f>
        <v/>
      </c>
      <c r="S140" s="382">
        <f t="shared" si="39"/>
        <v>0</v>
      </c>
      <c r="T140" s="382">
        <f t="shared" si="40"/>
        <v>0</v>
      </c>
      <c r="U140" s="48"/>
      <c r="V140" s="188"/>
      <c r="W140" s="188"/>
      <c r="X140" s="188"/>
      <c r="Y140" s="188"/>
      <c r="Z140" s="188"/>
      <c r="AA140" s="188"/>
      <c r="AB140" s="188"/>
      <c r="AC140" s="187"/>
      <c r="AD140" s="61"/>
      <c r="AE140" s="61"/>
      <c r="AF140" s="5"/>
      <c r="AG140" s="11"/>
      <c r="AH140" s="11"/>
      <c r="AI140" s="11"/>
      <c r="AJ140" s="11"/>
      <c r="AK140" s="11"/>
      <c r="AL140" s="11"/>
      <c r="AM140" s="11"/>
    </row>
    <row r="141" spans="1:39" x14ac:dyDescent="0.2">
      <c r="A141" s="32"/>
      <c r="B141" s="155"/>
      <c r="C141" s="19"/>
      <c r="D141" s="42"/>
      <c r="E141" s="1163"/>
      <c r="F141" s="1163"/>
      <c r="G141" s="365"/>
      <c r="H141" s="42"/>
      <c r="I141" s="365"/>
      <c r="J141" s="365"/>
      <c r="K141" s="19"/>
      <c r="L141" s="19"/>
      <c r="M141" s="42"/>
      <c r="N141" s="20"/>
      <c r="O141" s="194">
        <f t="shared" si="37"/>
        <v>0</v>
      </c>
      <c r="P141" s="1416"/>
      <c r="Q141" s="20"/>
      <c r="R141" s="560" t="str">
        <f>IFERROR(VLOOKUP(Q141,'FX rates'!$C$9:$D$25,2,FALSE),"")</f>
        <v/>
      </c>
      <c r="S141" s="382">
        <f t="shared" si="39"/>
        <v>0</v>
      </c>
      <c r="T141" s="382">
        <f t="shared" si="40"/>
        <v>0</v>
      </c>
      <c r="U141" s="48"/>
      <c r="V141" s="188"/>
      <c r="W141" s="188"/>
      <c r="X141" s="188"/>
      <c r="Y141" s="188"/>
      <c r="Z141" s="188"/>
      <c r="AA141" s="188"/>
      <c r="AB141" s="188"/>
      <c r="AC141" s="187"/>
      <c r="AD141" s="61"/>
      <c r="AE141" s="61"/>
      <c r="AF141" s="5"/>
      <c r="AG141" s="11"/>
      <c r="AH141" s="11"/>
      <c r="AI141" s="11"/>
      <c r="AJ141" s="11"/>
      <c r="AK141" s="11"/>
      <c r="AL141" s="11"/>
      <c r="AM141" s="11"/>
    </row>
    <row r="142" spans="1:39" x14ac:dyDescent="0.2">
      <c r="A142" s="32"/>
      <c r="B142" s="155"/>
      <c r="C142" s="19"/>
      <c r="D142" s="42"/>
      <c r="E142" s="1163"/>
      <c r="F142" s="1163"/>
      <c r="G142" s="365"/>
      <c r="H142" s="42"/>
      <c r="I142" s="365"/>
      <c r="J142" s="365"/>
      <c r="K142" s="19"/>
      <c r="L142" s="19"/>
      <c r="M142" s="42"/>
      <c r="N142" s="20"/>
      <c r="O142" s="194">
        <f t="shared" si="37"/>
        <v>0</v>
      </c>
      <c r="P142" s="1416"/>
      <c r="Q142" s="20"/>
      <c r="R142" s="560" t="str">
        <f>IFERROR(VLOOKUP(Q142,'FX rates'!$C$9:$D$25,2,FALSE),"")</f>
        <v/>
      </c>
      <c r="S142" s="382">
        <f t="shared" si="39"/>
        <v>0</v>
      </c>
      <c r="T142" s="382">
        <f t="shared" si="40"/>
        <v>0</v>
      </c>
      <c r="U142" s="48"/>
      <c r="V142" s="188"/>
      <c r="W142" s="188"/>
      <c r="X142" s="188"/>
      <c r="Y142" s="188"/>
      <c r="Z142" s="188"/>
      <c r="AA142" s="188"/>
      <c r="AB142" s="188"/>
      <c r="AC142" s="187"/>
      <c r="AD142" s="61"/>
      <c r="AE142" s="61"/>
      <c r="AF142" s="5"/>
      <c r="AG142" s="11"/>
      <c r="AH142" s="11"/>
      <c r="AI142" s="11"/>
      <c r="AJ142" s="11"/>
      <c r="AK142" s="11"/>
      <c r="AL142" s="11"/>
      <c r="AM142" s="11"/>
    </row>
    <row r="143" spans="1:39" x14ac:dyDescent="0.2">
      <c r="A143" s="32"/>
      <c r="B143" s="155"/>
      <c r="C143" s="19"/>
      <c r="D143" s="42"/>
      <c r="E143" s="1163"/>
      <c r="F143" s="1163"/>
      <c r="G143" s="365"/>
      <c r="H143" s="42"/>
      <c r="I143" s="365"/>
      <c r="J143" s="365"/>
      <c r="K143" s="19"/>
      <c r="L143" s="19"/>
      <c r="M143" s="42"/>
      <c r="N143" s="20"/>
      <c r="O143" s="194">
        <f t="shared" si="37"/>
        <v>0</v>
      </c>
      <c r="P143" s="1416"/>
      <c r="Q143" s="20"/>
      <c r="R143" s="560" t="str">
        <f>IFERROR(VLOOKUP(Q143,'FX rates'!$C$9:$D$25,2,FALSE),"")</f>
        <v/>
      </c>
      <c r="S143" s="382">
        <f t="shared" si="39"/>
        <v>0</v>
      </c>
      <c r="T143" s="382">
        <f t="shared" si="40"/>
        <v>0</v>
      </c>
      <c r="U143" s="48"/>
      <c r="V143" s="188"/>
      <c r="W143" s="188"/>
      <c r="X143" s="188"/>
      <c r="Y143" s="188"/>
      <c r="Z143" s="188"/>
      <c r="AA143" s="188"/>
      <c r="AB143" s="188"/>
      <c r="AC143" s="187"/>
      <c r="AD143" s="61"/>
      <c r="AE143" s="61"/>
      <c r="AF143" s="5"/>
      <c r="AG143" s="11"/>
      <c r="AH143" s="11"/>
      <c r="AI143" s="11"/>
      <c r="AJ143" s="11"/>
      <c r="AK143" s="11"/>
      <c r="AL143" s="11"/>
      <c r="AM143" s="11"/>
    </row>
    <row r="144" spans="1:39" x14ac:dyDescent="0.2">
      <c r="A144" s="32"/>
      <c r="B144" s="155"/>
      <c r="C144" s="19"/>
      <c r="D144" s="42"/>
      <c r="E144" s="1163"/>
      <c r="F144" s="1163"/>
      <c r="G144" s="365"/>
      <c r="H144" s="42"/>
      <c r="I144" s="365"/>
      <c r="J144" s="365"/>
      <c r="K144" s="19"/>
      <c r="L144" s="19"/>
      <c r="M144" s="42"/>
      <c r="N144" s="20"/>
      <c r="O144" s="194">
        <f t="shared" si="37"/>
        <v>0</v>
      </c>
      <c r="P144" s="1416"/>
      <c r="Q144" s="20"/>
      <c r="R144" s="560" t="str">
        <f>IFERROR(VLOOKUP(Q144,'FX rates'!$C$9:$D$25,2,FALSE),"")</f>
        <v/>
      </c>
      <c r="S144" s="382">
        <f t="shared" si="39"/>
        <v>0</v>
      </c>
      <c r="T144" s="382">
        <f t="shared" si="40"/>
        <v>0</v>
      </c>
      <c r="U144" s="48"/>
      <c r="V144" s="188"/>
      <c r="W144" s="188"/>
      <c r="X144" s="188"/>
      <c r="Y144" s="188"/>
      <c r="Z144" s="188"/>
      <c r="AA144" s="188"/>
      <c r="AB144" s="188"/>
      <c r="AC144" s="187"/>
      <c r="AD144" s="61"/>
      <c r="AE144" s="61"/>
      <c r="AF144" s="5"/>
      <c r="AG144" s="11"/>
      <c r="AH144" s="11"/>
      <c r="AI144" s="11"/>
      <c r="AJ144" s="11"/>
      <c r="AK144" s="11"/>
      <c r="AL144" s="11"/>
      <c r="AM144" s="11"/>
    </row>
    <row r="145" spans="1:39" x14ac:dyDescent="0.2">
      <c r="A145" s="32"/>
      <c r="B145" s="155"/>
      <c r="C145" s="19"/>
      <c r="D145" s="42"/>
      <c r="E145" s="1163"/>
      <c r="F145" s="1163"/>
      <c r="G145" s="365"/>
      <c r="H145" s="42"/>
      <c r="I145" s="365"/>
      <c r="J145" s="365"/>
      <c r="K145" s="19"/>
      <c r="L145" s="19"/>
      <c r="M145" s="42"/>
      <c r="N145" s="20"/>
      <c r="O145" s="194">
        <f t="shared" si="37"/>
        <v>0</v>
      </c>
      <c r="P145" s="1416"/>
      <c r="Q145" s="20"/>
      <c r="R145" s="560" t="str">
        <f>IFERROR(VLOOKUP(Q145,'FX rates'!$C$9:$D$25,2,FALSE),"")</f>
        <v/>
      </c>
      <c r="S145" s="382">
        <f t="shared" si="39"/>
        <v>0</v>
      </c>
      <c r="T145" s="382">
        <f t="shared" si="40"/>
        <v>0</v>
      </c>
      <c r="U145" s="48"/>
      <c r="V145" s="188"/>
      <c r="W145" s="188"/>
      <c r="X145" s="188"/>
      <c r="Y145" s="188"/>
      <c r="Z145" s="188"/>
      <c r="AA145" s="188"/>
      <c r="AB145" s="188"/>
      <c r="AC145" s="187"/>
      <c r="AD145" s="61"/>
      <c r="AE145" s="61"/>
      <c r="AF145" s="5"/>
      <c r="AG145" s="11"/>
      <c r="AH145" s="11"/>
      <c r="AI145" s="11"/>
      <c r="AJ145" s="11"/>
      <c r="AK145" s="11"/>
      <c r="AL145" s="11"/>
      <c r="AM145" s="11"/>
    </row>
    <row r="146" spans="1:39" x14ac:dyDescent="0.2">
      <c r="A146" s="32"/>
      <c r="B146" s="155"/>
      <c r="C146" s="19"/>
      <c r="D146" s="42"/>
      <c r="E146" s="1163"/>
      <c r="F146" s="1163"/>
      <c r="G146" s="365"/>
      <c r="H146" s="42"/>
      <c r="I146" s="365"/>
      <c r="J146" s="365"/>
      <c r="K146" s="19"/>
      <c r="L146" s="19"/>
      <c r="M146" s="42"/>
      <c r="N146" s="20"/>
      <c r="O146" s="194">
        <f t="shared" si="37"/>
        <v>0</v>
      </c>
      <c r="P146" s="1416"/>
      <c r="Q146" s="20"/>
      <c r="R146" s="560" t="str">
        <f>IFERROR(VLOOKUP(Q146,'FX rates'!$C$9:$D$25,2,FALSE),"")</f>
        <v/>
      </c>
      <c r="S146" s="382">
        <f t="shared" si="39"/>
        <v>0</v>
      </c>
      <c r="T146" s="382">
        <f t="shared" si="40"/>
        <v>0</v>
      </c>
      <c r="U146" s="48"/>
      <c r="V146" s="188"/>
      <c r="W146" s="188"/>
      <c r="X146" s="188"/>
      <c r="Y146" s="188"/>
      <c r="Z146" s="188"/>
      <c r="AA146" s="188"/>
      <c r="AB146" s="188"/>
      <c r="AC146" s="187"/>
      <c r="AD146" s="61"/>
      <c r="AE146" s="61"/>
      <c r="AF146" s="5"/>
      <c r="AG146" s="11"/>
      <c r="AH146" s="11"/>
      <c r="AI146" s="11"/>
      <c r="AJ146" s="11"/>
      <c r="AK146" s="11"/>
      <c r="AL146" s="11"/>
      <c r="AM146" s="11"/>
    </row>
    <row r="147" spans="1:39" x14ac:dyDescent="0.2">
      <c r="A147" s="32"/>
      <c r="B147" s="155"/>
      <c r="C147" s="19"/>
      <c r="D147" s="42"/>
      <c r="E147" s="1163"/>
      <c r="F147" s="1163"/>
      <c r="G147" s="365"/>
      <c r="H147" s="42"/>
      <c r="I147" s="365"/>
      <c r="J147" s="365"/>
      <c r="K147" s="19"/>
      <c r="L147" s="19"/>
      <c r="M147" s="42"/>
      <c r="N147" s="20"/>
      <c r="O147" s="194">
        <f t="shared" si="37"/>
        <v>0</v>
      </c>
      <c r="P147" s="1416"/>
      <c r="Q147" s="20"/>
      <c r="R147" s="560" t="str">
        <f>IFERROR(VLOOKUP(Q147,'FX rates'!$C$9:$D$25,2,FALSE),"")</f>
        <v/>
      </c>
      <c r="S147" s="382">
        <f t="shared" si="39"/>
        <v>0</v>
      </c>
      <c r="T147" s="382">
        <f t="shared" si="40"/>
        <v>0</v>
      </c>
      <c r="U147" s="48"/>
      <c r="V147" s="188"/>
      <c r="W147" s="188"/>
      <c r="X147" s="188"/>
      <c r="Y147" s="188"/>
      <c r="Z147" s="188"/>
      <c r="AA147" s="188"/>
      <c r="AB147" s="188"/>
      <c r="AC147" s="187"/>
      <c r="AD147" s="61"/>
      <c r="AE147" s="61"/>
      <c r="AF147" s="5"/>
      <c r="AG147" s="11"/>
      <c r="AH147" s="11"/>
      <c r="AI147" s="11"/>
      <c r="AJ147" s="11"/>
      <c r="AK147" s="11"/>
      <c r="AL147" s="11"/>
      <c r="AM147" s="11"/>
    </row>
    <row r="148" spans="1:39" x14ac:dyDescent="0.2">
      <c r="A148" s="32"/>
      <c r="B148" s="155"/>
      <c r="C148" s="19"/>
      <c r="D148" s="42"/>
      <c r="E148" s="1163"/>
      <c r="F148" s="1163"/>
      <c r="G148" s="365"/>
      <c r="H148" s="42"/>
      <c r="I148" s="365"/>
      <c r="J148" s="365"/>
      <c r="K148" s="19"/>
      <c r="L148" s="19"/>
      <c r="M148" s="42"/>
      <c r="N148" s="20"/>
      <c r="O148" s="194">
        <f t="shared" si="37"/>
        <v>0</v>
      </c>
      <c r="P148" s="1416"/>
      <c r="Q148" s="20"/>
      <c r="R148" s="560" t="str">
        <f>IFERROR(VLOOKUP(Q148,'FX rates'!$C$9:$D$25,2,FALSE),"")</f>
        <v/>
      </c>
      <c r="S148" s="382">
        <f t="shared" si="39"/>
        <v>0</v>
      </c>
      <c r="T148" s="382">
        <f t="shared" si="40"/>
        <v>0</v>
      </c>
      <c r="U148" s="48"/>
      <c r="V148" s="188"/>
      <c r="W148" s="188"/>
      <c r="X148" s="188"/>
      <c r="Y148" s="188"/>
      <c r="Z148" s="188"/>
      <c r="AA148" s="188"/>
      <c r="AB148" s="188"/>
      <c r="AC148" s="187"/>
      <c r="AD148" s="61"/>
      <c r="AE148" s="61"/>
      <c r="AF148" s="5"/>
      <c r="AG148" s="11"/>
      <c r="AH148" s="11"/>
      <c r="AI148" s="11"/>
      <c r="AJ148" s="11"/>
      <c r="AK148" s="11"/>
      <c r="AL148" s="11"/>
      <c r="AM148" s="11"/>
    </row>
    <row r="149" spans="1:39" x14ac:dyDescent="0.2">
      <c r="A149" s="32"/>
      <c r="B149" s="155"/>
      <c r="C149" s="19"/>
      <c r="D149" s="42"/>
      <c r="E149" s="1163"/>
      <c r="F149" s="1163"/>
      <c r="G149" s="365"/>
      <c r="H149" s="42"/>
      <c r="I149" s="365"/>
      <c r="J149" s="365"/>
      <c r="K149" s="19"/>
      <c r="L149" s="19"/>
      <c r="M149" s="42"/>
      <c r="N149" s="20"/>
      <c r="O149" s="194">
        <f t="shared" si="37"/>
        <v>0</v>
      </c>
      <c r="P149" s="1416"/>
      <c r="Q149" s="20"/>
      <c r="R149" s="560" t="str">
        <f>IFERROR(VLOOKUP(Q149,'FX rates'!$C$9:$D$25,2,FALSE),"")</f>
        <v/>
      </c>
      <c r="S149" s="382">
        <f t="shared" si="39"/>
        <v>0</v>
      </c>
      <c r="T149" s="382">
        <f t="shared" si="40"/>
        <v>0</v>
      </c>
      <c r="U149" s="48"/>
      <c r="V149" s="188"/>
      <c r="W149" s="188"/>
      <c r="X149" s="188"/>
      <c r="Y149" s="188"/>
      <c r="Z149" s="188"/>
      <c r="AA149" s="188"/>
      <c r="AB149" s="188"/>
      <c r="AC149" s="187"/>
      <c r="AD149" s="61"/>
      <c r="AE149" s="61"/>
      <c r="AF149" s="5"/>
      <c r="AG149" s="11"/>
      <c r="AH149" s="11"/>
      <c r="AI149" s="11"/>
      <c r="AJ149" s="11"/>
      <c r="AK149" s="11"/>
      <c r="AL149" s="11"/>
      <c r="AM149" s="11"/>
    </row>
    <row r="150" spans="1:39" x14ac:dyDescent="0.2">
      <c r="A150" s="32"/>
      <c r="B150" s="155"/>
      <c r="C150" s="19"/>
      <c r="D150" s="42"/>
      <c r="E150" s="1163"/>
      <c r="F150" s="1163"/>
      <c r="G150" s="365"/>
      <c r="H150" s="42"/>
      <c r="I150" s="365"/>
      <c r="J150" s="365"/>
      <c r="K150" s="19"/>
      <c r="L150" s="19"/>
      <c r="M150" s="42"/>
      <c r="N150" s="20"/>
      <c r="O150" s="194">
        <f t="shared" si="37"/>
        <v>0</v>
      </c>
      <c r="P150" s="1416"/>
      <c r="Q150" s="20"/>
      <c r="R150" s="560" t="str">
        <f>IFERROR(VLOOKUP(Q150,'FX rates'!$C$9:$D$25,2,FALSE),"")</f>
        <v/>
      </c>
      <c r="S150" s="382">
        <f t="shared" si="39"/>
        <v>0</v>
      </c>
      <c r="T150" s="382">
        <f t="shared" si="40"/>
        <v>0</v>
      </c>
      <c r="U150" s="48"/>
      <c r="V150" s="188"/>
      <c r="W150" s="188"/>
      <c r="X150" s="188"/>
      <c r="Y150" s="188"/>
      <c r="Z150" s="188"/>
      <c r="AA150" s="188"/>
      <c r="AB150" s="188"/>
      <c r="AC150" s="187"/>
      <c r="AD150" s="61"/>
      <c r="AE150" s="61"/>
      <c r="AF150" s="5"/>
      <c r="AG150" s="11"/>
      <c r="AH150" s="11"/>
      <c r="AI150" s="11"/>
      <c r="AJ150" s="11"/>
      <c r="AK150" s="11"/>
      <c r="AL150" s="11"/>
      <c r="AM150" s="11"/>
    </row>
    <row r="151" spans="1:39" x14ac:dyDescent="0.2">
      <c r="A151" s="32"/>
      <c r="B151" s="155"/>
      <c r="C151" s="19"/>
      <c r="D151" s="42"/>
      <c r="E151" s="1163"/>
      <c r="F151" s="1163"/>
      <c r="G151" s="365"/>
      <c r="H151" s="42"/>
      <c r="I151" s="365"/>
      <c r="J151" s="365"/>
      <c r="K151" s="19"/>
      <c r="L151" s="19"/>
      <c r="M151" s="42"/>
      <c r="N151" s="20"/>
      <c r="O151" s="194">
        <f t="shared" si="37"/>
        <v>0</v>
      </c>
      <c r="P151" s="1416"/>
      <c r="Q151" s="20"/>
      <c r="R151" s="560" t="str">
        <f>IFERROR(VLOOKUP(Q151,'FX rates'!$C$9:$D$25,2,FALSE),"")</f>
        <v/>
      </c>
      <c r="S151" s="382">
        <f t="shared" si="39"/>
        <v>0</v>
      </c>
      <c r="T151" s="382">
        <f t="shared" si="40"/>
        <v>0</v>
      </c>
      <c r="U151" s="48"/>
      <c r="V151" s="188"/>
      <c r="W151" s="188"/>
      <c r="X151" s="188"/>
      <c r="Y151" s="188"/>
      <c r="Z151" s="188"/>
      <c r="AA151" s="188"/>
      <c r="AB151" s="188"/>
      <c r="AC151" s="187"/>
      <c r="AD151" s="61"/>
      <c r="AE151" s="61"/>
      <c r="AF151" s="5"/>
      <c r="AG151" s="11"/>
      <c r="AH151" s="11"/>
      <c r="AI151" s="11"/>
      <c r="AJ151" s="11"/>
      <c r="AK151" s="11"/>
      <c r="AL151" s="11"/>
      <c r="AM151" s="11"/>
    </row>
    <row r="152" spans="1:39" x14ac:dyDescent="0.2">
      <c r="A152" s="32"/>
      <c r="B152" s="155"/>
      <c r="C152" s="19"/>
      <c r="D152" s="42"/>
      <c r="E152" s="1163"/>
      <c r="F152" s="1163"/>
      <c r="G152" s="365"/>
      <c r="H152" s="42"/>
      <c r="I152" s="365"/>
      <c r="J152" s="365"/>
      <c r="K152" s="19"/>
      <c r="L152" s="19"/>
      <c r="M152" s="42"/>
      <c r="N152" s="20"/>
      <c r="O152" s="194">
        <f t="shared" si="37"/>
        <v>0</v>
      </c>
      <c r="P152" s="1416"/>
      <c r="Q152" s="20"/>
      <c r="R152" s="560" t="str">
        <f>IFERROR(VLOOKUP(Q152,'FX rates'!$C$9:$D$25,2,FALSE),"")</f>
        <v/>
      </c>
      <c r="S152" s="382">
        <f t="shared" si="39"/>
        <v>0</v>
      </c>
      <c r="T152" s="382">
        <f t="shared" si="40"/>
        <v>0</v>
      </c>
      <c r="U152" s="48"/>
      <c r="V152" s="188"/>
      <c r="W152" s="188"/>
      <c r="X152" s="188"/>
      <c r="Y152" s="188"/>
      <c r="Z152" s="188"/>
      <c r="AA152" s="188"/>
      <c r="AB152" s="188"/>
      <c r="AC152" s="187"/>
      <c r="AD152" s="61"/>
      <c r="AE152" s="61"/>
      <c r="AF152" s="5"/>
      <c r="AG152" s="11"/>
      <c r="AH152" s="11"/>
      <c r="AI152" s="11"/>
      <c r="AJ152" s="11"/>
      <c r="AK152" s="11"/>
      <c r="AL152" s="11"/>
      <c r="AM152" s="11"/>
    </row>
    <row r="153" spans="1:39" x14ac:dyDescent="0.2">
      <c r="A153" s="32"/>
      <c r="B153" s="155"/>
      <c r="C153" s="19"/>
      <c r="D153" s="42"/>
      <c r="E153" s="1163"/>
      <c r="F153" s="1163"/>
      <c r="G153" s="365"/>
      <c r="H153" s="42"/>
      <c r="I153" s="365"/>
      <c r="J153" s="365"/>
      <c r="K153" s="19"/>
      <c r="L153" s="19"/>
      <c r="M153" s="42"/>
      <c r="N153" s="20"/>
      <c r="O153" s="194">
        <f t="shared" si="37"/>
        <v>0</v>
      </c>
      <c r="P153" s="1416"/>
      <c r="Q153" s="20"/>
      <c r="R153" s="560" t="str">
        <f>IFERROR(VLOOKUP(Q153,'FX rates'!$C$9:$D$25,2,FALSE),"")</f>
        <v/>
      </c>
      <c r="S153" s="382">
        <f t="shared" si="39"/>
        <v>0</v>
      </c>
      <c r="T153" s="382">
        <f t="shared" si="40"/>
        <v>0</v>
      </c>
      <c r="U153" s="48"/>
      <c r="V153" s="188"/>
      <c r="W153" s="188"/>
      <c r="X153" s="188"/>
      <c r="Y153" s="188"/>
      <c r="Z153" s="188"/>
      <c r="AA153" s="188"/>
      <c r="AB153" s="188"/>
      <c r="AC153" s="187"/>
      <c r="AD153" s="61"/>
      <c r="AE153" s="61"/>
      <c r="AF153" s="5"/>
      <c r="AG153" s="11"/>
      <c r="AH153" s="11"/>
      <c r="AI153" s="11"/>
      <c r="AJ153" s="11"/>
      <c r="AK153" s="11"/>
      <c r="AL153" s="11"/>
      <c r="AM153" s="11"/>
    </row>
    <row r="154" spans="1:39" x14ac:dyDescent="0.2">
      <c r="A154" s="32"/>
      <c r="B154" s="155"/>
      <c r="C154" s="19"/>
      <c r="D154" s="42"/>
      <c r="E154" s="1163"/>
      <c r="F154" s="1163"/>
      <c r="G154" s="365"/>
      <c r="H154" s="42"/>
      <c r="I154" s="365"/>
      <c r="J154" s="365"/>
      <c r="K154" s="19"/>
      <c r="L154" s="19"/>
      <c r="M154" s="42"/>
      <c r="N154" s="20"/>
      <c r="O154" s="194">
        <f t="shared" si="37"/>
        <v>0</v>
      </c>
      <c r="P154" s="1416"/>
      <c r="Q154" s="20"/>
      <c r="R154" s="560" t="str">
        <f>IFERROR(VLOOKUP(Q154,'FX rates'!$C$9:$D$25,2,FALSE),"")</f>
        <v/>
      </c>
      <c r="S154" s="382">
        <f t="shared" si="39"/>
        <v>0</v>
      </c>
      <c r="T154" s="382">
        <f t="shared" si="40"/>
        <v>0</v>
      </c>
      <c r="U154" s="48"/>
      <c r="V154" s="188"/>
      <c r="W154" s="188"/>
      <c r="X154" s="188"/>
      <c r="Y154" s="188"/>
      <c r="Z154" s="188"/>
      <c r="AA154" s="188"/>
      <c r="AB154" s="188"/>
      <c r="AC154" s="187"/>
      <c r="AD154" s="61"/>
      <c r="AE154" s="61"/>
      <c r="AF154" s="5"/>
      <c r="AG154" s="11"/>
      <c r="AH154" s="11"/>
      <c r="AI154" s="11"/>
      <c r="AJ154" s="11"/>
      <c r="AK154" s="11"/>
      <c r="AL154" s="11"/>
      <c r="AM154" s="11"/>
    </row>
    <row r="155" spans="1:39" x14ac:dyDescent="0.2">
      <c r="A155" s="32"/>
      <c r="B155" s="155"/>
      <c r="C155" s="19"/>
      <c r="D155" s="42"/>
      <c r="E155" s="1163"/>
      <c r="F155" s="1163"/>
      <c r="G155" s="365"/>
      <c r="H155" s="42"/>
      <c r="I155" s="365"/>
      <c r="J155" s="365"/>
      <c r="K155" s="19"/>
      <c r="L155" s="19"/>
      <c r="M155" s="42"/>
      <c r="N155" s="20"/>
      <c r="O155" s="194">
        <f t="shared" si="37"/>
        <v>0</v>
      </c>
      <c r="P155" s="1416"/>
      <c r="Q155" s="20"/>
      <c r="R155" s="560" t="str">
        <f>IFERROR(VLOOKUP(Q155,'FX rates'!$C$9:$D$25,2,FALSE),"")</f>
        <v/>
      </c>
      <c r="S155" s="382">
        <f t="shared" si="39"/>
        <v>0</v>
      </c>
      <c r="T155" s="382">
        <f t="shared" si="40"/>
        <v>0</v>
      </c>
      <c r="U155" s="48"/>
      <c r="V155" s="188"/>
      <c r="W155" s="188"/>
      <c r="X155" s="188"/>
      <c r="Y155" s="188"/>
      <c r="Z155" s="188"/>
      <c r="AA155" s="188"/>
      <c r="AB155" s="188"/>
      <c r="AC155" s="187"/>
      <c r="AD155" s="61"/>
      <c r="AE155" s="61"/>
      <c r="AF155" s="5"/>
      <c r="AG155" s="11"/>
      <c r="AH155" s="11"/>
      <c r="AI155" s="11"/>
      <c r="AJ155" s="11"/>
      <c r="AK155" s="11"/>
      <c r="AL155" s="11"/>
      <c r="AM155" s="11"/>
    </row>
    <row r="156" spans="1:39" x14ac:dyDescent="0.2">
      <c r="A156" s="32"/>
      <c r="B156" s="155"/>
      <c r="C156" s="19"/>
      <c r="D156" s="42"/>
      <c r="E156" s="1163"/>
      <c r="F156" s="1163"/>
      <c r="G156" s="365"/>
      <c r="H156" s="42"/>
      <c r="I156" s="365"/>
      <c r="J156" s="365"/>
      <c r="K156" s="19"/>
      <c r="L156" s="19"/>
      <c r="M156" s="42"/>
      <c r="N156" s="20"/>
      <c r="O156" s="194">
        <f t="shared" si="37"/>
        <v>0</v>
      </c>
      <c r="P156" s="1416"/>
      <c r="Q156" s="20"/>
      <c r="R156" s="560" t="str">
        <f>IFERROR(VLOOKUP(Q156,'FX rates'!$C$9:$D$25,2,FALSE),"")</f>
        <v/>
      </c>
      <c r="S156" s="382">
        <f t="shared" si="39"/>
        <v>0</v>
      </c>
      <c r="T156" s="382">
        <f t="shared" si="40"/>
        <v>0</v>
      </c>
      <c r="U156" s="48"/>
      <c r="V156" s="188"/>
      <c r="W156" s="188"/>
      <c r="X156" s="188"/>
      <c r="Y156" s="188"/>
      <c r="Z156" s="188"/>
      <c r="AA156" s="188"/>
      <c r="AB156" s="188"/>
      <c r="AC156" s="187"/>
      <c r="AD156" s="61"/>
      <c r="AE156" s="61"/>
      <c r="AF156" s="5"/>
      <c r="AG156" s="11"/>
      <c r="AH156" s="11"/>
      <c r="AI156" s="11"/>
      <c r="AJ156" s="11"/>
      <c r="AK156" s="11"/>
      <c r="AL156" s="11"/>
      <c r="AM156" s="11"/>
    </row>
    <row r="157" spans="1:39" x14ac:dyDescent="0.2">
      <c r="A157" s="32"/>
      <c r="B157" s="155"/>
      <c r="C157" s="19"/>
      <c r="D157" s="42"/>
      <c r="E157" s="1163"/>
      <c r="F157" s="1163"/>
      <c r="G157" s="365"/>
      <c r="H157" s="42"/>
      <c r="I157" s="365"/>
      <c r="J157" s="365"/>
      <c r="K157" s="19"/>
      <c r="L157" s="19"/>
      <c r="M157" s="42"/>
      <c r="N157" s="20"/>
      <c r="O157" s="194">
        <f t="shared" si="37"/>
        <v>0</v>
      </c>
      <c r="P157" s="1416"/>
      <c r="Q157" s="20"/>
      <c r="R157" s="560" t="str">
        <f>IFERROR(VLOOKUP(Q157,'FX rates'!$C$9:$D$25,2,FALSE),"")</f>
        <v/>
      </c>
      <c r="S157" s="382">
        <f t="shared" si="39"/>
        <v>0</v>
      </c>
      <c r="T157" s="382">
        <f t="shared" si="40"/>
        <v>0</v>
      </c>
      <c r="U157" s="48"/>
      <c r="V157" s="188"/>
      <c r="W157" s="188"/>
      <c r="X157" s="188"/>
      <c r="Y157" s="188"/>
      <c r="Z157" s="188"/>
      <c r="AA157" s="188"/>
      <c r="AB157" s="188"/>
      <c r="AC157" s="187"/>
      <c r="AD157" s="61"/>
      <c r="AE157" s="61"/>
      <c r="AF157" s="5"/>
      <c r="AG157" s="11"/>
      <c r="AH157" s="11"/>
      <c r="AI157" s="11"/>
      <c r="AJ157" s="11"/>
      <c r="AK157" s="11"/>
      <c r="AL157" s="11"/>
      <c r="AM157" s="11"/>
    </row>
    <row r="158" spans="1:39" x14ac:dyDescent="0.2">
      <c r="A158" s="32"/>
      <c r="B158" s="155"/>
      <c r="C158" s="19"/>
      <c r="D158" s="42"/>
      <c r="E158" s="1163"/>
      <c r="F158" s="1163"/>
      <c r="G158" s="365"/>
      <c r="H158" s="42"/>
      <c r="I158" s="365"/>
      <c r="J158" s="365"/>
      <c r="K158" s="19"/>
      <c r="L158" s="19"/>
      <c r="M158" s="42"/>
      <c r="N158" s="20"/>
      <c r="O158" s="194">
        <f t="shared" si="37"/>
        <v>0</v>
      </c>
      <c r="P158" s="1416"/>
      <c r="Q158" s="20"/>
      <c r="R158" s="560" t="str">
        <f>IFERROR(VLOOKUP(Q158,'FX rates'!$C$9:$D$25,2,FALSE),"")</f>
        <v/>
      </c>
      <c r="S158" s="382">
        <f t="shared" si="39"/>
        <v>0</v>
      </c>
      <c r="T158" s="382">
        <f t="shared" si="40"/>
        <v>0</v>
      </c>
      <c r="U158" s="48"/>
      <c r="V158" s="188"/>
      <c r="W158" s="188"/>
      <c r="X158" s="188"/>
      <c r="Y158" s="188"/>
      <c r="Z158" s="188"/>
      <c r="AA158" s="188"/>
      <c r="AB158" s="188"/>
      <c r="AC158" s="187"/>
      <c r="AD158" s="61"/>
      <c r="AE158" s="61"/>
      <c r="AF158" s="5"/>
      <c r="AG158" s="11"/>
      <c r="AH158" s="11"/>
      <c r="AI158" s="11"/>
      <c r="AJ158" s="11"/>
      <c r="AK158" s="11"/>
      <c r="AL158" s="11"/>
      <c r="AM158" s="11"/>
    </row>
    <row r="159" spans="1:39" x14ac:dyDescent="0.2">
      <c r="A159" s="32"/>
      <c r="B159" s="155"/>
      <c r="C159" s="19"/>
      <c r="D159" s="42"/>
      <c r="E159" s="1163"/>
      <c r="F159" s="1163"/>
      <c r="G159" s="365"/>
      <c r="H159" s="42"/>
      <c r="I159" s="365"/>
      <c r="J159" s="365"/>
      <c r="K159" s="19"/>
      <c r="L159" s="19"/>
      <c r="M159" s="42"/>
      <c r="N159" s="20"/>
      <c r="O159" s="194">
        <f t="shared" ref="O159:O222" si="41">IF($M159=$AH$30,$G159,IF($M159=$AH$31,$I159,IF($M159=$AH$32,$J159,0)))</f>
        <v>0</v>
      </c>
      <c r="P159" s="1416"/>
      <c r="Q159" s="20"/>
      <c r="R159" s="560" t="str">
        <f>IFERROR(VLOOKUP(Q159,'FX rates'!$C$9:$D$25,2,FALSE),"")</f>
        <v/>
      </c>
      <c r="S159" s="382">
        <f t="shared" si="39"/>
        <v>0</v>
      </c>
      <c r="T159" s="382">
        <f t="shared" si="40"/>
        <v>0</v>
      </c>
      <c r="U159" s="48"/>
      <c r="V159" s="188"/>
      <c r="W159" s="188"/>
      <c r="X159" s="188"/>
      <c r="Y159" s="188"/>
      <c r="Z159" s="188"/>
      <c r="AA159" s="188"/>
      <c r="AB159" s="188"/>
      <c r="AC159" s="187"/>
      <c r="AD159" s="61"/>
      <c r="AE159" s="61"/>
      <c r="AF159" s="5"/>
      <c r="AG159" s="11"/>
      <c r="AH159" s="11"/>
      <c r="AI159" s="11"/>
      <c r="AJ159" s="11"/>
      <c r="AK159" s="11"/>
      <c r="AL159" s="11"/>
      <c r="AM159" s="11"/>
    </row>
    <row r="160" spans="1:39" x14ac:dyDescent="0.2">
      <c r="A160" s="32"/>
      <c r="B160" s="155"/>
      <c r="C160" s="19"/>
      <c r="D160" s="42"/>
      <c r="E160" s="1163"/>
      <c r="F160" s="1163"/>
      <c r="G160" s="365"/>
      <c r="H160" s="42"/>
      <c r="I160" s="365"/>
      <c r="J160" s="365"/>
      <c r="K160" s="19"/>
      <c r="L160" s="19"/>
      <c r="M160" s="42"/>
      <c r="N160" s="20"/>
      <c r="O160" s="194">
        <f t="shared" si="41"/>
        <v>0</v>
      </c>
      <c r="P160" s="1416"/>
      <c r="Q160" s="20"/>
      <c r="R160" s="560" t="str">
        <f>IFERROR(VLOOKUP(Q160,'FX rates'!$C$9:$D$25,2,FALSE),"")</f>
        <v/>
      </c>
      <c r="S160" s="382">
        <f t="shared" si="39"/>
        <v>0</v>
      </c>
      <c r="T160" s="382">
        <f t="shared" si="40"/>
        <v>0</v>
      </c>
      <c r="U160" s="48"/>
      <c r="V160" s="188"/>
      <c r="W160" s="188"/>
      <c r="X160" s="188"/>
      <c r="Y160" s="188"/>
      <c r="Z160" s="188"/>
      <c r="AA160" s="188"/>
      <c r="AB160" s="188"/>
      <c r="AC160" s="187"/>
      <c r="AD160" s="61"/>
      <c r="AE160" s="61"/>
      <c r="AF160" s="5"/>
      <c r="AG160" s="11"/>
      <c r="AH160" s="11"/>
      <c r="AI160" s="11"/>
      <c r="AJ160" s="11"/>
      <c r="AK160" s="11"/>
      <c r="AL160" s="11"/>
      <c r="AM160" s="11"/>
    </row>
    <row r="161" spans="1:39" x14ac:dyDescent="0.2">
      <c r="A161" s="32"/>
      <c r="B161" s="155"/>
      <c r="C161" s="19"/>
      <c r="D161" s="42"/>
      <c r="E161" s="1163"/>
      <c r="F161" s="1163"/>
      <c r="G161" s="365"/>
      <c r="H161" s="42"/>
      <c r="I161" s="365"/>
      <c r="J161" s="365"/>
      <c r="K161" s="19"/>
      <c r="L161" s="19"/>
      <c r="M161" s="42"/>
      <c r="N161" s="20"/>
      <c r="O161" s="194">
        <f t="shared" si="41"/>
        <v>0</v>
      </c>
      <c r="P161" s="1416"/>
      <c r="Q161" s="20"/>
      <c r="R161" s="560" t="str">
        <f>IFERROR(VLOOKUP(Q161,'FX rates'!$C$9:$D$25,2,FALSE),"")</f>
        <v/>
      </c>
      <c r="S161" s="382">
        <f t="shared" ref="S161:S224" si="42">IF(H161=$AL$30,O161,0)</f>
        <v>0</v>
      </c>
      <c r="T161" s="382">
        <f t="shared" ref="T161:T224" si="43">IF(OR(H161=$AL$31,ISBLANK(H161)),O161,0)</f>
        <v>0</v>
      </c>
      <c r="U161" s="48"/>
      <c r="V161" s="188"/>
      <c r="W161" s="188"/>
      <c r="X161" s="188"/>
      <c r="Y161" s="188"/>
      <c r="Z161" s="188"/>
      <c r="AA161" s="188"/>
      <c r="AB161" s="188"/>
      <c r="AC161" s="187"/>
      <c r="AD161" s="61"/>
      <c r="AE161" s="61"/>
      <c r="AF161" s="5"/>
      <c r="AG161" s="11"/>
      <c r="AH161" s="11"/>
      <c r="AI161" s="11"/>
      <c r="AJ161" s="11"/>
      <c r="AK161" s="11"/>
      <c r="AL161" s="11"/>
      <c r="AM161" s="11"/>
    </row>
    <row r="162" spans="1:39" x14ac:dyDescent="0.2">
      <c r="A162" s="32"/>
      <c r="B162" s="155"/>
      <c r="C162" s="19"/>
      <c r="D162" s="42"/>
      <c r="E162" s="1163"/>
      <c r="F162" s="1163"/>
      <c r="G162" s="365"/>
      <c r="H162" s="42"/>
      <c r="I162" s="365"/>
      <c r="J162" s="365"/>
      <c r="K162" s="19"/>
      <c r="L162" s="19"/>
      <c r="M162" s="42"/>
      <c r="N162" s="20"/>
      <c r="O162" s="194">
        <f t="shared" si="41"/>
        <v>0</v>
      </c>
      <c r="P162" s="1416"/>
      <c r="Q162" s="20"/>
      <c r="R162" s="560" t="str">
        <f>IFERROR(VLOOKUP(Q162,'FX rates'!$C$9:$D$25,2,FALSE),"")</f>
        <v/>
      </c>
      <c r="S162" s="382">
        <f t="shared" si="42"/>
        <v>0</v>
      </c>
      <c r="T162" s="382">
        <f t="shared" si="43"/>
        <v>0</v>
      </c>
      <c r="U162" s="48"/>
      <c r="V162" s="188"/>
      <c r="W162" s="188"/>
      <c r="X162" s="188"/>
      <c r="Y162" s="188"/>
      <c r="Z162" s="188"/>
      <c r="AA162" s="188"/>
      <c r="AB162" s="188"/>
      <c r="AC162" s="187"/>
      <c r="AD162" s="61"/>
      <c r="AE162" s="61"/>
      <c r="AF162" s="5"/>
      <c r="AG162" s="11"/>
      <c r="AH162" s="11"/>
      <c r="AI162" s="11"/>
      <c r="AJ162" s="11"/>
      <c r="AK162" s="11"/>
      <c r="AL162" s="11"/>
      <c r="AM162" s="11"/>
    </row>
    <row r="163" spans="1:39" x14ac:dyDescent="0.2">
      <c r="A163" s="32"/>
      <c r="B163" s="155"/>
      <c r="C163" s="19"/>
      <c r="D163" s="42"/>
      <c r="E163" s="1163"/>
      <c r="F163" s="1163"/>
      <c r="G163" s="365"/>
      <c r="H163" s="42"/>
      <c r="I163" s="365"/>
      <c r="J163" s="365"/>
      <c r="K163" s="19"/>
      <c r="L163" s="19"/>
      <c r="M163" s="42"/>
      <c r="N163" s="20"/>
      <c r="O163" s="194">
        <f t="shared" si="41"/>
        <v>0</v>
      </c>
      <c r="P163" s="1416"/>
      <c r="Q163" s="20"/>
      <c r="R163" s="560" t="str">
        <f>IFERROR(VLOOKUP(Q163,'FX rates'!$C$9:$D$25,2,FALSE),"")</f>
        <v/>
      </c>
      <c r="S163" s="382">
        <f t="shared" si="42"/>
        <v>0</v>
      </c>
      <c r="T163" s="382">
        <f t="shared" si="43"/>
        <v>0</v>
      </c>
      <c r="U163" s="48"/>
      <c r="V163" s="188"/>
      <c r="W163" s="188"/>
      <c r="X163" s="188"/>
      <c r="Y163" s="188"/>
      <c r="Z163" s="188"/>
      <c r="AA163" s="188"/>
      <c r="AB163" s="188"/>
      <c r="AC163" s="187"/>
      <c r="AD163" s="61"/>
      <c r="AE163" s="61"/>
      <c r="AF163" s="5"/>
      <c r="AG163" s="11"/>
      <c r="AH163" s="11"/>
      <c r="AI163" s="11"/>
      <c r="AJ163" s="11"/>
      <c r="AK163" s="11"/>
      <c r="AL163" s="11"/>
      <c r="AM163" s="11"/>
    </row>
    <row r="164" spans="1:39" x14ac:dyDescent="0.2">
      <c r="A164" s="32"/>
      <c r="B164" s="155"/>
      <c r="C164" s="19"/>
      <c r="D164" s="42"/>
      <c r="E164" s="1163"/>
      <c r="F164" s="1163"/>
      <c r="G164" s="365"/>
      <c r="H164" s="42"/>
      <c r="I164" s="365"/>
      <c r="J164" s="365"/>
      <c r="K164" s="19"/>
      <c r="L164" s="19"/>
      <c r="M164" s="42"/>
      <c r="N164" s="20"/>
      <c r="O164" s="194">
        <f t="shared" si="41"/>
        <v>0</v>
      </c>
      <c r="P164" s="1416"/>
      <c r="Q164" s="20"/>
      <c r="R164" s="560" t="str">
        <f>IFERROR(VLOOKUP(Q164,'FX rates'!$C$9:$D$25,2,FALSE),"")</f>
        <v/>
      </c>
      <c r="S164" s="382">
        <f t="shared" si="42"/>
        <v>0</v>
      </c>
      <c r="T164" s="382">
        <f t="shared" si="43"/>
        <v>0</v>
      </c>
      <c r="U164" s="48"/>
      <c r="V164" s="188"/>
      <c r="W164" s="188"/>
      <c r="X164" s="188"/>
      <c r="Y164" s="188"/>
      <c r="Z164" s="188"/>
      <c r="AA164" s="188"/>
      <c r="AB164" s="188"/>
      <c r="AC164" s="187"/>
      <c r="AD164" s="61"/>
      <c r="AE164" s="61"/>
      <c r="AF164" s="5"/>
      <c r="AG164" s="11"/>
      <c r="AH164" s="11"/>
      <c r="AI164" s="11"/>
      <c r="AJ164" s="11"/>
      <c r="AK164" s="11"/>
      <c r="AL164" s="11"/>
      <c r="AM164" s="11"/>
    </row>
    <row r="165" spans="1:39" x14ac:dyDescent="0.2">
      <c r="A165" s="32"/>
      <c r="B165" s="155"/>
      <c r="C165" s="19"/>
      <c r="D165" s="42"/>
      <c r="E165" s="1163"/>
      <c r="F165" s="1163"/>
      <c r="G165" s="365"/>
      <c r="H165" s="42"/>
      <c r="I165" s="365"/>
      <c r="J165" s="365"/>
      <c r="K165" s="19"/>
      <c r="L165" s="19"/>
      <c r="M165" s="42"/>
      <c r="N165" s="20"/>
      <c r="O165" s="194">
        <f t="shared" si="41"/>
        <v>0</v>
      </c>
      <c r="P165" s="1416"/>
      <c r="Q165" s="20"/>
      <c r="R165" s="560" t="str">
        <f>IFERROR(VLOOKUP(Q165,'FX rates'!$C$9:$D$25,2,FALSE),"")</f>
        <v/>
      </c>
      <c r="S165" s="382">
        <f t="shared" si="42"/>
        <v>0</v>
      </c>
      <c r="T165" s="382">
        <f t="shared" si="43"/>
        <v>0</v>
      </c>
      <c r="U165" s="48"/>
      <c r="V165" s="188"/>
      <c r="W165" s="188"/>
      <c r="X165" s="188"/>
      <c r="Y165" s="188"/>
      <c r="Z165" s="188"/>
      <c r="AA165" s="188"/>
      <c r="AB165" s="188"/>
      <c r="AC165" s="187"/>
      <c r="AD165" s="61"/>
      <c r="AE165" s="61"/>
      <c r="AF165" s="5"/>
      <c r="AG165" s="11"/>
      <c r="AH165" s="11"/>
      <c r="AI165" s="11"/>
      <c r="AJ165" s="11"/>
      <c r="AK165" s="11"/>
      <c r="AL165" s="11"/>
      <c r="AM165" s="11"/>
    </row>
    <row r="166" spans="1:39" x14ac:dyDescent="0.2">
      <c r="A166" s="32"/>
      <c r="B166" s="155"/>
      <c r="C166" s="19"/>
      <c r="D166" s="42"/>
      <c r="E166" s="1163"/>
      <c r="F166" s="1163"/>
      <c r="G166" s="365"/>
      <c r="H166" s="42"/>
      <c r="I166" s="365"/>
      <c r="J166" s="365"/>
      <c r="K166" s="19"/>
      <c r="L166" s="19"/>
      <c r="M166" s="42"/>
      <c r="N166" s="20"/>
      <c r="O166" s="194">
        <f t="shared" si="41"/>
        <v>0</v>
      </c>
      <c r="P166" s="1416"/>
      <c r="Q166" s="20"/>
      <c r="R166" s="560" t="str">
        <f>IFERROR(VLOOKUP(Q166,'FX rates'!$C$9:$D$25,2,FALSE),"")</f>
        <v/>
      </c>
      <c r="S166" s="382">
        <f t="shared" si="42"/>
        <v>0</v>
      </c>
      <c r="T166" s="382">
        <f t="shared" si="43"/>
        <v>0</v>
      </c>
      <c r="U166" s="48"/>
      <c r="V166" s="188"/>
      <c r="W166" s="188"/>
      <c r="X166" s="188"/>
      <c r="Y166" s="188"/>
      <c r="Z166" s="188"/>
      <c r="AA166" s="188"/>
      <c r="AB166" s="188"/>
      <c r="AC166" s="187"/>
      <c r="AD166" s="61"/>
      <c r="AE166" s="61"/>
      <c r="AF166" s="5"/>
      <c r="AG166" s="11"/>
      <c r="AH166" s="11"/>
      <c r="AI166" s="11"/>
      <c r="AJ166" s="11"/>
      <c r="AK166" s="11"/>
      <c r="AL166" s="11"/>
      <c r="AM166" s="11"/>
    </row>
    <row r="167" spans="1:39" x14ac:dyDescent="0.2">
      <c r="A167" s="32"/>
      <c r="B167" s="155"/>
      <c r="C167" s="19"/>
      <c r="D167" s="42"/>
      <c r="E167" s="1163"/>
      <c r="F167" s="1163"/>
      <c r="G167" s="365"/>
      <c r="H167" s="42"/>
      <c r="I167" s="365"/>
      <c r="J167" s="365"/>
      <c r="K167" s="19"/>
      <c r="L167" s="19"/>
      <c r="M167" s="42"/>
      <c r="N167" s="20"/>
      <c r="O167" s="194">
        <f t="shared" si="41"/>
        <v>0</v>
      </c>
      <c r="P167" s="1416"/>
      <c r="Q167" s="20"/>
      <c r="R167" s="560" t="str">
        <f>IFERROR(VLOOKUP(Q167,'FX rates'!$C$9:$D$25,2,FALSE),"")</f>
        <v/>
      </c>
      <c r="S167" s="382">
        <f t="shared" si="42"/>
        <v>0</v>
      </c>
      <c r="T167" s="382">
        <f t="shared" si="43"/>
        <v>0</v>
      </c>
      <c r="U167" s="48"/>
      <c r="V167" s="188"/>
      <c r="W167" s="188"/>
      <c r="X167" s="188"/>
      <c r="Y167" s="188"/>
      <c r="Z167" s="188"/>
      <c r="AA167" s="188"/>
      <c r="AB167" s="188"/>
      <c r="AC167" s="187"/>
      <c r="AD167" s="61"/>
      <c r="AE167" s="61"/>
      <c r="AF167" s="5"/>
      <c r="AG167" s="11"/>
      <c r="AH167" s="11"/>
      <c r="AI167" s="11"/>
      <c r="AJ167" s="11"/>
      <c r="AK167" s="11"/>
      <c r="AL167" s="11"/>
      <c r="AM167" s="11"/>
    </row>
    <row r="168" spans="1:39" x14ac:dyDescent="0.2">
      <c r="A168" s="32"/>
      <c r="B168" s="155"/>
      <c r="C168" s="19"/>
      <c r="D168" s="42"/>
      <c r="E168" s="1163"/>
      <c r="F168" s="1163"/>
      <c r="G168" s="365"/>
      <c r="H168" s="42"/>
      <c r="I168" s="365"/>
      <c r="J168" s="365"/>
      <c r="K168" s="19"/>
      <c r="L168" s="19"/>
      <c r="M168" s="42"/>
      <c r="N168" s="20"/>
      <c r="O168" s="194">
        <f t="shared" si="41"/>
        <v>0</v>
      </c>
      <c r="P168" s="1416"/>
      <c r="Q168" s="20"/>
      <c r="R168" s="560" t="str">
        <f>IFERROR(VLOOKUP(Q168,'FX rates'!$C$9:$D$25,2,FALSE),"")</f>
        <v/>
      </c>
      <c r="S168" s="382">
        <f t="shared" si="42"/>
        <v>0</v>
      </c>
      <c r="T168" s="382">
        <f t="shared" si="43"/>
        <v>0</v>
      </c>
      <c r="U168" s="48"/>
      <c r="V168" s="188"/>
      <c r="W168" s="188"/>
      <c r="X168" s="188"/>
      <c r="Y168" s="188"/>
      <c r="Z168" s="188"/>
      <c r="AA168" s="188"/>
      <c r="AB168" s="188"/>
      <c r="AC168" s="187"/>
      <c r="AD168" s="61"/>
      <c r="AE168" s="61"/>
      <c r="AF168" s="5"/>
      <c r="AG168" s="11"/>
      <c r="AH168" s="11"/>
      <c r="AI168" s="11"/>
      <c r="AJ168" s="11"/>
      <c r="AK168" s="11"/>
      <c r="AL168" s="11"/>
      <c r="AM168" s="11"/>
    </row>
    <row r="169" spans="1:39" x14ac:dyDescent="0.2">
      <c r="A169" s="32"/>
      <c r="B169" s="155"/>
      <c r="C169" s="19"/>
      <c r="D169" s="42"/>
      <c r="E169" s="1163"/>
      <c r="F169" s="1163"/>
      <c r="G169" s="365"/>
      <c r="H169" s="42"/>
      <c r="I169" s="365"/>
      <c r="J169" s="365"/>
      <c r="K169" s="19"/>
      <c r="L169" s="19"/>
      <c r="M169" s="42"/>
      <c r="N169" s="20"/>
      <c r="O169" s="194">
        <f t="shared" si="41"/>
        <v>0</v>
      </c>
      <c r="P169" s="1416"/>
      <c r="Q169" s="20"/>
      <c r="R169" s="560" t="str">
        <f>IFERROR(VLOOKUP(Q169,'FX rates'!$C$9:$D$25,2,FALSE),"")</f>
        <v/>
      </c>
      <c r="S169" s="382">
        <f t="shared" si="42"/>
        <v>0</v>
      </c>
      <c r="T169" s="382">
        <f t="shared" si="43"/>
        <v>0</v>
      </c>
      <c r="U169" s="48"/>
      <c r="V169" s="188"/>
      <c r="W169" s="188"/>
      <c r="X169" s="188"/>
      <c r="Y169" s="188"/>
      <c r="Z169" s="188"/>
      <c r="AA169" s="188"/>
      <c r="AB169" s="188"/>
      <c r="AC169" s="187"/>
      <c r="AD169" s="61"/>
      <c r="AE169" s="61"/>
      <c r="AF169" s="5"/>
      <c r="AG169" s="11"/>
      <c r="AH169" s="11"/>
      <c r="AI169" s="11"/>
      <c r="AJ169" s="11"/>
      <c r="AK169" s="11"/>
      <c r="AL169" s="11"/>
      <c r="AM169" s="11"/>
    </row>
    <row r="170" spans="1:39" x14ac:dyDescent="0.2">
      <c r="A170" s="32"/>
      <c r="B170" s="155"/>
      <c r="C170" s="19"/>
      <c r="D170" s="42"/>
      <c r="E170" s="1163"/>
      <c r="F170" s="1163"/>
      <c r="G170" s="365"/>
      <c r="H170" s="42"/>
      <c r="I170" s="365"/>
      <c r="J170" s="365"/>
      <c r="K170" s="19"/>
      <c r="L170" s="19"/>
      <c r="M170" s="42"/>
      <c r="N170" s="20"/>
      <c r="O170" s="194">
        <f t="shared" si="41"/>
        <v>0</v>
      </c>
      <c r="P170" s="1416"/>
      <c r="Q170" s="20"/>
      <c r="R170" s="560" t="str">
        <f>IFERROR(VLOOKUP(Q170,'FX rates'!$C$9:$D$25,2,FALSE),"")</f>
        <v/>
      </c>
      <c r="S170" s="382">
        <f t="shared" si="42"/>
        <v>0</v>
      </c>
      <c r="T170" s="382">
        <f t="shared" si="43"/>
        <v>0</v>
      </c>
      <c r="U170" s="48"/>
      <c r="V170" s="188"/>
      <c r="W170" s="188"/>
      <c r="X170" s="188"/>
      <c r="Y170" s="188"/>
      <c r="Z170" s="188"/>
      <c r="AA170" s="188"/>
      <c r="AB170" s="188"/>
      <c r="AC170" s="187"/>
      <c r="AD170" s="61"/>
      <c r="AE170" s="61"/>
      <c r="AF170" s="5"/>
      <c r="AG170" s="11"/>
      <c r="AH170" s="11"/>
      <c r="AI170" s="11"/>
      <c r="AJ170" s="11"/>
      <c r="AK170" s="11"/>
      <c r="AL170" s="11"/>
      <c r="AM170" s="11"/>
    </row>
    <row r="171" spans="1:39" x14ac:dyDescent="0.2">
      <c r="A171" s="32"/>
      <c r="B171" s="155"/>
      <c r="C171" s="19"/>
      <c r="D171" s="42"/>
      <c r="E171" s="1163"/>
      <c r="F171" s="1163"/>
      <c r="G171" s="365"/>
      <c r="H171" s="42"/>
      <c r="I171" s="365"/>
      <c r="J171" s="365"/>
      <c r="K171" s="19"/>
      <c r="L171" s="19"/>
      <c r="M171" s="42"/>
      <c r="N171" s="20"/>
      <c r="O171" s="194">
        <f t="shared" si="41"/>
        <v>0</v>
      </c>
      <c r="P171" s="1416"/>
      <c r="Q171" s="20"/>
      <c r="R171" s="560" t="str">
        <f>IFERROR(VLOOKUP(Q171,'FX rates'!$C$9:$D$25,2,FALSE),"")</f>
        <v/>
      </c>
      <c r="S171" s="382">
        <f t="shared" si="42"/>
        <v>0</v>
      </c>
      <c r="T171" s="382">
        <f t="shared" si="43"/>
        <v>0</v>
      </c>
      <c r="U171" s="48"/>
      <c r="V171" s="188"/>
      <c r="W171" s="188"/>
      <c r="X171" s="188"/>
      <c r="Y171" s="188"/>
      <c r="Z171" s="188"/>
      <c r="AA171" s="188"/>
      <c r="AB171" s="188"/>
      <c r="AC171" s="187"/>
      <c r="AD171" s="61"/>
      <c r="AE171" s="61"/>
      <c r="AF171" s="5"/>
      <c r="AG171" s="11"/>
      <c r="AH171" s="11"/>
      <c r="AI171" s="11"/>
      <c r="AJ171" s="11"/>
      <c r="AK171" s="11"/>
      <c r="AL171" s="11"/>
      <c r="AM171" s="11"/>
    </row>
    <row r="172" spans="1:39" x14ac:dyDescent="0.2">
      <c r="A172" s="32"/>
      <c r="B172" s="155"/>
      <c r="C172" s="19"/>
      <c r="D172" s="42"/>
      <c r="E172" s="1163"/>
      <c r="F172" s="1163"/>
      <c r="G172" s="365"/>
      <c r="H172" s="42"/>
      <c r="I172" s="365"/>
      <c r="J172" s="365"/>
      <c r="K172" s="19"/>
      <c r="L172" s="19"/>
      <c r="M172" s="42"/>
      <c r="N172" s="20"/>
      <c r="O172" s="194">
        <f t="shared" si="41"/>
        <v>0</v>
      </c>
      <c r="P172" s="1416"/>
      <c r="Q172" s="20"/>
      <c r="R172" s="560" t="str">
        <f>IFERROR(VLOOKUP(Q172,'FX rates'!$C$9:$D$25,2,FALSE),"")</f>
        <v/>
      </c>
      <c r="S172" s="382">
        <f t="shared" si="42"/>
        <v>0</v>
      </c>
      <c r="T172" s="382">
        <f t="shared" si="43"/>
        <v>0</v>
      </c>
      <c r="U172" s="48"/>
      <c r="V172" s="188"/>
      <c r="W172" s="188"/>
      <c r="X172" s="188"/>
      <c r="Y172" s="188"/>
      <c r="Z172" s="188"/>
      <c r="AA172" s="188"/>
      <c r="AB172" s="188"/>
      <c r="AC172" s="187"/>
      <c r="AD172" s="61"/>
      <c r="AE172" s="61"/>
      <c r="AF172" s="5"/>
      <c r="AG172" s="11"/>
      <c r="AH172" s="11"/>
      <c r="AI172" s="11"/>
      <c r="AJ172" s="11"/>
      <c r="AK172" s="11"/>
      <c r="AL172" s="11"/>
      <c r="AM172" s="11"/>
    </row>
    <row r="173" spans="1:39" x14ac:dyDescent="0.2">
      <c r="A173" s="32"/>
      <c r="B173" s="155"/>
      <c r="C173" s="19"/>
      <c r="D173" s="42"/>
      <c r="E173" s="1163"/>
      <c r="F173" s="1163"/>
      <c r="G173" s="365"/>
      <c r="H173" s="42"/>
      <c r="I173" s="365"/>
      <c r="J173" s="365"/>
      <c r="K173" s="19"/>
      <c r="L173" s="19"/>
      <c r="M173" s="42"/>
      <c r="N173" s="20"/>
      <c r="O173" s="194">
        <f t="shared" si="41"/>
        <v>0</v>
      </c>
      <c r="P173" s="1416"/>
      <c r="Q173" s="20"/>
      <c r="R173" s="560" t="str">
        <f>IFERROR(VLOOKUP(Q173,'FX rates'!$C$9:$D$25,2,FALSE),"")</f>
        <v/>
      </c>
      <c r="S173" s="382">
        <f t="shared" si="42"/>
        <v>0</v>
      </c>
      <c r="T173" s="382">
        <f t="shared" si="43"/>
        <v>0</v>
      </c>
      <c r="U173" s="48"/>
      <c r="V173" s="188"/>
      <c r="W173" s="188"/>
      <c r="X173" s="188"/>
      <c r="Y173" s="188"/>
      <c r="Z173" s="188"/>
      <c r="AA173" s="188"/>
      <c r="AB173" s="188"/>
      <c r="AC173" s="187"/>
      <c r="AD173" s="61"/>
      <c r="AE173" s="61"/>
      <c r="AF173" s="5"/>
      <c r="AG173" s="11"/>
      <c r="AH173" s="11"/>
      <c r="AI173" s="11"/>
      <c r="AJ173" s="11"/>
      <c r="AK173" s="11"/>
      <c r="AL173" s="11"/>
      <c r="AM173" s="11"/>
    </row>
    <row r="174" spans="1:39" x14ac:dyDescent="0.2">
      <c r="A174" s="32"/>
      <c r="B174" s="155"/>
      <c r="C174" s="19"/>
      <c r="D174" s="42"/>
      <c r="E174" s="1163"/>
      <c r="F174" s="1163"/>
      <c r="G174" s="365"/>
      <c r="H174" s="42"/>
      <c r="I174" s="365"/>
      <c r="J174" s="365"/>
      <c r="K174" s="19"/>
      <c r="L174" s="19"/>
      <c r="M174" s="42"/>
      <c r="N174" s="20"/>
      <c r="O174" s="194">
        <f t="shared" si="41"/>
        <v>0</v>
      </c>
      <c r="P174" s="1416"/>
      <c r="Q174" s="20"/>
      <c r="R174" s="560" t="str">
        <f>IFERROR(VLOOKUP(Q174,'FX rates'!$C$9:$D$25,2,FALSE),"")</f>
        <v/>
      </c>
      <c r="S174" s="382">
        <f t="shared" si="42"/>
        <v>0</v>
      </c>
      <c r="T174" s="382">
        <f t="shared" si="43"/>
        <v>0</v>
      </c>
      <c r="U174" s="48"/>
      <c r="V174" s="188"/>
      <c r="W174" s="188"/>
      <c r="X174" s="188"/>
      <c r="Y174" s="188"/>
      <c r="Z174" s="188"/>
      <c r="AA174" s="188"/>
      <c r="AB174" s="188"/>
      <c r="AC174" s="187"/>
      <c r="AD174" s="61"/>
      <c r="AE174" s="61"/>
      <c r="AF174" s="5"/>
      <c r="AG174" s="11"/>
      <c r="AH174" s="11"/>
      <c r="AI174" s="11"/>
      <c r="AJ174" s="11"/>
      <c r="AK174" s="11"/>
      <c r="AL174" s="11"/>
      <c r="AM174" s="11"/>
    </row>
    <row r="175" spans="1:39" x14ac:dyDescent="0.2">
      <c r="A175" s="32"/>
      <c r="B175" s="155"/>
      <c r="C175" s="19"/>
      <c r="D175" s="42"/>
      <c r="E175" s="1163"/>
      <c r="F175" s="1163"/>
      <c r="G175" s="365"/>
      <c r="H175" s="42"/>
      <c r="I175" s="365"/>
      <c r="J175" s="365"/>
      <c r="K175" s="19"/>
      <c r="L175" s="19"/>
      <c r="M175" s="42"/>
      <c r="N175" s="20"/>
      <c r="O175" s="194">
        <f t="shared" si="41"/>
        <v>0</v>
      </c>
      <c r="P175" s="1416"/>
      <c r="Q175" s="20"/>
      <c r="R175" s="560" t="str">
        <f>IFERROR(VLOOKUP(Q175,'FX rates'!$C$9:$D$25,2,FALSE),"")</f>
        <v/>
      </c>
      <c r="S175" s="382">
        <f t="shared" si="42"/>
        <v>0</v>
      </c>
      <c r="T175" s="382">
        <f t="shared" si="43"/>
        <v>0</v>
      </c>
      <c r="U175" s="48"/>
      <c r="V175" s="188"/>
      <c r="W175" s="188"/>
      <c r="X175" s="188"/>
      <c r="Y175" s="188"/>
      <c r="Z175" s="188"/>
      <c r="AA175" s="188"/>
      <c r="AB175" s="188"/>
      <c r="AC175" s="187"/>
      <c r="AD175" s="61"/>
      <c r="AE175" s="61"/>
      <c r="AF175" s="5"/>
      <c r="AG175" s="11"/>
      <c r="AH175" s="11"/>
      <c r="AI175" s="11"/>
      <c r="AJ175" s="11"/>
      <c r="AK175" s="11"/>
      <c r="AL175" s="11"/>
      <c r="AM175" s="11"/>
    </row>
    <row r="176" spans="1:39" x14ac:dyDescent="0.2">
      <c r="A176" s="32"/>
      <c r="B176" s="155"/>
      <c r="C176" s="19"/>
      <c r="D176" s="42"/>
      <c r="E176" s="1163"/>
      <c r="F176" s="1163"/>
      <c r="G176" s="365"/>
      <c r="H176" s="42"/>
      <c r="I176" s="365"/>
      <c r="J176" s="365"/>
      <c r="K176" s="19"/>
      <c r="L176" s="19"/>
      <c r="M176" s="42"/>
      <c r="N176" s="20"/>
      <c r="O176" s="194">
        <f t="shared" si="41"/>
        <v>0</v>
      </c>
      <c r="P176" s="1416"/>
      <c r="Q176" s="20"/>
      <c r="R176" s="560" t="str">
        <f>IFERROR(VLOOKUP(Q176,'FX rates'!$C$9:$D$25,2,FALSE),"")</f>
        <v/>
      </c>
      <c r="S176" s="382">
        <f t="shared" si="42"/>
        <v>0</v>
      </c>
      <c r="T176" s="382">
        <f t="shared" si="43"/>
        <v>0</v>
      </c>
      <c r="U176" s="48"/>
      <c r="V176" s="188"/>
      <c r="W176" s="188"/>
      <c r="X176" s="188"/>
      <c r="Y176" s="188"/>
      <c r="Z176" s="188"/>
      <c r="AA176" s="188"/>
      <c r="AB176" s="188"/>
      <c r="AC176" s="187"/>
      <c r="AD176" s="61"/>
      <c r="AE176" s="61"/>
      <c r="AF176" s="5"/>
      <c r="AG176" s="11"/>
      <c r="AH176" s="11"/>
      <c r="AI176" s="11"/>
      <c r="AJ176" s="11"/>
      <c r="AK176" s="11"/>
      <c r="AL176" s="11"/>
      <c r="AM176" s="11"/>
    </row>
    <row r="177" spans="1:39" x14ac:dyDescent="0.2">
      <c r="A177" s="32"/>
      <c r="B177" s="155"/>
      <c r="C177" s="19"/>
      <c r="D177" s="42"/>
      <c r="E177" s="1163"/>
      <c r="F177" s="1163"/>
      <c r="G177" s="365"/>
      <c r="H177" s="42"/>
      <c r="I177" s="365"/>
      <c r="J177" s="365"/>
      <c r="K177" s="19"/>
      <c r="L177" s="19"/>
      <c r="M177" s="42"/>
      <c r="N177" s="20"/>
      <c r="O177" s="194">
        <f t="shared" si="41"/>
        <v>0</v>
      </c>
      <c r="P177" s="1416"/>
      <c r="Q177" s="20"/>
      <c r="R177" s="560" t="str">
        <f>IFERROR(VLOOKUP(Q177,'FX rates'!$C$9:$D$25,2,FALSE),"")</f>
        <v/>
      </c>
      <c r="S177" s="382">
        <f t="shared" si="42"/>
        <v>0</v>
      </c>
      <c r="T177" s="382">
        <f t="shared" si="43"/>
        <v>0</v>
      </c>
      <c r="U177" s="48"/>
      <c r="V177" s="188"/>
      <c r="W177" s="188"/>
      <c r="X177" s="188"/>
      <c r="Y177" s="188"/>
      <c r="Z177" s="188"/>
      <c r="AA177" s="188"/>
      <c r="AB177" s="188"/>
      <c r="AC177" s="187"/>
      <c r="AD177" s="61"/>
      <c r="AE177" s="61"/>
      <c r="AF177" s="5"/>
      <c r="AG177" s="11"/>
      <c r="AH177" s="11"/>
      <c r="AI177" s="11"/>
      <c r="AJ177" s="11"/>
      <c r="AK177" s="11"/>
      <c r="AL177" s="11"/>
      <c r="AM177" s="11"/>
    </row>
    <row r="178" spans="1:39" x14ac:dyDescent="0.2">
      <c r="A178" s="32"/>
      <c r="B178" s="155"/>
      <c r="C178" s="19"/>
      <c r="D178" s="42"/>
      <c r="E178" s="1163"/>
      <c r="F178" s="1163"/>
      <c r="G178" s="365"/>
      <c r="H178" s="42"/>
      <c r="I178" s="365"/>
      <c r="J178" s="365"/>
      <c r="K178" s="19"/>
      <c r="L178" s="19"/>
      <c r="M178" s="42"/>
      <c r="N178" s="20"/>
      <c r="O178" s="194">
        <f t="shared" si="41"/>
        <v>0</v>
      </c>
      <c r="P178" s="1416"/>
      <c r="Q178" s="20"/>
      <c r="R178" s="560" t="str">
        <f>IFERROR(VLOOKUP(Q178,'FX rates'!$C$9:$D$25,2,FALSE),"")</f>
        <v/>
      </c>
      <c r="S178" s="382">
        <f t="shared" si="42"/>
        <v>0</v>
      </c>
      <c r="T178" s="382">
        <f t="shared" si="43"/>
        <v>0</v>
      </c>
      <c r="U178" s="48"/>
      <c r="V178" s="188"/>
      <c r="W178" s="188"/>
      <c r="X178" s="188"/>
      <c r="Y178" s="188"/>
      <c r="Z178" s="188"/>
      <c r="AA178" s="188"/>
      <c r="AB178" s="188"/>
      <c r="AC178" s="187"/>
      <c r="AD178" s="61"/>
      <c r="AE178" s="61"/>
      <c r="AF178" s="5"/>
      <c r="AG178" s="11"/>
      <c r="AH178" s="11"/>
      <c r="AI178" s="11"/>
      <c r="AJ178" s="11"/>
      <c r="AK178" s="11"/>
      <c r="AL178" s="11"/>
      <c r="AM178" s="11"/>
    </row>
    <row r="179" spans="1:39" x14ac:dyDescent="0.2">
      <c r="A179" s="32"/>
      <c r="B179" s="155"/>
      <c r="C179" s="19"/>
      <c r="D179" s="42"/>
      <c r="E179" s="1163"/>
      <c r="F179" s="1163"/>
      <c r="G179" s="365"/>
      <c r="H179" s="42"/>
      <c r="I179" s="365"/>
      <c r="J179" s="365"/>
      <c r="K179" s="19"/>
      <c r="L179" s="19"/>
      <c r="M179" s="42"/>
      <c r="N179" s="20"/>
      <c r="O179" s="194">
        <f t="shared" si="41"/>
        <v>0</v>
      </c>
      <c r="P179" s="1416"/>
      <c r="Q179" s="20"/>
      <c r="R179" s="560" t="str">
        <f>IFERROR(VLOOKUP(Q179,'FX rates'!$C$9:$D$25,2,FALSE),"")</f>
        <v/>
      </c>
      <c r="S179" s="382">
        <f t="shared" si="42"/>
        <v>0</v>
      </c>
      <c r="T179" s="382">
        <f t="shared" si="43"/>
        <v>0</v>
      </c>
      <c r="U179" s="48"/>
      <c r="V179" s="188"/>
      <c r="W179" s="188"/>
      <c r="X179" s="188"/>
      <c r="Y179" s="188"/>
      <c r="Z179" s="188"/>
      <c r="AA179" s="188"/>
      <c r="AB179" s="188"/>
      <c r="AC179" s="187"/>
      <c r="AD179" s="61"/>
      <c r="AE179" s="61"/>
      <c r="AF179" s="5"/>
      <c r="AG179" s="11"/>
      <c r="AH179" s="11"/>
      <c r="AI179" s="11"/>
      <c r="AJ179" s="11"/>
      <c r="AK179" s="11"/>
      <c r="AL179" s="11"/>
      <c r="AM179" s="11"/>
    </row>
    <row r="180" spans="1:39" x14ac:dyDescent="0.2">
      <c r="A180" s="32"/>
      <c r="B180" s="155"/>
      <c r="C180" s="19"/>
      <c r="D180" s="42"/>
      <c r="E180" s="1163"/>
      <c r="F180" s="1163"/>
      <c r="G180" s="365"/>
      <c r="H180" s="42"/>
      <c r="I180" s="365"/>
      <c r="J180" s="365"/>
      <c r="K180" s="19"/>
      <c r="L180" s="19"/>
      <c r="M180" s="42"/>
      <c r="N180" s="20"/>
      <c r="O180" s="194">
        <f t="shared" si="41"/>
        <v>0</v>
      </c>
      <c r="P180" s="1416"/>
      <c r="Q180" s="20"/>
      <c r="R180" s="560" t="str">
        <f>IFERROR(VLOOKUP(Q180,'FX rates'!$C$9:$D$25,2,FALSE),"")</f>
        <v/>
      </c>
      <c r="S180" s="382">
        <f t="shared" si="42"/>
        <v>0</v>
      </c>
      <c r="T180" s="382">
        <f t="shared" si="43"/>
        <v>0</v>
      </c>
      <c r="U180" s="48"/>
      <c r="V180" s="188"/>
      <c r="W180" s="188"/>
      <c r="X180" s="188"/>
      <c r="Y180" s="188"/>
      <c r="Z180" s="188"/>
      <c r="AA180" s="188"/>
      <c r="AB180" s="188"/>
      <c r="AC180" s="187"/>
      <c r="AD180" s="61"/>
      <c r="AE180" s="61"/>
      <c r="AF180" s="5"/>
      <c r="AG180" s="11"/>
      <c r="AH180" s="11"/>
      <c r="AI180" s="11"/>
      <c r="AJ180" s="11"/>
      <c r="AK180" s="11"/>
      <c r="AL180" s="11"/>
      <c r="AM180" s="11"/>
    </row>
    <row r="181" spans="1:39" x14ac:dyDescent="0.2">
      <c r="A181" s="32"/>
      <c r="B181" s="155"/>
      <c r="C181" s="19"/>
      <c r="D181" s="42"/>
      <c r="E181" s="1163"/>
      <c r="F181" s="1163"/>
      <c r="G181" s="365"/>
      <c r="H181" s="42"/>
      <c r="I181" s="365"/>
      <c r="J181" s="365"/>
      <c r="K181" s="19"/>
      <c r="L181" s="19"/>
      <c r="M181" s="42"/>
      <c r="N181" s="20"/>
      <c r="O181" s="194">
        <f t="shared" si="41"/>
        <v>0</v>
      </c>
      <c r="P181" s="1416"/>
      <c r="Q181" s="20"/>
      <c r="R181" s="560" t="str">
        <f>IFERROR(VLOOKUP(Q181,'FX rates'!$C$9:$D$25,2,FALSE),"")</f>
        <v/>
      </c>
      <c r="S181" s="382">
        <f t="shared" si="42"/>
        <v>0</v>
      </c>
      <c r="T181" s="382">
        <f t="shared" si="43"/>
        <v>0</v>
      </c>
      <c r="U181" s="48"/>
      <c r="V181" s="188"/>
      <c r="W181" s="188"/>
      <c r="X181" s="188"/>
      <c r="Y181" s="188"/>
      <c r="Z181" s="188"/>
      <c r="AA181" s="188"/>
      <c r="AB181" s="188"/>
      <c r="AC181" s="187"/>
      <c r="AD181" s="61"/>
      <c r="AE181" s="61"/>
      <c r="AF181" s="5"/>
      <c r="AG181" s="11"/>
      <c r="AH181" s="11"/>
      <c r="AI181" s="11"/>
      <c r="AJ181" s="11"/>
      <c r="AK181" s="11"/>
      <c r="AL181" s="11"/>
      <c r="AM181" s="11"/>
    </row>
    <row r="182" spans="1:39" x14ac:dyDescent="0.2">
      <c r="A182" s="32"/>
      <c r="B182" s="155"/>
      <c r="C182" s="19"/>
      <c r="D182" s="42"/>
      <c r="E182" s="1163"/>
      <c r="F182" s="1163"/>
      <c r="G182" s="365"/>
      <c r="H182" s="42"/>
      <c r="I182" s="365"/>
      <c r="J182" s="365"/>
      <c r="K182" s="19"/>
      <c r="L182" s="19"/>
      <c r="M182" s="42"/>
      <c r="N182" s="20"/>
      <c r="O182" s="194">
        <f t="shared" si="41"/>
        <v>0</v>
      </c>
      <c r="P182" s="1416"/>
      <c r="Q182" s="20"/>
      <c r="R182" s="560" t="str">
        <f>IFERROR(VLOOKUP(Q182,'FX rates'!$C$9:$D$25,2,FALSE),"")</f>
        <v/>
      </c>
      <c r="S182" s="382">
        <f t="shared" si="42"/>
        <v>0</v>
      </c>
      <c r="T182" s="382">
        <f t="shared" si="43"/>
        <v>0</v>
      </c>
      <c r="U182" s="48"/>
      <c r="V182" s="188"/>
      <c r="W182" s="188"/>
      <c r="X182" s="188"/>
      <c r="Y182" s="188"/>
      <c r="Z182" s="188"/>
      <c r="AA182" s="188"/>
      <c r="AB182" s="188"/>
      <c r="AC182" s="187"/>
      <c r="AD182" s="61"/>
      <c r="AE182" s="61"/>
      <c r="AF182" s="5"/>
      <c r="AG182" s="11"/>
      <c r="AH182" s="11"/>
      <c r="AI182" s="11"/>
      <c r="AJ182" s="11"/>
      <c r="AK182" s="11"/>
      <c r="AL182" s="11"/>
      <c r="AM182" s="11"/>
    </row>
    <row r="183" spans="1:39" x14ac:dyDescent="0.2">
      <c r="A183" s="32"/>
      <c r="B183" s="155"/>
      <c r="C183" s="19"/>
      <c r="D183" s="42"/>
      <c r="E183" s="1163"/>
      <c r="F183" s="1163"/>
      <c r="G183" s="365"/>
      <c r="H183" s="42"/>
      <c r="I183" s="365"/>
      <c r="J183" s="365"/>
      <c r="K183" s="19"/>
      <c r="L183" s="19"/>
      <c r="M183" s="42"/>
      <c r="N183" s="20"/>
      <c r="O183" s="194">
        <f t="shared" si="41"/>
        <v>0</v>
      </c>
      <c r="P183" s="1416"/>
      <c r="Q183" s="20"/>
      <c r="R183" s="560" t="str">
        <f>IFERROR(VLOOKUP(Q183,'FX rates'!$C$9:$D$25,2,FALSE),"")</f>
        <v/>
      </c>
      <c r="S183" s="382">
        <f t="shared" si="42"/>
        <v>0</v>
      </c>
      <c r="T183" s="382">
        <f t="shared" si="43"/>
        <v>0</v>
      </c>
      <c r="U183" s="48"/>
      <c r="V183" s="188"/>
      <c r="W183" s="188"/>
      <c r="X183" s="188"/>
      <c r="Y183" s="188"/>
      <c r="Z183" s="188"/>
      <c r="AA183" s="188"/>
      <c r="AB183" s="188"/>
      <c r="AC183" s="187"/>
      <c r="AD183" s="61"/>
      <c r="AE183" s="61"/>
      <c r="AF183" s="5"/>
      <c r="AG183" s="11"/>
      <c r="AH183" s="11"/>
      <c r="AI183" s="11"/>
      <c r="AJ183" s="11"/>
      <c r="AK183" s="11"/>
      <c r="AL183" s="11"/>
      <c r="AM183" s="11"/>
    </row>
    <row r="184" spans="1:39" x14ac:dyDescent="0.2">
      <c r="A184" s="32"/>
      <c r="B184" s="155"/>
      <c r="C184" s="19"/>
      <c r="D184" s="42"/>
      <c r="E184" s="1163"/>
      <c r="F184" s="1163"/>
      <c r="G184" s="365"/>
      <c r="H184" s="42"/>
      <c r="I184" s="365"/>
      <c r="J184" s="365"/>
      <c r="K184" s="19"/>
      <c r="L184" s="19"/>
      <c r="M184" s="42"/>
      <c r="N184" s="20"/>
      <c r="O184" s="194">
        <f t="shared" si="41"/>
        <v>0</v>
      </c>
      <c r="P184" s="1416"/>
      <c r="Q184" s="20"/>
      <c r="R184" s="560" t="str">
        <f>IFERROR(VLOOKUP(Q184,'FX rates'!$C$9:$D$25,2,FALSE),"")</f>
        <v/>
      </c>
      <c r="S184" s="382">
        <f t="shared" si="42"/>
        <v>0</v>
      </c>
      <c r="T184" s="382">
        <f t="shared" si="43"/>
        <v>0</v>
      </c>
      <c r="U184" s="48"/>
      <c r="V184" s="188"/>
      <c r="W184" s="188"/>
      <c r="X184" s="188"/>
      <c r="Y184" s="188"/>
      <c r="Z184" s="188"/>
      <c r="AA184" s="188"/>
      <c r="AB184" s="188"/>
      <c r="AC184" s="187"/>
      <c r="AD184" s="61"/>
      <c r="AE184" s="61"/>
      <c r="AF184" s="5"/>
      <c r="AG184" s="11"/>
      <c r="AH184" s="11"/>
      <c r="AI184" s="11"/>
      <c r="AJ184" s="11"/>
      <c r="AK184" s="11"/>
      <c r="AL184" s="11"/>
      <c r="AM184" s="11"/>
    </row>
    <row r="185" spans="1:39" x14ac:dyDescent="0.2">
      <c r="A185" s="32"/>
      <c r="B185" s="155"/>
      <c r="C185" s="19"/>
      <c r="D185" s="42"/>
      <c r="E185" s="1163"/>
      <c r="F185" s="1163"/>
      <c r="G185" s="365"/>
      <c r="H185" s="42"/>
      <c r="I185" s="365"/>
      <c r="J185" s="365"/>
      <c r="K185" s="19"/>
      <c r="L185" s="19"/>
      <c r="M185" s="42"/>
      <c r="N185" s="20"/>
      <c r="O185" s="194">
        <f t="shared" si="41"/>
        <v>0</v>
      </c>
      <c r="P185" s="1416"/>
      <c r="Q185" s="20"/>
      <c r="R185" s="560" t="str">
        <f>IFERROR(VLOOKUP(Q185,'FX rates'!$C$9:$D$25,2,FALSE),"")</f>
        <v/>
      </c>
      <c r="S185" s="382">
        <f t="shared" si="42"/>
        <v>0</v>
      </c>
      <c r="T185" s="382">
        <f t="shared" si="43"/>
        <v>0</v>
      </c>
      <c r="U185" s="48"/>
      <c r="V185" s="188"/>
      <c r="W185" s="188"/>
      <c r="X185" s="188"/>
      <c r="Y185" s="188"/>
      <c r="Z185" s="188"/>
      <c r="AA185" s="188"/>
      <c r="AB185" s="188"/>
      <c r="AC185" s="187"/>
      <c r="AD185" s="61"/>
      <c r="AE185" s="61"/>
      <c r="AF185" s="5"/>
      <c r="AG185" s="11"/>
      <c r="AH185" s="11"/>
      <c r="AI185" s="11"/>
      <c r="AJ185" s="11"/>
      <c r="AK185" s="11"/>
      <c r="AL185" s="11"/>
      <c r="AM185" s="11"/>
    </row>
    <row r="186" spans="1:39" x14ac:dyDescent="0.2">
      <c r="A186" s="32"/>
      <c r="B186" s="155"/>
      <c r="C186" s="19"/>
      <c r="D186" s="42"/>
      <c r="E186" s="1163"/>
      <c r="F186" s="1163"/>
      <c r="G186" s="365"/>
      <c r="H186" s="42"/>
      <c r="I186" s="365"/>
      <c r="J186" s="365"/>
      <c r="K186" s="19"/>
      <c r="L186" s="19"/>
      <c r="M186" s="42"/>
      <c r="N186" s="20"/>
      <c r="O186" s="194">
        <f t="shared" si="41"/>
        <v>0</v>
      </c>
      <c r="P186" s="1416"/>
      <c r="Q186" s="20"/>
      <c r="R186" s="560" t="str">
        <f>IFERROR(VLOOKUP(Q186,'FX rates'!$C$9:$D$25,2,FALSE),"")</f>
        <v/>
      </c>
      <c r="S186" s="382">
        <f t="shared" si="42"/>
        <v>0</v>
      </c>
      <c r="T186" s="382">
        <f t="shared" si="43"/>
        <v>0</v>
      </c>
      <c r="U186" s="48"/>
      <c r="V186" s="188"/>
      <c r="W186" s="188"/>
      <c r="X186" s="188"/>
      <c r="Y186" s="188"/>
      <c r="Z186" s="188"/>
      <c r="AA186" s="188"/>
      <c r="AB186" s="188"/>
      <c r="AC186" s="187"/>
      <c r="AD186" s="61"/>
      <c r="AE186" s="61"/>
      <c r="AF186" s="5"/>
      <c r="AG186" s="11"/>
      <c r="AH186" s="11"/>
      <c r="AI186" s="11"/>
      <c r="AJ186" s="11"/>
      <c r="AK186" s="11"/>
      <c r="AL186" s="11"/>
      <c r="AM186" s="11"/>
    </row>
    <row r="187" spans="1:39" x14ac:dyDescent="0.2">
      <c r="A187" s="32"/>
      <c r="B187" s="155"/>
      <c r="C187" s="19"/>
      <c r="D187" s="42"/>
      <c r="E187" s="1163"/>
      <c r="F187" s="1163"/>
      <c r="G187" s="365"/>
      <c r="H187" s="42"/>
      <c r="I187" s="365"/>
      <c r="J187" s="365"/>
      <c r="K187" s="19"/>
      <c r="L187" s="19"/>
      <c r="M187" s="42"/>
      <c r="N187" s="20"/>
      <c r="O187" s="194">
        <f t="shared" si="41"/>
        <v>0</v>
      </c>
      <c r="P187" s="1416"/>
      <c r="Q187" s="20"/>
      <c r="R187" s="560" t="str">
        <f>IFERROR(VLOOKUP(Q187,'FX rates'!$C$9:$D$25,2,FALSE),"")</f>
        <v/>
      </c>
      <c r="S187" s="382">
        <f t="shared" si="42"/>
        <v>0</v>
      </c>
      <c r="T187" s="382">
        <f t="shared" si="43"/>
        <v>0</v>
      </c>
      <c r="U187" s="48"/>
      <c r="V187" s="188"/>
      <c r="W187" s="188"/>
      <c r="X187" s="188"/>
      <c r="Y187" s="188"/>
      <c r="Z187" s="188"/>
      <c r="AA187" s="188"/>
      <c r="AB187" s="188"/>
      <c r="AC187" s="187"/>
      <c r="AD187" s="61"/>
      <c r="AE187" s="61"/>
      <c r="AF187" s="5"/>
      <c r="AG187" s="11"/>
      <c r="AH187" s="11"/>
      <c r="AI187" s="11"/>
      <c r="AJ187" s="11"/>
      <c r="AK187" s="11"/>
      <c r="AL187" s="11"/>
      <c r="AM187" s="11"/>
    </row>
    <row r="188" spans="1:39" x14ac:dyDescent="0.2">
      <c r="A188" s="32"/>
      <c r="B188" s="155"/>
      <c r="C188" s="19"/>
      <c r="D188" s="42"/>
      <c r="E188" s="1163"/>
      <c r="F188" s="1163"/>
      <c r="G188" s="365"/>
      <c r="H188" s="42"/>
      <c r="I188" s="365"/>
      <c r="J188" s="365"/>
      <c r="K188" s="19"/>
      <c r="L188" s="19"/>
      <c r="M188" s="42"/>
      <c r="N188" s="20"/>
      <c r="O188" s="194">
        <f t="shared" si="41"/>
        <v>0</v>
      </c>
      <c r="P188" s="1416"/>
      <c r="Q188" s="20"/>
      <c r="R188" s="560" t="str">
        <f>IFERROR(VLOOKUP(Q188,'FX rates'!$C$9:$D$25,2,FALSE),"")</f>
        <v/>
      </c>
      <c r="S188" s="382">
        <f t="shared" si="42"/>
        <v>0</v>
      </c>
      <c r="T188" s="382">
        <f t="shared" si="43"/>
        <v>0</v>
      </c>
      <c r="U188" s="48"/>
      <c r="V188" s="188"/>
      <c r="W188" s="188"/>
      <c r="X188" s="188"/>
      <c r="Y188" s="188"/>
      <c r="Z188" s="188"/>
      <c r="AA188" s="188"/>
      <c r="AB188" s="188"/>
      <c r="AC188" s="187"/>
      <c r="AD188" s="61"/>
      <c r="AE188" s="61"/>
      <c r="AF188" s="5"/>
      <c r="AG188" s="11"/>
      <c r="AH188" s="11"/>
      <c r="AI188" s="11"/>
      <c r="AJ188" s="11"/>
      <c r="AK188" s="11"/>
      <c r="AL188" s="11"/>
      <c r="AM188" s="11"/>
    </row>
    <row r="189" spans="1:39" x14ac:dyDescent="0.2">
      <c r="A189" s="32"/>
      <c r="B189" s="155"/>
      <c r="C189" s="19"/>
      <c r="D189" s="42"/>
      <c r="E189" s="1163"/>
      <c r="F189" s="1163"/>
      <c r="G189" s="365"/>
      <c r="H189" s="42"/>
      <c r="I189" s="365"/>
      <c r="J189" s="365"/>
      <c r="K189" s="19"/>
      <c r="L189" s="19"/>
      <c r="M189" s="42"/>
      <c r="N189" s="20"/>
      <c r="O189" s="194">
        <f t="shared" si="41"/>
        <v>0</v>
      </c>
      <c r="P189" s="1416"/>
      <c r="Q189" s="20"/>
      <c r="R189" s="560" t="str">
        <f>IFERROR(VLOOKUP(Q189,'FX rates'!$C$9:$D$25,2,FALSE),"")</f>
        <v/>
      </c>
      <c r="S189" s="382">
        <f t="shared" si="42"/>
        <v>0</v>
      </c>
      <c r="T189" s="382">
        <f t="shared" si="43"/>
        <v>0</v>
      </c>
      <c r="U189" s="48"/>
      <c r="V189" s="188"/>
      <c r="W189" s="188"/>
      <c r="X189" s="188"/>
      <c r="Y189" s="188"/>
      <c r="Z189" s="188"/>
      <c r="AA189" s="188"/>
      <c r="AB189" s="188"/>
      <c r="AC189" s="187"/>
      <c r="AD189" s="61"/>
      <c r="AE189" s="61"/>
      <c r="AF189" s="5"/>
      <c r="AG189" s="11"/>
      <c r="AH189" s="11"/>
      <c r="AI189" s="11"/>
      <c r="AJ189" s="11"/>
      <c r="AK189" s="11"/>
      <c r="AL189" s="11"/>
      <c r="AM189" s="11"/>
    </row>
    <row r="190" spans="1:39" x14ac:dyDescent="0.2">
      <c r="A190" s="32"/>
      <c r="B190" s="155"/>
      <c r="C190" s="19"/>
      <c r="D190" s="42"/>
      <c r="E190" s="1163"/>
      <c r="F190" s="1163"/>
      <c r="G190" s="365"/>
      <c r="H190" s="42"/>
      <c r="I190" s="365"/>
      <c r="J190" s="365"/>
      <c r="K190" s="19"/>
      <c r="L190" s="19"/>
      <c r="M190" s="42"/>
      <c r="N190" s="20"/>
      <c r="O190" s="194">
        <f t="shared" si="41"/>
        <v>0</v>
      </c>
      <c r="P190" s="1416"/>
      <c r="Q190" s="20"/>
      <c r="R190" s="560" t="str">
        <f>IFERROR(VLOOKUP(Q190,'FX rates'!$C$9:$D$25,2,FALSE),"")</f>
        <v/>
      </c>
      <c r="S190" s="382">
        <f t="shared" si="42"/>
        <v>0</v>
      </c>
      <c r="T190" s="382">
        <f t="shared" si="43"/>
        <v>0</v>
      </c>
      <c r="U190" s="48"/>
      <c r="V190" s="188"/>
      <c r="W190" s="188"/>
      <c r="X190" s="188"/>
      <c r="Y190" s="188"/>
      <c r="Z190" s="188"/>
      <c r="AA190" s="188"/>
      <c r="AB190" s="188"/>
      <c r="AC190" s="187"/>
      <c r="AD190" s="61"/>
      <c r="AE190" s="61"/>
      <c r="AF190" s="5"/>
      <c r="AG190" s="11"/>
      <c r="AH190" s="11"/>
      <c r="AI190" s="11"/>
      <c r="AJ190" s="11"/>
      <c r="AK190" s="11"/>
      <c r="AL190" s="11"/>
      <c r="AM190" s="11"/>
    </row>
    <row r="191" spans="1:39" x14ac:dyDescent="0.2">
      <c r="A191" s="32"/>
      <c r="B191" s="155"/>
      <c r="C191" s="19"/>
      <c r="D191" s="42"/>
      <c r="E191" s="1163"/>
      <c r="F191" s="1163"/>
      <c r="G191" s="365"/>
      <c r="H191" s="42"/>
      <c r="I191" s="365"/>
      <c r="J191" s="365"/>
      <c r="K191" s="19"/>
      <c r="L191" s="19"/>
      <c r="M191" s="42"/>
      <c r="N191" s="20"/>
      <c r="O191" s="194">
        <f t="shared" si="41"/>
        <v>0</v>
      </c>
      <c r="P191" s="1416"/>
      <c r="Q191" s="20"/>
      <c r="R191" s="560" t="str">
        <f>IFERROR(VLOOKUP(Q191,'FX rates'!$C$9:$D$25,2,FALSE),"")</f>
        <v/>
      </c>
      <c r="S191" s="382">
        <f t="shared" si="42"/>
        <v>0</v>
      </c>
      <c r="T191" s="382">
        <f t="shared" si="43"/>
        <v>0</v>
      </c>
      <c r="U191" s="48"/>
      <c r="V191" s="188"/>
      <c r="W191" s="188"/>
      <c r="X191" s="188"/>
      <c r="Y191" s="188"/>
      <c r="Z191" s="188"/>
      <c r="AA191" s="188"/>
      <c r="AB191" s="188"/>
      <c r="AC191" s="187"/>
      <c r="AD191" s="61"/>
      <c r="AE191" s="61"/>
      <c r="AF191" s="5"/>
      <c r="AG191" s="11"/>
      <c r="AH191" s="11"/>
      <c r="AI191" s="11"/>
      <c r="AJ191" s="11"/>
      <c r="AK191" s="11"/>
      <c r="AL191" s="11"/>
      <c r="AM191" s="11"/>
    </row>
    <row r="192" spans="1:39" x14ac:dyDescent="0.2">
      <c r="A192" s="32"/>
      <c r="B192" s="155"/>
      <c r="C192" s="19"/>
      <c r="D192" s="42"/>
      <c r="E192" s="1163"/>
      <c r="F192" s="1163"/>
      <c r="G192" s="365"/>
      <c r="H192" s="42"/>
      <c r="I192" s="365"/>
      <c r="J192" s="365"/>
      <c r="K192" s="19"/>
      <c r="L192" s="19"/>
      <c r="M192" s="42"/>
      <c r="N192" s="20"/>
      <c r="O192" s="194">
        <f t="shared" si="41"/>
        <v>0</v>
      </c>
      <c r="P192" s="1416"/>
      <c r="Q192" s="20"/>
      <c r="R192" s="560" t="str">
        <f>IFERROR(VLOOKUP(Q192,'FX rates'!$C$9:$D$25,2,FALSE),"")</f>
        <v/>
      </c>
      <c r="S192" s="382">
        <f t="shared" si="42"/>
        <v>0</v>
      </c>
      <c r="T192" s="382">
        <f t="shared" si="43"/>
        <v>0</v>
      </c>
      <c r="U192" s="48"/>
      <c r="V192" s="188"/>
      <c r="W192" s="188"/>
      <c r="X192" s="188"/>
      <c r="Y192" s="188"/>
      <c r="Z192" s="188"/>
      <c r="AA192" s="188"/>
      <c r="AB192" s="188"/>
      <c r="AC192" s="187"/>
      <c r="AD192" s="61"/>
      <c r="AE192" s="61"/>
      <c r="AF192" s="5"/>
      <c r="AG192" s="11"/>
      <c r="AH192" s="11"/>
      <c r="AI192" s="11"/>
      <c r="AJ192" s="11"/>
      <c r="AK192" s="11"/>
      <c r="AL192" s="11"/>
      <c r="AM192" s="11"/>
    </row>
    <row r="193" spans="1:39" x14ac:dyDescent="0.2">
      <c r="A193" s="32"/>
      <c r="B193" s="155"/>
      <c r="C193" s="19"/>
      <c r="D193" s="42"/>
      <c r="E193" s="1163"/>
      <c r="F193" s="1163"/>
      <c r="G193" s="365"/>
      <c r="H193" s="42"/>
      <c r="I193" s="365"/>
      <c r="J193" s="365"/>
      <c r="K193" s="19"/>
      <c r="L193" s="19"/>
      <c r="M193" s="42"/>
      <c r="N193" s="20"/>
      <c r="O193" s="194">
        <f t="shared" si="41"/>
        <v>0</v>
      </c>
      <c r="P193" s="1416"/>
      <c r="Q193" s="20"/>
      <c r="R193" s="560" t="str">
        <f>IFERROR(VLOOKUP(Q193,'FX rates'!$C$9:$D$25,2,FALSE),"")</f>
        <v/>
      </c>
      <c r="S193" s="382">
        <f t="shared" si="42"/>
        <v>0</v>
      </c>
      <c r="T193" s="382">
        <f t="shared" si="43"/>
        <v>0</v>
      </c>
      <c r="U193" s="48"/>
      <c r="V193" s="188"/>
      <c r="W193" s="188"/>
      <c r="X193" s="188"/>
      <c r="Y193" s="188"/>
      <c r="Z193" s="188"/>
      <c r="AA193" s="188"/>
      <c r="AB193" s="188"/>
      <c r="AC193" s="187"/>
      <c r="AD193" s="61"/>
      <c r="AE193" s="61"/>
      <c r="AF193" s="5"/>
      <c r="AG193" s="11"/>
      <c r="AH193" s="11"/>
      <c r="AI193" s="11"/>
      <c r="AJ193" s="11"/>
      <c r="AK193" s="11"/>
      <c r="AL193" s="11"/>
      <c r="AM193" s="11"/>
    </row>
    <row r="194" spans="1:39" x14ac:dyDescent="0.2">
      <c r="A194" s="32"/>
      <c r="B194" s="155"/>
      <c r="C194" s="19"/>
      <c r="D194" s="42"/>
      <c r="E194" s="1163"/>
      <c r="F194" s="1163"/>
      <c r="G194" s="365"/>
      <c r="H194" s="42"/>
      <c r="I194" s="365"/>
      <c r="J194" s="365"/>
      <c r="K194" s="19"/>
      <c r="L194" s="19"/>
      <c r="M194" s="42"/>
      <c r="N194" s="20"/>
      <c r="O194" s="194">
        <f t="shared" si="41"/>
        <v>0</v>
      </c>
      <c r="P194" s="1416"/>
      <c r="Q194" s="20"/>
      <c r="R194" s="560" t="str">
        <f>IFERROR(VLOOKUP(Q194,'FX rates'!$C$9:$D$25,2,FALSE),"")</f>
        <v/>
      </c>
      <c r="S194" s="382">
        <f t="shared" si="42"/>
        <v>0</v>
      </c>
      <c r="T194" s="382">
        <f t="shared" si="43"/>
        <v>0</v>
      </c>
      <c r="U194" s="48"/>
      <c r="V194" s="188"/>
      <c r="W194" s="188"/>
      <c r="X194" s="188"/>
      <c r="Y194" s="188"/>
      <c r="Z194" s="188"/>
      <c r="AA194" s="188"/>
      <c r="AB194" s="188"/>
      <c r="AC194" s="187"/>
      <c r="AD194" s="61"/>
      <c r="AE194" s="61"/>
      <c r="AF194" s="5"/>
      <c r="AG194" s="11"/>
      <c r="AH194" s="11"/>
      <c r="AI194" s="11"/>
      <c r="AJ194" s="11"/>
      <c r="AK194" s="11"/>
      <c r="AL194" s="11"/>
      <c r="AM194" s="11"/>
    </row>
    <row r="195" spans="1:39" x14ac:dyDescent="0.2">
      <c r="A195" s="32"/>
      <c r="B195" s="155"/>
      <c r="C195" s="19"/>
      <c r="D195" s="42"/>
      <c r="E195" s="1163"/>
      <c r="F195" s="1163"/>
      <c r="G195" s="365"/>
      <c r="H195" s="42"/>
      <c r="I195" s="365"/>
      <c r="J195" s="365"/>
      <c r="K195" s="19"/>
      <c r="L195" s="19"/>
      <c r="M195" s="42"/>
      <c r="N195" s="20"/>
      <c r="O195" s="194">
        <f t="shared" si="41"/>
        <v>0</v>
      </c>
      <c r="P195" s="1416"/>
      <c r="Q195" s="20"/>
      <c r="R195" s="560" t="str">
        <f>IFERROR(VLOOKUP(Q195,'FX rates'!$C$9:$D$25,2,FALSE),"")</f>
        <v/>
      </c>
      <c r="S195" s="382">
        <f t="shared" si="42"/>
        <v>0</v>
      </c>
      <c r="T195" s="382">
        <f t="shared" si="43"/>
        <v>0</v>
      </c>
      <c r="U195" s="48"/>
      <c r="V195" s="188"/>
      <c r="W195" s="188"/>
      <c r="X195" s="188"/>
      <c r="Y195" s="188"/>
      <c r="Z195" s="188"/>
      <c r="AA195" s="188"/>
      <c r="AB195" s="188"/>
      <c r="AC195" s="187"/>
      <c r="AD195" s="61"/>
      <c r="AE195" s="61"/>
      <c r="AF195" s="5"/>
      <c r="AG195" s="11"/>
      <c r="AH195" s="11"/>
      <c r="AI195" s="11"/>
      <c r="AJ195" s="11"/>
      <c r="AK195" s="11"/>
      <c r="AL195" s="11"/>
      <c r="AM195" s="11"/>
    </row>
    <row r="196" spans="1:39" x14ac:dyDescent="0.2">
      <c r="A196" s="32"/>
      <c r="B196" s="155"/>
      <c r="C196" s="19"/>
      <c r="D196" s="42"/>
      <c r="E196" s="1163"/>
      <c r="F196" s="1163"/>
      <c r="G196" s="365"/>
      <c r="H196" s="42"/>
      <c r="I196" s="365"/>
      <c r="J196" s="365"/>
      <c r="K196" s="19"/>
      <c r="L196" s="19"/>
      <c r="M196" s="42"/>
      <c r="N196" s="20"/>
      <c r="O196" s="194">
        <f t="shared" si="41"/>
        <v>0</v>
      </c>
      <c r="P196" s="1416"/>
      <c r="Q196" s="20"/>
      <c r="R196" s="560" t="str">
        <f>IFERROR(VLOOKUP(Q196,'FX rates'!$C$9:$D$25,2,FALSE),"")</f>
        <v/>
      </c>
      <c r="S196" s="382">
        <f t="shared" si="42"/>
        <v>0</v>
      </c>
      <c r="T196" s="382">
        <f t="shared" si="43"/>
        <v>0</v>
      </c>
      <c r="U196" s="48"/>
      <c r="V196" s="188"/>
      <c r="W196" s="188"/>
      <c r="X196" s="188"/>
      <c r="Y196" s="188"/>
      <c r="Z196" s="188"/>
      <c r="AA196" s="188"/>
      <c r="AB196" s="188"/>
      <c r="AC196" s="187"/>
      <c r="AD196" s="61"/>
      <c r="AE196" s="61"/>
      <c r="AF196" s="5"/>
      <c r="AG196" s="11"/>
      <c r="AH196" s="11"/>
      <c r="AI196" s="11"/>
      <c r="AJ196" s="11"/>
      <c r="AK196" s="11"/>
      <c r="AL196" s="11"/>
      <c r="AM196" s="11"/>
    </row>
    <row r="197" spans="1:39" x14ac:dyDescent="0.2">
      <c r="A197" s="32"/>
      <c r="B197" s="155"/>
      <c r="C197" s="19"/>
      <c r="D197" s="42"/>
      <c r="E197" s="1163"/>
      <c r="F197" s="1163"/>
      <c r="G197" s="365"/>
      <c r="H197" s="42"/>
      <c r="I197" s="365"/>
      <c r="J197" s="365"/>
      <c r="K197" s="19"/>
      <c r="L197" s="19"/>
      <c r="M197" s="42"/>
      <c r="N197" s="20"/>
      <c r="O197" s="194">
        <f t="shared" si="41"/>
        <v>0</v>
      </c>
      <c r="P197" s="1416"/>
      <c r="Q197" s="20"/>
      <c r="R197" s="560" t="str">
        <f>IFERROR(VLOOKUP(Q197,'FX rates'!$C$9:$D$25,2,FALSE),"")</f>
        <v/>
      </c>
      <c r="S197" s="382">
        <f t="shared" si="42"/>
        <v>0</v>
      </c>
      <c r="T197" s="382">
        <f t="shared" si="43"/>
        <v>0</v>
      </c>
      <c r="U197" s="48"/>
      <c r="V197" s="188"/>
      <c r="W197" s="188"/>
      <c r="X197" s="188"/>
      <c r="Y197" s="188"/>
      <c r="Z197" s="188"/>
      <c r="AA197" s="188"/>
      <c r="AB197" s="188"/>
      <c r="AC197" s="187"/>
      <c r="AD197" s="61"/>
      <c r="AE197" s="61"/>
      <c r="AF197" s="5"/>
      <c r="AG197" s="11"/>
      <c r="AH197" s="11"/>
      <c r="AI197" s="11"/>
      <c r="AJ197" s="11"/>
      <c r="AK197" s="11"/>
      <c r="AL197" s="11"/>
      <c r="AM197" s="11"/>
    </row>
    <row r="198" spans="1:39" x14ac:dyDescent="0.2">
      <c r="A198" s="32"/>
      <c r="B198" s="155"/>
      <c r="C198" s="19"/>
      <c r="D198" s="42"/>
      <c r="E198" s="1163"/>
      <c r="F198" s="1163"/>
      <c r="G198" s="365"/>
      <c r="H198" s="42"/>
      <c r="I198" s="365"/>
      <c r="J198" s="365"/>
      <c r="K198" s="19"/>
      <c r="L198" s="19"/>
      <c r="M198" s="42"/>
      <c r="N198" s="20"/>
      <c r="O198" s="194">
        <f t="shared" si="41"/>
        <v>0</v>
      </c>
      <c r="P198" s="1416"/>
      <c r="Q198" s="20"/>
      <c r="R198" s="560" t="str">
        <f>IFERROR(VLOOKUP(Q198,'FX rates'!$C$9:$D$25,2,FALSE),"")</f>
        <v/>
      </c>
      <c r="S198" s="382">
        <f t="shared" si="42"/>
        <v>0</v>
      </c>
      <c r="T198" s="382">
        <f t="shared" si="43"/>
        <v>0</v>
      </c>
      <c r="U198" s="48"/>
      <c r="V198" s="188"/>
      <c r="W198" s="188"/>
      <c r="X198" s="188"/>
      <c r="Y198" s="188"/>
      <c r="Z198" s="188"/>
      <c r="AA198" s="188"/>
      <c r="AB198" s="188"/>
      <c r="AC198" s="187"/>
      <c r="AD198" s="61"/>
      <c r="AE198" s="61"/>
      <c r="AF198" s="5"/>
      <c r="AG198" s="11"/>
      <c r="AH198" s="11"/>
      <c r="AI198" s="11"/>
      <c r="AJ198" s="11"/>
      <c r="AK198" s="11"/>
      <c r="AL198" s="11"/>
      <c r="AM198" s="11"/>
    </row>
    <row r="199" spans="1:39" x14ac:dyDescent="0.2">
      <c r="A199" s="32"/>
      <c r="B199" s="155"/>
      <c r="C199" s="19"/>
      <c r="D199" s="42"/>
      <c r="E199" s="1163"/>
      <c r="F199" s="1163"/>
      <c r="G199" s="365"/>
      <c r="H199" s="42"/>
      <c r="I199" s="365"/>
      <c r="J199" s="365"/>
      <c r="K199" s="19"/>
      <c r="L199" s="19"/>
      <c r="M199" s="42"/>
      <c r="N199" s="20"/>
      <c r="O199" s="194">
        <f t="shared" si="41"/>
        <v>0</v>
      </c>
      <c r="P199" s="1416"/>
      <c r="Q199" s="20"/>
      <c r="R199" s="560" t="str">
        <f>IFERROR(VLOOKUP(Q199,'FX rates'!$C$9:$D$25,2,FALSE),"")</f>
        <v/>
      </c>
      <c r="S199" s="382">
        <f t="shared" si="42"/>
        <v>0</v>
      </c>
      <c r="T199" s="382">
        <f t="shared" si="43"/>
        <v>0</v>
      </c>
      <c r="U199" s="48"/>
      <c r="V199" s="188"/>
      <c r="W199" s="188"/>
      <c r="X199" s="188"/>
      <c r="Y199" s="188"/>
      <c r="Z199" s="188"/>
      <c r="AA199" s="188"/>
      <c r="AB199" s="188"/>
      <c r="AC199" s="187"/>
      <c r="AD199" s="61"/>
      <c r="AE199" s="61"/>
      <c r="AF199" s="5"/>
      <c r="AG199" s="11"/>
      <c r="AH199" s="11"/>
      <c r="AI199" s="11"/>
      <c r="AJ199" s="11"/>
      <c r="AK199" s="11"/>
      <c r="AL199" s="11"/>
      <c r="AM199" s="11"/>
    </row>
    <row r="200" spans="1:39" x14ac:dyDescent="0.2">
      <c r="A200" s="32"/>
      <c r="B200" s="155"/>
      <c r="C200" s="19"/>
      <c r="D200" s="42"/>
      <c r="E200" s="1163"/>
      <c r="F200" s="1163"/>
      <c r="G200" s="365"/>
      <c r="H200" s="42"/>
      <c r="I200" s="365"/>
      <c r="J200" s="365"/>
      <c r="K200" s="19"/>
      <c r="L200" s="19"/>
      <c r="M200" s="42"/>
      <c r="N200" s="20"/>
      <c r="O200" s="194">
        <f t="shared" si="41"/>
        <v>0</v>
      </c>
      <c r="P200" s="1416"/>
      <c r="Q200" s="20"/>
      <c r="R200" s="560" t="str">
        <f>IFERROR(VLOOKUP(Q200,'FX rates'!$C$9:$D$25,2,FALSE),"")</f>
        <v/>
      </c>
      <c r="S200" s="382">
        <f t="shared" si="42"/>
        <v>0</v>
      </c>
      <c r="T200" s="382">
        <f t="shared" si="43"/>
        <v>0</v>
      </c>
      <c r="U200" s="48"/>
      <c r="V200" s="188"/>
      <c r="W200" s="188"/>
      <c r="X200" s="188"/>
      <c r="Y200" s="188"/>
      <c r="Z200" s="188"/>
      <c r="AA200" s="188"/>
      <c r="AB200" s="188"/>
      <c r="AC200" s="187"/>
      <c r="AD200" s="61"/>
      <c r="AE200" s="61"/>
      <c r="AF200" s="5"/>
      <c r="AG200" s="11"/>
      <c r="AH200" s="11"/>
      <c r="AI200" s="11"/>
      <c r="AJ200" s="11"/>
      <c r="AK200" s="11"/>
      <c r="AL200" s="11"/>
      <c r="AM200" s="11"/>
    </row>
    <row r="201" spans="1:39" x14ac:dyDescent="0.2">
      <c r="A201" s="32"/>
      <c r="B201" s="155"/>
      <c r="C201" s="19"/>
      <c r="D201" s="42"/>
      <c r="E201" s="1163"/>
      <c r="F201" s="1163"/>
      <c r="G201" s="365"/>
      <c r="H201" s="42"/>
      <c r="I201" s="365"/>
      <c r="J201" s="365"/>
      <c r="K201" s="19"/>
      <c r="L201" s="19"/>
      <c r="M201" s="42"/>
      <c r="N201" s="20"/>
      <c r="O201" s="194">
        <f t="shared" si="41"/>
        <v>0</v>
      </c>
      <c r="P201" s="1416"/>
      <c r="Q201" s="20"/>
      <c r="R201" s="560" t="str">
        <f>IFERROR(VLOOKUP(Q201,'FX rates'!$C$9:$D$25,2,FALSE),"")</f>
        <v/>
      </c>
      <c r="S201" s="382">
        <f t="shared" si="42"/>
        <v>0</v>
      </c>
      <c r="T201" s="382">
        <f t="shared" si="43"/>
        <v>0</v>
      </c>
      <c r="U201" s="48"/>
      <c r="V201" s="188"/>
      <c r="W201" s="188"/>
      <c r="X201" s="188"/>
      <c r="Y201" s="188"/>
      <c r="Z201" s="188"/>
      <c r="AA201" s="188"/>
      <c r="AB201" s="188"/>
      <c r="AC201" s="187"/>
      <c r="AD201" s="61"/>
      <c r="AE201" s="61"/>
      <c r="AF201" s="5"/>
      <c r="AG201" s="11"/>
      <c r="AH201" s="11"/>
      <c r="AI201" s="11"/>
      <c r="AJ201" s="11"/>
      <c r="AK201" s="11"/>
      <c r="AL201" s="11"/>
      <c r="AM201" s="11"/>
    </row>
    <row r="202" spans="1:39" x14ac:dyDescent="0.2">
      <c r="A202" s="32"/>
      <c r="B202" s="155"/>
      <c r="C202" s="19"/>
      <c r="D202" s="42"/>
      <c r="E202" s="1163"/>
      <c r="F202" s="1163"/>
      <c r="G202" s="365"/>
      <c r="H202" s="42"/>
      <c r="I202" s="365"/>
      <c r="J202" s="365"/>
      <c r="K202" s="19"/>
      <c r="L202" s="19"/>
      <c r="M202" s="42"/>
      <c r="N202" s="20"/>
      <c r="O202" s="194">
        <f t="shared" si="41"/>
        <v>0</v>
      </c>
      <c r="P202" s="1416"/>
      <c r="Q202" s="20"/>
      <c r="R202" s="560" t="str">
        <f>IFERROR(VLOOKUP(Q202,'FX rates'!$C$9:$D$25,2,FALSE),"")</f>
        <v/>
      </c>
      <c r="S202" s="382">
        <f t="shared" si="42"/>
        <v>0</v>
      </c>
      <c r="T202" s="382">
        <f t="shared" si="43"/>
        <v>0</v>
      </c>
      <c r="U202" s="48"/>
      <c r="V202" s="188"/>
      <c r="W202" s="188"/>
      <c r="X202" s="188"/>
      <c r="Y202" s="188"/>
      <c r="Z202" s="188"/>
      <c r="AA202" s="188"/>
      <c r="AB202" s="188"/>
      <c r="AC202" s="187"/>
      <c r="AD202" s="61"/>
      <c r="AE202" s="61"/>
      <c r="AF202" s="5"/>
      <c r="AG202" s="11"/>
      <c r="AH202" s="11"/>
      <c r="AI202" s="11"/>
      <c r="AJ202" s="11"/>
      <c r="AK202" s="11"/>
      <c r="AL202" s="11"/>
      <c r="AM202" s="11"/>
    </row>
    <row r="203" spans="1:39" x14ac:dyDescent="0.2">
      <c r="A203" s="32"/>
      <c r="B203" s="155"/>
      <c r="C203" s="19"/>
      <c r="D203" s="42"/>
      <c r="E203" s="1163"/>
      <c r="F203" s="1163"/>
      <c r="G203" s="365"/>
      <c r="H203" s="42"/>
      <c r="I203" s="365"/>
      <c r="J203" s="365"/>
      <c r="K203" s="19"/>
      <c r="L203" s="19"/>
      <c r="M203" s="42"/>
      <c r="N203" s="20"/>
      <c r="O203" s="194">
        <f t="shared" si="41"/>
        <v>0</v>
      </c>
      <c r="P203" s="1416"/>
      <c r="Q203" s="20"/>
      <c r="R203" s="560" t="str">
        <f>IFERROR(VLOOKUP(Q203,'FX rates'!$C$9:$D$25,2,FALSE),"")</f>
        <v/>
      </c>
      <c r="S203" s="382">
        <f t="shared" si="42"/>
        <v>0</v>
      </c>
      <c r="T203" s="382">
        <f t="shared" si="43"/>
        <v>0</v>
      </c>
      <c r="U203" s="48"/>
      <c r="V203" s="188"/>
      <c r="W203" s="188"/>
      <c r="X203" s="188"/>
      <c r="Y203" s="188"/>
      <c r="Z203" s="188"/>
      <c r="AA203" s="188"/>
      <c r="AB203" s="188"/>
      <c r="AC203" s="187"/>
      <c r="AD203" s="61"/>
      <c r="AE203" s="61"/>
      <c r="AF203" s="5"/>
      <c r="AG203" s="11"/>
      <c r="AH203" s="11"/>
      <c r="AI203" s="11"/>
      <c r="AJ203" s="11"/>
      <c r="AK203" s="11"/>
      <c r="AL203" s="11"/>
      <c r="AM203" s="11"/>
    </row>
    <row r="204" spans="1:39" x14ac:dyDescent="0.2">
      <c r="A204" s="32"/>
      <c r="B204" s="155"/>
      <c r="C204" s="19"/>
      <c r="D204" s="42"/>
      <c r="E204" s="1163"/>
      <c r="F204" s="1163"/>
      <c r="G204" s="365"/>
      <c r="H204" s="42"/>
      <c r="I204" s="365"/>
      <c r="J204" s="365"/>
      <c r="K204" s="19"/>
      <c r="L204" s="19"/>
      <c r="M204" s="42"/>
      <c r="N204" s="20"/>
      <c r="O204" s="194">
        <f t="shared" si="41"/>
        <v>0</v>
      </c>
      <c r="P204" s="1416"/>
      <c r="Q204" s="20"/>
      <c r="R204" s="560" t="str">
        <f>IFERROR(VLOOKUP(Q204,'FX rates'!$C$9:$D$25,2,FALSE),"")</f>
        <v/>
      </c>
      <c r="S204" s="382">
        <f t="shared" si="42"/>
        <v>0</v>
      </c>
      <c r="T204" s="382">
        <f t="shared" si="43"/>
        <v>0</v>
      </c>
      <c r="U204" s="48"/>
      <c r="V204" s="188"/>
      <c r="W204" s="188"/>
      <c r="X204" s="188"/>
      <c r="Y204" s="188"/>
      <c r="Z204" s="188"/>
      <c r="AA204" s="188"/>
      <c r="AB204" s="188"/>
      <c r="AC204" s="187"/>
      <c r="AD204" s="61"/>
      <c r="AE204" s="61"/>
      <c r="AF204" s="5"/>
      <c r="AG204" s="11"/>
      <c r="AH204" s="11"/>
      <c r="AI204" s="11"/>
      <c r="AJ204" s="11"/>
      <c r="AK204" s="11"/>
      <c r="AL204" s="11"/>
      <c r="AM204" s="11"/>
    </row>
    <row r="205" spans="1:39" x14ac:dyDescent="0.2">
      <c r="A205" s="32"/>
      <c r="B205" s="155"/>
      <c r="C205" s="19"/>
      <c r="D205" s="42"/>
      <c r="E205" s="1163"/>
      <c r="F205" s="1163"/>
      <c r="G205" s="365"/>
      <c r="H205" s="42"/>
      <c r="I205" s="365"/>
      <c r="J205" s="365"/>
      <c r="K205" s="19"/>
      <c r="L205" s="19"/>
      <c r="M205" s="42"/>
      <c r="N205" s="20"/>
      <c r="O205" s="194">
        <f t="shared" si="41"/>
        <v>0</v>
      </c>
      <c r="P205" s="1416"/>
      <c r="Q205" s="20"/>
      <c r="R205" s="560" t="str">
        <f>IFERROR(VLOOKUP(Q205,'FX rates'!$C$9:$D$25,2,FALSE),"")</f>
        <v/>
      </c>
      <c r="S205" s="382">
        <f t="shared" si="42"/>
        <v>0</v>
      </c>
      <c r="T205" s="382">
        <f t="shared" si="43"/>
        <v>0</v>
      </c>
      <c r="U205" s="48"/>
      <c r="V205" s="188"/>
      <c r="W205" s="188"/>
      <c r="X205" s="188"/>
      <c r="Y205" s="188"/>
      <c r="Z205" s="188"/>
      <c r="AA205" s="188"/>
      <c r="AB205" s="188"/>
      <c r="AC205" s="187"/>
      <c r="AD205" s="61"/>
      <c r="AE205" s="61"/>
      <c r="AF205" s="5"/>
      <c r="AG205" s="11"/>
      <c r="AH205" s="11"/>
      <c r="AI205" s="11"/>
      <c r="AJ205" s="11"/>
      <c r="AK205" s="11"/>
      <c r="AL205" s="11"/>
      <c r="AM205" s="11"/>
    </row>
    <row r="206" spans="1:39" x14ac:dyDescent="0.2">
      <c r="A206" s="32"/>
      <c r="B206" s="155"/>
      <c r="C206" s="19"/>
      <c r="D206" s="42"/>
      <c r="E206" s="1163"/>
      <c r="F206" s="1163"/>
      <c r="G206" s="365"/>
      <c r="H206" s="42"/>
      <c r="I206" s="365"/>
      <c r="J206" s="365"/>
      <c r="K206" s="19"/>
      <c r="L206" s="19"/>
      <c r="M206" s="42"/>
      <c r="N206" s="20"/>
      <c r="O206" s="194">
        <f t="shared" si="41"/>
        <v>0</v>
      </c>
      <c r="P206" s="1416"/>
      <c r="Q206" s="20"/>
      <c r="R206" s="560" t="str">
        <f>IFERROR(VLOOKUP(Q206,'FX rates'!$C$9:$D$25,2,FALSE),"")</f>
        <v/>
      </c>
      <c r="S206" s="382">
        <f t="shared" si="42"/>
        <v>0</v>
      </c>
      <c r="T206" s="382">
        <f t="shared" si="43"/>
        <v>0</v>
      </c>
      <c r="U206" s="48"/>
      <c r="V206" s="188"/>
      <c r="W206" s="188"/>
      <c r="X206" s="188"/>
      <c r="Y206" s="188"/>
      <c r="Z206" s="188"/>
      <c r="AA206" s="188"/>
      <c r="AB206" s="188"/>
      <c r="AC206" s="187"/>
      <c r="AD206" s="61"/>
      <c r="AE206" s="61"/>
      <c r="AF206" s="5"/>
      <c r="AG206" s="11"/>
      <c r="AH206" s="11"/>
      <c r="AI206" s="11"/>
      <c r="AJ206" s="11"/>
      <c r="AK206" s="11"/>
      <c r="AL206" s="11"/>
      <c r="AM206" s="11"/>
    </row>
    <row r="207" spans="1:39" x14ac:dyDescent="0.2">
      <c r="A207" s="32"/>
      <c r="B207" s="155"/>
      <c r="C207" s="19"/>
      <c r="D207" s="42"/>
      <c r="E207" s="1163"/>
      <c r="F207" s="1163"/>
      <c r="G207" s="365"/>
      <c r="H207" s="42"/>
      <c r="I207" s="365"/>
      <c r="J207" s="365"/>
      <c r="K207" s="19"/>
      <c r="L207" s="19"/>
      <c r="M207" s="42"/>
      <c r="N207" s="20"/>
      <c r="O207" s="194">
        <f t="shared" si="41"/>
        <v>0</v>
      </c>
      <c r="P207" s="1416"/>
      <c r="Q207" s="20"/>
      <c r="R207" s="560" t="str">
        <f>IFERROR(VLOOKUP(Q207,'FX rates'!$C$9:$D$25,2,FALSE),"")</f>
        <v/>
      </c>
      <c r="S207" s="382">
        <f t="shared" si="42"/>
        <v>0</v>
      </c>
      <c r="T207" s="382">
        <f t="shared" si="43"/>
        <v>0</v>
      </c>
      <c r="U207" s="48"/>
      <c r="V207" s="188"/>
      <c r="W207" s="188"/>
      <c r="X207" s="188"/>
      <c r="Y207" s="188"/>
      <c r="Z207" s="188"/>
      <c r="AA207" s="188"/>
      <c r="AB207" s="188"/>
      <c r="AC207" s="187"/>
      <c r="AD207" s="61"/>
      <c r="AE207" s="61"/>
      <c r="AF207" s="5"/>
      <c r="AG207" s="11"/>
      <c r="AH207" s="11"/>
      <c r="AI207" s="11"/>
      <c r="AJ207" s="11"/>
      <c r="AK207" s="11"/>
      <c r="AL207" s="11"/>
      <c r="AM207" s="11"/>
    </row>
    <row r="208" spans="1:39" x14ac:dyDescent="0.2">
      <c r="A208" s="32"/>
      <c r="B208" s="155"/>
      <c r="C208" s="19"/>
      <c r="D208" s="42"/>
      <c r="E208" s="1163"/>
      <c r="F208" s="1163"/>
      <c r="G208" s="365"/>
      <c r="H208" s="42"/>
      <c r="I208" s="365"/>
      <c r="J208" s="365"/>
      <c r="K208" s="19"/>
      <c r="L208" s="19"/>
      <c r="M208" s="42"/>
      <c r="N208" s="20"/>
      <c r="O208" s="194">
        <f t="shared" si="41"/>
        <v>0</v>
      </c>
      <c r="P208" s="1416"/>
      <c r="Q208" s="20"/>
      <c r="R208" s="560" t="str">
        <f>IFERROR(VLOOKUP(Q208,'FX rates'!$C$9:$D$25,2,FALSE),"")</f>
        <v/>
      </c>
      <c r="S208" s="382">
        <f t="shared" si="42"/>
        <v>0</v>
      </c>
      <c r="T208" s="382">
        <f t="shared" si="43"/>
        <v>0</v>
      </c>
      <c r="U208" s="48"/>
      <c r="V208" s="188"/>
      <c r="W208" s="188"/>
      <c r="X208" s="188"/>
      <c r="Y208" s="188"/>
      <c r="Z208" s="188"/>
      <c r="AA208" s="188"/>
      <c r="AB208" s="188"/>
      <c r="AC208" s="187"/>
      <c r="AD208" s="61"/>
      <c r="AE208" s="61"/>
      <c r="AF208" s="5"/>
      <c r="AG208" s="11"/>
      <c r="AH208" s="11"/>
      <c r="AI208" s="11"/>
      <c r="AJ208" s="11"/>
      <c r="AK208" s="11"/>
      <c r="AL208" s="11"/>
      <c r="AM208" s="11"/>
    </row>
    <row r="209" spans="1:39" x14ac:dyDescent="0.2">
      <c r="A209" s="32"/>
      <c r="B209" s="155"/>
      <c r="C209" s="19"/>
      <c r="D209" s="42"/>
      <c r="E209" s="1163"/>
      <c r="F209" s="1163"/>
      <c r="G209" s="365"/>
      <c r="H209" s="42"/>
      <c r="I209" s="365"/>
      <c r="J209" s="365"/>
      <c r="K209" s="19"/>
      <c r="L209" s="19"/>
      <c r="M209" s="42"/>
      <c r="N209" s="20"/>
      <c r="O209" s="194">
        <f t="shared" si="41"/>
        <v>0</v>
      </c>
      <c r="P209" s="1416"/>
      <c r="Q209" s="20"/>
      <c r="R209" s="560" t="str">
        <f>IFERROR(VLOOKUP(Q209,'FX rates'!$C$9:$D$25,2,FALSE),"")</f>
        <v/>
      </c>
      <c r="S209" s="382">
        <f t="shared" si="42"/>
        <v>0</v>
      </c>
      <c r="T209" s="382">
        <f t="shared" si="43"/>
        <v>0</v>
      </c>
      <c r="U209" s="48"/>
      <c r="V209" s="188"/>
      <c r="W209" s="188"/>
      <c r="X209" s="188"/>
      <c r="Y209" s="188"/>
      <c r="Z209" s="188"/>
      <c r="AA209" s="188"/>
      <c r="AB209" s="188"/>
      <c r="AC209" s="187"/>
      <c r="AD209" s="61"/>
      <c r="AE209" s="61"/>
      <c r="AF209" s="5"/>
      <c r="AG209" s="11"/>
      <c r="AH209" s="11"/>
      <c r="AI209" s="11"/>
      <c r="AJ209" s="11"/>
      <c r="AK209" s="11"/>
      <c r="AL209" s="11"/>
      <c r="AM209" s="11"/>
    </row>
    <row r="210" spans="1:39" x14ac:dyDescent="0.2">
      <c r="A210" s="32"/>
      <c r="B210" s="155"/>
      <c r="C210" s="19"/>
      <c r="D210" s="42"/>
      <c r="E210" s="1163"/>
      <c r="F210" s="1163"/>
      <c r="G210" s="365"/>
      <c r="H210" s="42"/>
      <c r="I210" s="365"/>
      <c r="J210" s="365"/>
      <c r="K210" s="19"/>
      <c r="L210" s="19"/>
      <c r="M210" s="42"/>
      <c r="N210" s="20"/>
      <c r="O210" s="194">
        <f t="shared" si="41"/>
        <v>0</v>
      </c>
      <c r="P210" s="1416"/>
      <c r="Q210" s="20"/>
      <c r="R210" s="560" t="str">
        <f>IFERROR(VLOOKUP(Q210,'FX rates'!$C$9:$D$25,2,FALSE),"")</f>
        <v/>
      </c>
      <c r="S210" s="382">
        <f t="shared" si="42"/>
        <v>0</v>
      </c>
      <c r="T210" s="382">
        <f t="shared" si="43"/>
        <v>0</v>
      </c>
      <c r="U210" s="48"/>
      <c r="V210" s="188"/>
      <c r="W210" s="188"/>
      <c r="X210" s="188"/>
      <c r="Y210" s="188"/>
      <c r="Z210" s="188"/>
      <c r="AA210" s="188"/>
      <c r="AB210" s="188"/>
      <c r="AC210" s="187"/>
      <c r="AD210" s="61"/>
      <c r="AE210" s="61"/>
      <c r="AF210" s="5"/>
      <c r="AG210" s="11"/>
      <c r="AH210" s="11"/>
      <c r="AI210" s="11"/>
      <c r="AJ210" s="11"/>
      <c r="AK210" s="11"/>
      <c r="AL210" s="11"/>
      <c r="AM210" s="11"/>
    </row>
    <row r="211" spans="1:39" x14ac:dyDescent="0.2">
      <c r="A211" s="32"/>
      <c r="B211" s="155"/>
      <c r="C211" s="19"/>
      <c r="D211" s="42"/>
      <c r="E211" s="1163"/>
      <c r="F211" s="1163"/>
      <c r="G211" s="365"/>
      <c r="H211" s="42"/>
      <c r="I211" s="365"/>
      <c r="J211" s="365"/>
      <c r="K211" s="19"/>
      <c r="L211" s="19"/>
      <c r="M211" s="42"/>
      <c r="N211" s="20"/>
      <c r="O211" s="194">
        <f t="shared" si="41"/>
        <v>0</v>
      </c>
      <c r="P211" s="1416"/>
      <c r="Q211" s="20"/>
      <c r="R211" s="560" t="str">
        <f>IFERROR(VLOOKUP(Q211,'FX rates'!$C$9:$D$25,2,FALSE),"")</f>
        <v/>
      </c>
      <c r="S211" s="382">
        <f t="shared" si="42"/>
        <v>0</v>
      </c>
      <c r="T211" s="382">
        <f t="shared" si="43"/>
        <v>0</v>
      </c>
      <c r="U211" s="48"/>
      <c r="V211" s="188"/>
      <c r="W211" s="188"/>
      <c r="X211" s="188"/>
      <c r="Y211" s="188"/>
      <c r="Z211" s="188"/>
      <c r="AA211" s="188"/>
      <c r="AB211" s="188"/>
      <c r="AC211" s="187"/>
      <c r="AD211" s="61"/>
      <c r="AE211" s="61"/>
      <c r="AF211" s="5"/>
      <c r="AG211" s="11"/>
      <c r="AH211" s="11"/>
      <c r="AI211" s="11"/>
      <c r="AJ211" s="11"/>
      <c r="AK211" s="11"/>
      <c r="AL211" s="11"/>
      <c r="AM211" s="11"/>
    </row>
    <row r="212" spans="1:39" x14ac:dyDescent="0.2">
      <c r="A212" s="32"/>
      <c r="B212" s="155"/>
      <c r="C212" s="19"/>
      <c r="D212" s="42"/>
      <c r="E212" s="1163"/>
      <c r="F212" s="1163"/>
      <c r="G212" s="365"/>
      <c r="H212" s="42"/>
      <c r="I212" s="365"/>
      <c r="J212" s="365"/>
      <c r="K212" s="19"/>
      <c r="L212" s="19"/>
      <c r="M212" s="42"/>
      <c r="N212" s="20"/>
      <c r="O212" s="194">
        <f t="shared" si="41"/>
        <v>0</v>
      </c>
      <c r="P212" s="1416"/>
      <c r="Q212" s="20"/>
      <c r="R212" s="560" t="str">
        <f>IFERROR(VLOOKUP(Q212,'FX rates'!$C$9:$D$25,2,FALSE),"")</f>
        <v/>
      </c>
      <c r="S212" s="382">
        <f t="shared" si="42"/>
        <v>0</v>
      </c>
      <c r="T212" s="382">
        <f t="shared" si="43"/>
        <v>0</v>
      </c>
      <c r="U212" s="48"/>
      <c r="V212" s="188"/>
      <c r="W212" s="188"/>
      <c r="X212" s="188"/>
      <c r="Y212" s="188"/>
      <c r="Z212" s="188"/>
      <c r="AA212" s="188"/>
      <c r="AB212" s="188"/>
      <c r="AC212" s="187"/>
      <c r="AD212" s="61"/>
      <c r="AE212" s="61"/>
      <c r="AF212" s="5"/>
      <c r="AG212" s="11"/>
      <c r="AH212" s="11"/>
      <c r="AI212" s="11"/>
      <c r="AJ212" s="11"/>
      <c r="AK212" s="11"/>
      <c r="AL212" s="11"/>
      <c r="AM212" s="11"/>
    </row>
    <row r="213" spans="1:39" x14ac:dyDescent="0.2">
      <c r="A213" s="32"/>
      <c r="B213" s="155"/>
      <c r="C213" s="19"/>
      <c r="D213" s="42"/>
      <c r="E213" s="1163"/>
      <c r="F213" s="1163"/>
      <c r="G213" s="365"/>
      <c r="H213" s="42"/>
      <c r="I213" s="365"/>
      <c r="J213" s="365"/>
      <c r="K213" s="19"/>
      <c r="L213" s="19"/>
      <c r="M213" s="42"/>
      <c r="N213" s="20"/>
      <c r="O213" s="194">
        <f t="shared" si="41"/>
        <v>0</v>
      </c>
      <c r="P213" s="1416"/>
      <c r="Q213" s="20"/>
      <c r="R213" s="560" t="str">
        <f>IFERROR(VLOOKUP(Q213,'FX rates'!$C$9:$D$25,2,FALSE),"")</f>
        <v/>
      </c>
      <c r="S213" s="382">
        <f t="shared" si="42"/>
        <v>0</v>
      </c>
      <c r="T213" s="382">
        <f t="shared" si="43"/>
        <v>0</v>
      </c>
      <c r="U213" s="48"/>
      <c r="V213" s="188"/>
      <c r="W213" s="188"/>
      <c r="X213" s="188"/>
      <c r="Y213" s="188"/>
      <c r="Z213" s="188"/>
      <c r="AA213" s="188"/>
      <c r="AB213" s="188"/>
      <c r="AC213" s="187"/>
      <c r="AD213" s="61"/>
      <c r="AE213" s="61"/>
      <c r="AF213" s="5"/>
      <c r="AG213" s="11"/>
      <c r="AH213" s="11"/>
      <c r="AI213" s="11"/>
      <c r="AJ213" s="11"/>
      <c r="AK213" s="11"/>
      <c r="AL213" s="11"/>
      <c r="AM213" s="11"/>
    </row>
    <row r="214" spans="1:39" x14ac:dyDescent="0.2">
      <c r="A214" s="32"/>
      <c r="B214" s="155"/>
      <c r="C214" s="19"/>
      <c r="D214" s="42"/>
      <c r="E214" s="1163"/>
      <c r="F214" s="1163"/>
      <c r="G214" s="365"/>
      <c r="H214" s="42"/>
      <c r="I214" s="365"/>
      <c r="J214" s="365"/>
      <c r="K214" s="19"/>
      <c r="L214" s="19"/>
      <c r="M214" s="42"/>
      <c r="N214" s="20"/>
      <c r="O214" s="194">
        <f t="shared" si="41"/>
        <v>0</v>
      </c>
      <c r="P214" s="1416"/>
      <c r="Q214" s="20"/>
      <c r="R214" s="560" t="str">
        <f>IFERROR(VLOOKUP(Q214,'FX rates'!$C$9:$D$25,2,FALSE),"")</f>
        <v/>
      </c>
      <c r="S214" s="382">
        <f t="shared" si="42"/>
        <v>0</v>
      </c>
      <c r="T214" s="382">
        <f t="shared" si="43"/>
        <v>0</v>
      </c>
      <c r="U214" s="48"/>
      <c r="V214" s="188"/>
      <c r="W214" s="188"/>
      <c r="X214" s="188"/>
      <c r="Y214" s="188"/>
      <c r="Z214" s="188"/>
      <c r="AA214" s="188"/>
      <c r="AB214" s="188"/>
      <c r="AC214" s="187"/>
      <c r="AD214" s="61"/>
      <c r="AE214" s="61"/>
      <c r="AF214" s="5"/>
      <c r="AG214" s="11"/>
      <c r="AH214" s="11"/>
      <c r="AI214" s="11"/>
      <c r="AJ214" s="11"/>
      <c r="AK214" s="11"/>
      <c r="AL214" s="11"/>
      <c r="AM214" s="11"/>
    </row>
    <row r="215" spans="1:39" x14ac:dyDescent="0.2">
      <c r="A215" s="32"/>
      <c r="B215" s="155"/>
      <c r="C215" s="19"/>
      <c r="D215" s="42"/>
      <c r="E215" s="1163"/>
      <c r="F215" s="1163"/>
      <c r="G215" s="365"/>
      <c r="H215" s="42"/>
      <c r="I215" s="365"/>
      <c r="J215" s="365"/>
      <c r="K215" s="19"/>
      <c r="L215" s="19"/>
      <c r="M215" s="42"/>
      <c r="N215" s="20"/>
      <c r="O215" s="194">
        <f t="shared" si="41"/>
        <v>0</v>
      </c>
      <c r="P215" s="1416"/>
      <c r="Q215" s="20"/>
      <c r="R215" s="560" t="str">
        <f>IFERROR(VLOOKUP(Q215,'FX rates'!$C$9:$D$25,2,FALSE),"")</f>
        <v/>
      </c>
      <c r="S215" s="382">
        <f t="shared" si="42"/>
        <v>0</v>
      </c>
      <c r="T215" s="382">
        <f t="shared" si="43"/>
        <v>0</v>
      </c>
      <c r="U215" s="48"/>
      <c r="V215" s="188"/>
      <c r="W215" s="188"/>
      <c r="X215" s="188"/>
      <c r="Y215" s="188"/>
      <c r="Z215" s="188"/>
      <c r="AA215" s="188"/>
      <c r="AB215" s="188"/>
      <c r="AC215" s="187"/>
      <c r="AD215" s="61"/>
      <c r="AE215" s="61"/>
      <c r="AF215" s="5"/>
      <c r="AG215" s="11"/>
      <c r="AH215" s="11"/>
      <c r="AI215" s="11"/>
      <c r="AJ215" s="11"/>
      <c r="AK215" s="11"/>
      <c r="AL215" s="11"/>
      <c r="AM215" s="11"/>
    </row>
    <row r="216" spans="1:39" x14ac:dyDescent="0.2">
      <c r="A216" s="32"/>
      <c r="B216" s="155"/>
      <c r="C216" s="19"/>
      <c r="D216" s="42"/>
      <c r="E216" s="1163"/>
      <c r="F216" s="1163"/>
      <c r="G216" s="365"/>
      <c r="H216" s="42"/>
      <c r="I216" s="365"/>
      <c r="J216" s="365"/>
      <c r="K216" s="19"/>
      <c r="L216" s="19"/>
      <c r="M216" s="42"/>
      <c r="N216" s="20"/>
      <c r="O216" s="194">
        <f t="shared" si="41"/>
        <v>0</v>
      </c>
      <c r="P216" s="1416"/>
      <c r="Q216" s="20"/>
      <c r="R216" s="560" t="str">
        <f>IFERROR(VLOOKUP(Q216,'FX rates'!$C$9:$D$25,2,FALSE),"")</f>
        <v/>
      </c>
      <c r="S216" s="382">
        <f t="shared" si="42"/>
        <v>0</v>
      </c>
      <c r="T216" s="382">
        <f t="shared" si="43"/>
        <v>0</v>
      </c>
      <c r="U216" s="48"/>
      <c r="V216" s="188"/>
      <c r="W216" s="188"/>
      <c r="X216" s="188"/>
      <c r="Y216" s="188"/>
      <c r="Z216" s="188"/>
      <c r="AA216" s="188"/>
      <c r="AB216" s="188"/>
      <c r="AC216" s="187"/>
      <c r="AD216" s="61"/>
      <c r="AE216" s="61"/>
      <c r="AF216" s="5"/>
      <c r="AG216" s="11"/>
      <c r="AH216" s="11"/>
      <c r="AI216" s="11"/>
      <c r="AJ216" s="11"/>
      <c r="AK216" s="11"/>
      <c r="AL216" s="11"/>
      <c r="AM216" s="11"/>
    </row>
    <row r="217" spans="1:39" x14ac:dyDescent="0.2">
      <c r="A217" s="32"/>
      <c r="B217" s="155"/>
      <c r="C217" s="19"/>
      <c r="D217" s="42"/>
      <c r="E217" s="1163"/>
      <c r="F217" s="1163"/>
      <c r="G217" s="365"/>
      <c r="H217" s="42"/>
      <c r="I217" s="365"/>
      <c r="J217" s="365"/>
      <c r="K217" s="19"/>
      <c r="L217" s="19"/>
      <c r="M217" s="42"/>
      <c r="N217" s="20"/>
      <c r="O217" s="194">
        <f t="shared" si="41"/>
        <v>0</v>
      </c>
      <c r="P217" s="1416"/>
      <c r="Q217" s="20"/>
      <c r="R217" s="560" t="str">
        <f>IFERROR(VLOOKUP(Q217,'FX rates'!$C$9:$D$25,2,FALSE),"")</f>
        <v/>
      </c>
      <c r="S217" s="382">
        <f t="shared" si="42"/>
        <v>0</v>
      </c>
      <c r="T217" s="382">
        <f t="shared" si="43"/>
        <v>0</v>
      </c>
      <c r="U217" s="48"/>
      <c r="V217" s="188"/>
      <c r="W217" s="188"/>
      <c r="X217" s="188"/>
      <c r="Y217" s="188"/>
      <c r="Z217" s="188"/>
      <c r="AA217" s="188"/>
      <c r="AB217" s="188"/>
      <c r="AC217" s="187"/>
      <c r="AD217" s="61"/>
      <c r="AE217" s="61"/>
      <c r="AF217" s="5"/>
      <c r="AG217" s="11"/>
      <c r="AH217" s="11"/>
      <c r="AI217" s="11"/>
      <c r="AJ217" s="11"/>
      <c r="AK217" s="11"/>
      <c r="AL217" s="11"/>
      <c r="AM217" s="11"/>
    </row>
    <row r="218" spans="1:39" x14ac:dyDescent="0.2">
      <c r="A218" s="32"/>
      <c r="B218" s="155"/>
      <c r="C218" s="19"/>
      <c r="D218" s="42"/>
      <c r="E218" s="1163"/>
      <c r="F218" s="1163"/>
      <c r="G218" s="365"/>
      <c r="H218" s="42"/>
      <c r="I218" s="365"/>
      <c r="J218" s="365"/>
      <c r="K218" s="19"/>
      <c r="L218" s="19"/>
      <c r="M218" s="42"/>
      <c r="N218" s="20"/>
      <c r="O218" s="194">
        <f t="shared" si="41"/>
        <v>0</v>
      </c>
      <c r="P218" s="1416"/>
      <c r="Q218" s="20"/>
      <c r="R218" s="560" t="str">
        <f>IFERROR(VLOOKUP(Q218,'FX rates'!$C$9:$D$25,2,FALSE),"")</f>
        <v/>
      </c>
      <c r="S218" s="382">
        <f t="shared" si="42"/>
        <v>0</v>
      </c>
      <c r="T218" s="382">
        <f t="shared" si="43"/>
        <v>0</v>
      </c>
      <c r="U218" s="48"/>
      <c r="V218" s="188"/>
      <c r="W218" s="188"/>
      <c r="X218" s="188"/>
      <c r="Y218" s="188"/>
      <c r="Z218" s="188"/>
      <c r="AA218" s="188"/>
      <c r="AB218" s="188"/>
      <c r="AC218" s="187"/>
      <c r="AD218" s="61"/>
      <c r="AE218" s="61"/>
      <c r="AF218" s="5"/>
      <c r="AG218" s="11"/>
      <c r="AH218" s="11"/>
      <c r="AI218" s="11"/>
      <c r="AJ218" s="11"/>
      <c r="AK218" s="11"/>
      <c r="AL218" s="11"/>
      <c r="AM218" s="11"/>
    </row>
    <row r="219" spans="1:39" x14ac:dyDescent="0.2">
      <c r="A219" s="32"/>
      <c r="B219" s="155"/>
      <c r="C219" s="19"/>
      <c r="D219" s="42"/>
      <c r="E219" s="1163"/>
      <c r="F219" s="1163"/>
      <c r="G219" s="365"/>
      <c r="H219" s="42"/>
      <c r="I219" s="365"/>
      <c r="J219" s="365"/>
      <c r="K219" s="19"/>
      <c r="L219" s="19"/>
      <c r="M219" s="42"/>
      <c r="N219" s="20"/>
      <c r="O219" s="194">
        <f t="shared" si="41"/>
        <v>0</v>
      </c>
      <c r="P219" s="1416"/>
      <c r="Q219" s="20"/>
      <c r="R219" s="560" t="str">
        <f>IFERROR(VLOOKUP(Q219,'FX rates'!$C$9:$D$25,2,FALSE),"")</f>
        <v/>
      </c>
      <c r="S219" s="382">
        <f t="shared" si="42"/>
        <v>0</v>
      </c>
      <c r="T219" s="382">
        <f t="shared" si="43"/>
        <v>0</v>
      </c>
      <c r="U219" s="48"/>
      <c r="V219" s="188"/>
      <c r="W219" s="188"/>
      <c r="X219" s="188"/>
      <c r="Y219" s="188"/>
      <c r="Z219" s="188"/>
      <c r="AA219" s="188"/>
      <c r="AB219" s="188"/>
      <c r="AC219" s="187"/>
      <c r="AD219" s="61"/>
      <c r="AE219" s="61"/>
      <c r="AF219" s="5"/>
      <c r="AG219" s="11"/>
      <c r="AH219" s="11"/>
      <c r="AI219" s="11"/>
      <c r="AJ219" s="11"/>
      <c r="AK219" s="11"/>
      <c r="AL219" s="11"/>
      <c r="AM219" s="11"/>
    </row>
    <row r="220" spans="1:39" x14ac:dyDescent="0.2">
      <c r="A220" s="32"/>
      <c r="B220" s="155"/>
      <c r="C220" s="19"/>
      <c r="D220" s="42"/>
      <c r="E220" s="1163"/>
      <c r="F220" s="1163"/>
      <c r="G220" s="365"/>
      <c r="H220" s="42"/>
      <c r="I220" s="365"/>
      <c r="J220" s="365"/>
      <c r="K220" s="19"/>
      <c r="L220" s="19"/>
      <c r="M220" s="42"/>
      <c r="N220" s="20"/>
      <c r="O220" s="194">
        <f t="shared" si="41"/>
        <v>0</v>
      </c>
      <c r="P220" s="1416"/>
      <c r="Q220" s="20"/>
      <c r="R220" s="560" t="str">
        <f>IFERROR(VLOOKUP(Q220,'FX rates'!$C$9:$D$25,2,FALSE),"")</f>
        <v/>
      </c>
      <c r="S220" s="382">
        <f t="shared" si="42"/>
        <v>0</v>
      </c>
      <c r="T220" s="382">
        <f t="shared" si="43"/>
        <v>0</v>
      </c>
      <c r="U220" s="48"/>
      <c r="V220" s="188"/>
      <c r="W220" s="188"/>
      <c r="X220" s="188"/>
      <c r="Y220" s="188"/>
      <c r="Z220" s="188"/>
      <c r="AA220" s="188"/>
      <c r="AB220" s="188"/>
      <c r="AC220" s="187"/>
      <c r="AD220" s="61"/>
      <c r="AE220" s="61"/>
      <c r="AF220" s="5"/>
      <c r="AG220" s="11"/>
      <c r="AH220" s="11"/>
      <c r="AI220" s="11"/>
      <c r="AJ220" s="11"/>
      <c r="AK220" s="11"/>
      <c r="AL220" s="11"/>
      <c r="AM220" s="11"/>
    </row>
    <row r="221" spans="1:39" x14ac:dyDescent="0.2">
      <c r="A221" s="32"/>
      <c r="B221" s="155"/>
      <c r="C221" s="19"/>
      <c r="D221" s="42"/>
      <c r="E221" s="1163"/>
      <c r="F221" s="1163"/>
      <c r="G221" s="365"/>
      <c r="H221" s="42"/>
      <c r="I221" s="365"/>
      <c r="J221" s="365"/>
      <c r="K221" s="19"/>
      <c r="L221" s="19"/>
      <c r="M221" s="42"/>
      <c r="N221" s="20"/>
      <c r="O221" s="194">
        <f t="shared" si="41"/>
        <v>0</v>
      </c>
      <c r="P221" s="1416"/>
      <c r="Q221" s="20"/>
      <c r="R221" s="560" t="str">
        <f>IFERROR(VLOOKUP(Q221,'FX rates'!$C$9:$D$25,2,FALSE),"")</f>
        <v/>
      </c>
      <c r="S221" s="382">
        <f t="shared" si="42"/>
        <v>0</v>
      </c>
      <c r="T221" s="382">
        <f t="shared" si="43"/>
        <v>0</v>
      </c>
      <c r="U221" s="48"/>
      <c r="V221" s="188"/>
      <c r="W221" s="188"/>
      <c r="X221" s="188"/>
      <c r="Y221" s="188"/>
      <c r="Z221" s="188"/>
      <c r="AA221" s="188"/>
      <c r="AB221" s="188"/>
      <c r="AC221" s="187"/>
      <c r="AD221" s="61"/>
      <c r="AE221" s="61"/>
      <c r="AF221" s="5"/>
      <c r="AG221" s="11"/>
      <c r="AH221" s="11"/>
      <c r="AI221" s="11"/>
      <c r="AJ221" s="11"/>
      <c r="AK221" s="11"/>
      <c r="AL221" s="11"/>
      <c r="AM221" s="11"/>
    </row>
    <row r="222" spans="1:39" x14ac:dyDescent="0.2">
      <c r="A222" s="32"/>
      <c r="B222" s="155"/>
      <c r="C222" s="19"/>
      <c r="D222" s="42"/>
      <c r="E222" s="1163"/>
      <c r="F222" s="1163"/>
      <c r="G222" s="365"/>
      <c r="H222" s="42"/>
      <c r="I222" s="365"/>
      <c r="J222" s="365"/>
      <c r="K222" s="19"/>
      <c r="L222" s="19"/>
      <c r="M222" s="42"/>
      <c r="N222" s="20"/>
      <c r="O222" s="194">
        <f t="shared" si="41"/>
        <v>0</v>
      </c>
      <c r="P222" s="1416"/>
      <c r="Q222" s="20"/>
      <c r="R222" s="560" t="str">
        <f>IFERROR(VLOOKUP(Q222,'FX rates'!$C$9:$D$25,2,FALSE),"")</f>
        <v/>
      </c>
      <c r="S222" s="382">
        <f t="shared" si="42"/>
        <v>0</v>
      </c>
      <c r="T222" s="382">
        <f t="shared" si="43"/>
        <v>0</v>
      </c>
      <c r="U222" s="48"/>
      <c r="V222" s="188"/>
      <c r="W222" s="188"/>
      <c r="X222" s="188"/>
      <c r="Y222" s="188"/>
      <c r="Z222" s="188"/>
      <c r="AA222" s="188"/>
      <c r="AB222" s="188"/>
      <c r="AC222" s="187"/>
      <c r="AD222" s="61"/>
      <c r="AE222" s="61"/>
      <c r="AF222" s="5"/>
      <c r="AG222" s="11"/>
      <c r="AH222" s="11"/>
      <c r="AI222" s="11"/>
      <c r="AJ222" s="11"/>
      <c r="AK222" s="11"/>
      <c r="AL222" s="11"/>
      <c r="AM222" s="11"/>
    </row>
    <row r="223" spans="1:39" x14ac:dyDescent="0.2">
      <c r="A223" s="32"/>
      <c r="B223" s="155"/>
      <c r="C223" s="19"/>
      <c r="D223" s="42"/>
      <c r="E223" s="1163"/>
      <c r="F223" s="1163"/>
      <c r="G223" s="365"/>
      <c r="H223" s="42"/>
      <c r="I223" s="365"/>
      <c r="J223" s="365"/>
      <c r="K223" s="19"/>
      <c r="L223" s="19"/>
      <c r="M223" s="42"/>
      <c r="N223" s="20"/>
      <c r="O223" s="194">
        <f t="shared" ref="O223:O286" si="44">IF($M223=$AH$30,$G223,IF($M223=$AH$31,$I223,IF($M223=$AH$32,$J223,0)))</f>
        <v>0</v>
      </c>
      <c r="P223" s="1416"/>
      <c r="Q223" s="20"/>
      <c r="R223" s="560" t="str">
        <f>IFERROR(VLOOKUP(Q223,'FX rates'!$C$9:$D$25,2,FALSE),"")</f>
        <v/>
      </c>
      <c r="S223" s="382">
        <f t="shared" si="42"/>
        <v>0</v>
      </c>
      <c r="T223" s="382">
        <f t="shared" si="43"/>
        <v>0</v>
      </c>
      <c r="U223" s="48"/>
      <c r="V223" s="188"/>
      <c r="W223" s="188"/>
      <c r="X223" s="188"/>
      <c r="Y223" s="188"/>
      <c r="Z223" s="188"/>
      <c r="AA223" s="188"/>
      <c r="AB223" s="188"/>
      <c r="AC223" s="187"/>
      <c r="AD223" s="61"/>
      <c r="AE223" s="61"/>
      <c r="AF223" s="5"/>
      <c r="AG223" s="11"/>
      <c r="AH223" s="11"/>
      <c r="AI223" s="11"/>
      <c r="AJ223" s="11"/>
      <c r="AK223" s="11"/>
      <c r="AL223" s="11"/>
      <c r="AM223" s="11"/>
    </row>
    <row r="224" spans="1:39" x14ac:dyDescent="0.2">
      <c r="A224" s="32"/>
      <c r="B224" s="155"/>
      <c r="C224" s="19"/>
      <c r="D224" s="42"/>
      <c r="E224" s="1163"/>
      <c r="F224" s="1163"/>
      <c r="G224" s="365"/>
      <c r="H224" s="42"/>
      <c r="I224" s="365"/>
      <c r="J224" s="365"/>
      <c r="K224" s="19"/>
      <c r="L224" s="19"/>
      <c r="M224" s="42"/>
      <c r="N224" s="20"/>
      <c r="O224" s="194">
        <f t="shared" si="44"/>
        <v>0</v>
      </c>
      <c r="P224" s="1416"/>
      <c r="Q224" s="20"/>
      <c r="R224" s="560" t="str">
        <f>IFERROR(VLOOKUP(Q224,'FX rates'!$C$9:$D$25,2,FALSE),"")</f>
        <v/>
      </c>
      <c r="S224" s="382">
        <f t="shared" si="42"/>
        <v>0</v>
      </c>
      <c r="T224" s="382">
        <f t="shared" si="43"/>
        <v>0</v>
      </c>
      <c r="U224" s="48"/>
      <c r="V224" s="188"/>
      <c r="W224" s="188"/>
      <c r="X224" s="188"/>
      <c r="Y224" s="188"/>
      <c r="Z224" s="188"/>
      <c r="AA224" s="188"/>
      <c r="AB224" s="188"/>
      <c r="AC224" s="187"/>
      <c r="AD224" s="61"/>
      <c r="AE224" s="61"/>
      <c r="AF224" s="5"/>
      <c r="AG224" s="11"/>
      <c r="AH224" s="11"/>
      <c r="AI224" s="11"/>
      <c r="AJ224" s="11"/>
      <c r="AK224" s="11"/>
      <c r="AL224" s="11"/>
      <c r="AM224" s="11"/>
    </row>
    <row r="225" spans="1:39" x14ac:dyDescent="0.2">
      <c r="A225" s="32"/>
      <c r="B225" s="155"/>
      <c r="C225" s="19"/>
      <c r="D225" s="42"/>
      <c r="E225" s="1163"/>
      <c r="F225" s="1163"/>
      <c r="G225" s="365"/>
      <c r="H225" s="42"/>
      <c r="I225" s="365"/>
      <c r="J225" s="365"/>
      <c r="K225" s="19"/>
      <c r="L225" s="19"/>
      <c r="M225" s="42"/>
      <c r="N225" s="20"/>
      <c r="O225" s="194">
        <f t="shared" si="44"/>
        <v>0</v>
      </c>
      <c r="P225" s="1416"/>
      <c r="Q225" s="20"/>
      <c r="R225" s="560" t="str">
        <f>IFERROR(VLOOKUP(Q225,'FX rates'!$C$9:$D$25,2,FALSE),"")</f>
        <v/>
      </c>
      <c r="S225" s="382">
        <f t="shared" ref="S225:S288" si="45">IF(H225=$AL$30,O225,0)</f>
        <v>0</v>
      </c>
      <c r="T225" s="382">
        <f t="shared" ref="T225:T288" si="46">IF(OR(H225=$AL$31,ISBLANK(H225)),O225,0)</f>
        <v>0</v>
      </c>
      <c r="U225" s="48"/>
      <c r="V225" s="188"/>
      <c r="W225" s="188"/>
      <c r="X225" s="188"/>
      <c r="Y225" s="188"/>
      <c r="Z225" s="188"/>
      <c r="AA225" s="188"/>
      <c r="AB225" s="188"/>
      <c r="AC225" s="187"/>
      <c r="AD225" s="61"/>
      <c r="AE225" s="61"/>
      <c r="AF225" s="5"/>
      <c r="AG225" s="11"/>
      <c r="AH225" s="11"/>
      <c r="AI225" s="11"/>
      <c r="AJ225" s="11"/>
      <c r="AK225" s="11"/>
      <c r="AL225" s="11"/>
      <c r="AM225" s="11"/>
    </row>
    <row r="226" spans="1:39" x14ac:dyDescent="0.2">
      <c r="A226" s="32"/>
      <c r="B226" s="155"/>
      <c r="C226" s="19"/>
      <c r="D226" s="42"/>
      <c r="E226" s="1163"/>
      <c r="F226" s="1163"/>
      <c r="G226" s="365"/>
      <c r="H226" s="42"/>
      <c r="I226" s="365"/>
      <c r="J226" s="365"/>
      <c r="K226" s="19"/>
      <c r="L226" s="19"/>
      <c r="M226" s="42"/>
      <c r="N226" s="20"/>
      <c r="O226" s="194">
        <f t="shared" si="44"/>
        <v>0</v>
      </c>
      <c r="P226" s="1416"/>
      <c r="Q226" s="20"/>
      <c r="R226" s="560" t="str">
        <f>IFERROR(VLOOKUP(Q226,'FX rates'!$C$9:$D$25,2,FALSE),"")</f>
        <v/>
      </c>
      <c r="S226" s="382">
        <f t="shared" si="45"/>
        <v>0</v>
      </c>
      <c r="T226" s="382">
        <f t="shared" si="46"/>
        <v>0</v>
      </c>
      <c r="U226" s="48"/>
      <c r="V226" s="188"/>
      <c r="W226" s="188"/>
      <c r="X226" s="188"/>
      <c r="Y226" s="188"/>
      <c r="Z226" s="188"/>
      <c r="AA226" s="188"/>
      <c r="AB226" s="188"/>
      <c r="AC226" s="187"/>
      <c r="AD226" s="61"/>
      <c r="AE226" s="61"/>
      <c r="AF226" s="5"/>
      <c r="AG226" s="11"/>
      <c r="AH226" s="11"/>
      <c r="AI226" s="11"/>
      <c r="AJ226" s="11"/>
      <c r="AK226" s="11"/>
      <c r="AL226" s="11"/>
      <c r="AM226" s="11"/>
    </row>
    <row r="227" spans="1:39" x14ac:dyDescent="0.2">
      <c r="A227" s="32"/>
      <c r="B227" s="155"/>
      <c r="C227" s="19"/>
      <c r="D227" s="42"/>
      <c r="E227" s="1163"/>
      <c r="F227" s="1163"/>
      <c r="G227" s="365"/>
      <c r="H227" s="42"/>
      <c r="I227" s="365"/>
      <c r="J227" s="365"/>
      <c r="K227" s="19"/>
      <c r="L227" s="19"/>
      <c r="M227" s="42"/>
      <c r="N227" s="20"/>
      <c r="O227" s="194">
        <f t="shared" si="44"/>
        <v>0</v>
      </c>
      <c r="P227" s="1416"/>
      <c r="Q227" s="20"/>
      <c r="R227" s="560" t="str">
        <f>IFERROR(VLOOKUP(Q227,'FX rates'!$C$9:$D$25,2,FALSE),"")</f>
        <v/>
      </c>
      <c r="S227" s="382">
        <f t="shared" si="45"/>
        <v>0</v>
      </c>
      <c r="T227" s="382">
        <f t="shared" si="46"/>
        <v>0</v>
      </c>
      <c r="U227" s="48"/>
      <c r="V227" s="188"/>
      <c r="W227" s="188"/>
      <c r="X227" s="188"/>
      <c r="Y227" s="188"/>
      <c r="Z227" s="188"/>
      <c r="AA227" s="188"/>
      <c r="AB227" s="188"/>
      <c r="AC227" s="187"/>
      <c r="AD227" s="61"/>
      <c r="AE227" s="61"/>
      <c r="AF227" s="5"/>
      <c r="AG227" s="11"/>
      <c r="AH227" s="11"/>
      <c r="AI227" s="11"/>
      <c r="AJ227" s="11"/>
      <c r="AK227" s="11"/>
      <c r="AL227" s="11"/>
      <c r="AM227" s="11"/>
    </row>
    <row r="228" spans="1:39" x14ac:dyDescent="0.2">
      <c r="A228" s="32"/>
      <c r="B228" s="155"/>
      <c r="C228" s="19"/>
      <c r="D228" s="42"/>
      <c r="E228" s="1163"/>
      <c r="F228" s="1163"/>
      <c r="G228" s="365"/>
      <c r="H228" s="42"/>
      <c r="I228" s="365"/>
      <c r="J228" s="365"/>
      <c r="K228" s="19"/>
      <c r="L228" s="19"/>
      <c r="M228" s="42"/>
      <c r="N228" s="20"/>
      <c r="O228" s="194">
        <f t="shared" si="44"/>
        <v>0</v>
      </c>
      <c r="P228" s="1416"/>
      <c r="Q228" s="20"/>
      <c r="R228" s="560" t="str">
        <f>IFERROR(VLOOKUP(Q228,'FX rates'!$C$9:$D$25,2,FALSE),"")</f>
        <v/>
      </c>
      <c r="S228" s="382">
        <f t="shared" si="45"/>
        <v>0</v>
      </c>
      <c r="T228" s="382">
        <f t="shared" si="46"/>
        <v>0</v>
      </c>
      <c r="U228" s="48"/>
      <c r="V228" s="188"/>
      <c r="W228" s="188"/>
      <c r="X228" s="188"/>
      <c r="Y228" s="188"/>
      <c r="Z228" s="188"/>
      <c r="AA228" s="188"/>
      <c r="AB228" s="188"/>
      <c r="AC228" s="187"/>
      <c r="AD228" s="61"/>
      <c r="AE228" s="61"/>
      <c r="AF228" s="5"/>
      <c r="AG228" s="11"/>
      <c r="AH228" s="11"/>
      <c r="AI228" s="11"/>
      <c r="AJ228" s="11"/>
      <c r="AK228" s="11"/>
      <c r="AL228" s="11"/>
      <c r="AM228" s="11"/>
    </row>
    <row r="229" spans="1:39" x14ac:dyDescent="0.2">
      <c r="A229" s="32"/>
      <c r="B229" s="155"/>
      <c r="C229" s="19"/>
      <c r="D229" s="42"/>
      <c r="E229" s="1163"/>
      <c r="F229" s="1163"/>
      <c r="G229" s="365"/>
      <c r="H229" s="42"/>
      <c r="I229" s="365"/>
      <c r="J229" s="365"/>
      <c r="K229" s="19"/>
      <c r="L229" s="19"/>
      <c r="M229" s="42"/>
      <c r="N229" s="20"/>
      <c r="O229" s="194">
        <f t="shared" si="44"/>
        <v>0</v>
      </c>
      <c r="P229" s="1416"/>
      <c r="Q229" s="20"/>
      <c r="R229" s="560" t="str">
        <f>IFERROR(VLOOKUP(Q229,'FX rates'!$C$9:$D$25,2,FALSE),"")</f>
        <v/>
      </c>
      <c r="S229" s="382">
        <f t="shared" si="45"/>
        <v>0</v>
      </c>
      <c r="T229" s="382">
        <f t="shared" si="46"/>
        <v>0</v>
      </c>
      <c r="U229" s="48"/>
      <c r="V229" s="188"/>
      <c r="W229" s="188"/>
      <c r="X229" s="188"/>
      <c r="Y229" s="188"/>
      <c r="Z229" s="188"/>
      <c r="AA229" s="188"/>
      <c r="AB229" s="188"/>
      <c r="AC229" s="187"/>
      <c r="AD229" s="61"/>
      <c r="AE229" s="61"/>
      <c r="AF229" s="5"/>
      <c r="AG229" s="11"/>
      <c r="AH229" s="11"/>
      <c r="AI229" s="11"/>
      <c r="AJ229" s="11"/>
      <c r="AK229" s="11"/>
      <c r="AL229" s="11"/>
      <c r="AM229" s="11"/>
    </row>
    <row r="230" spans="1:39" x14ac:dyDescent="0.2">
      <c r="A230" s="32"/>
      <c r="B230" s="155"/>
      <c r="C230" s="19"/>
      <c r="D230" s="42"/>
      <c r="E230" s="1163"/>
      <c r="F230" s="1163"/>
      <c r="G230" s="365"/>
      <c r="H230" s="42"/>
      <c r="I230" s="365"/>
      <c r="J230" s="365"/>
      <c r="K230" s="19"/>
      <c r="L230" s="19"/>
      <c r="M230" s="42"/>
      <c r="N230" s="20"/>
      <c r="O230" s="194">
        <f t="shared" si="44"/>
        <v>0</v>
      </c>
      <c r="P230" s="1416"/>
      <c r="Q230" s="20"/>
      <c r="R230" s="560" t="str">
        <f>IFERROR(VLOOKUP(Q230,'FX rates'!$C$9:$D$25,2,FALSE),"")</f>
        <v/>
      </c>
      <c r="S230" s="382">
        <f t="shared" si="45"/>
        <v>0</v>
      </c>
      <c r="T230" s="382">
        <f t="shared" si="46"/>
        <v>0</v>
      </c>
      <c r="U230" s="48"/>
      <c r="V230" s="62"/>
      <c r="W230" s="188"/>
      <c r="X230" s="188"/>
      <c r="Y230" s="188"/>
      <c r="Z230" s="188"/>
      <c r="AA230" s="188"/>
      <c r="AB230" s="188"/>
      <c r="AC230" s="187"/>
      <c r="AD230" s="61"/>
      <c r="AE230" s="61"/>
      <c r="AF230" s="5"/>
      <c r="AG230" s="11"/>
      <c r="AH230" s="11"/>
      <c r="AI230" s="11"/>
      <c r="AJ230" s="11"/>
      <c r="AK230" s="11"/>
      <c r="AL230" s="11"/>
      <c r="AM230" s="11"/>
    </row>
    <row r="231" spans="1:39" x14ac:dyDescent="0.2">
      <c r="A231" s="32"/>
      <c r="B231" s="155"/>
      <c r="C231" s="19"/>
      <c r="D231" s="42"/>
      <c r="E231" s="1163"/>
      <c r="F231" s="1163"/>
      <c r="G231" s="365"/>
      <c r="H231" s="42"/>
      <c r="I231" s="365"/>
      <c r="J231" s="365"/>
      <c r="K231" s="19"/>
      <c r="L231" s="19"/>
      <c r="M231" s="42"/>
      <c r="N231" s="20"/>
      <c r="O231" s="194">
        <f t="shared" si="44"/>
        <v>0</v>
      </c>
      <c r="P231" s="1416"/>
      <c r="Q231" s="20"/>
      <c r="R231" s="560" t="str">
        <f>IFERROR(VLOOKUP(Q231,'FX rates'!$C$9:$D$25,2,FALSE),"")</f>
        <v/>
      </c>
      <c r="S231" s="382">
        <f t="shared" si="45"/>
        <v>0</v>
      </c>
      <c r="T231" s="382">
        <f t="shared" si="46"/>
        <v>0</v>
      </c>
      <c r="U231" s="48"/>
      <c r="V231" s="62"/>
      <c r="W231" s="188"/>
      <c r="X231" s="188"/>
      <c r="Y231" s="188"/>
      <c r="Z231" s="188"/>
      <c r="AA231" s="188"/>
      <c r="AB231" s="188"/>
      <c r="AC231" s="187"/>
      <c r="AD231" s="61"/>
      <c r="AE231" s="61"/>
      <c r="AF231" s="5"/>
      <c r="AG231" s="11"/>
      <c r="AH231" s="11"/>
      <c r="AI231" s="11"/>
      <c r="AJ231" s="11"/>
      <c r="AK231" s="11"/>
      <c r="AL231" s="11"/>
      <c r="AM231" s="11"/>
    </row>
    <row r="232" spans="1:39" x14ac:dyDescent="0.2">
      <c r="A232" s="32"/>
      <c r="B232" s="155"/>
      <c r="C232" s="19"/>
      <c r="D232" s="42"/>
      <c r="E232" s="1163"/>
      <c r="F232" s="1163"/>
      <c r="G232" s="365"/>
      <c r="H232" s="42"/>
      <c r="I232" s="365"/>
      <c r="J232" s="365"/>
      <c r="K232" s="19"/>
      <c r="L232" s="19"/>
      <c r="M232" s="42"/>
      <c r="N232" s="20"/>
      <c r="O232" s="194">
        <f t="shared" si="44"/>
        <v>0</v>
      </c>
      <c r="P232" s="1416"/>
      <c r="Q232" s="20"/>
      <c r="R232" s="560" t="str">
        <f>IFERROR(VLOOKUP(Q232,'FX rates'!$C$9:$D$25,2,FALSE),"")</f>
        <v/>
      </c>
      <c r="S232" s="382">
        <f t="shared" si="45"/>
        <v>0</v>
      </c>
      <c r="T232" s="382">
        <f t="shared" si="46"/>
        <v>0</v>
      </c>
      <c r="U232" s="48"/>
      <c r="V232" s="62"/>
      <c r="W232" s="188"/>
      <c r="X232" s="188"/>
      <c r="Y232" s="188"/>
      <c r="Z232" s="188"/>
      <c r="AA232" s="188"/>
      <c r="AB232" s="188"/>
      <c r="AC232" s="187"/>
      <c r="AD232" s="61"/>
      <c r="AE232" s="61"/>
      <c r="AF232" s="5"/>
      <c r="AG232" s="11"/>
      <c r="AH232" s="11"/>
      <c r="AI232" s="11"/>
      <c r="AJ232" s="11"/>
      <c r="AK232" s="11"/>
      <c r="AL232" s="11"/>
      <c r="AM232" s="11"/>
    </row>
    <row r="233" spans="1:39" x14ac:dyDescent="0.2">
      <c r="A233" s="32"/>
      <c r="B233" s="155"/>
      <c r="C233" s="19"/>
      <c r="D233" s="42"/>
      <c r="E233" s="1163"/>
      <c r="F233" s="1163"/>
      <c r="G233" s="365"/>
      <c r="H233" s="42"/>
      <c r="I233" s="365"/>
      <c r="J233" s="365"/>
      <c r="K233" s="19"/>
      <c r="L233" s="19"/>
      <c r="M233" s="42"/>
      <c r="N233" s="20"/>
      <c r="O233" s="194">
        <f t="shared" si="44"/>
        <v>0</v>
      </c>
      <c r="P233" s="1416"/>
      <c r="Q233" s="20"/>
      <c r="R233" s="560" t="str">
        <f>IFERROR(VLOOKUP(Q233,'FX rates'!$C$9:$D$25,2,FALSE),"")</f>
        <v/>
      </c>
      <c r="S233" s="382">
        <f t="shared" si="45"/>
        <v>0</v>
      </c>
      <c r="T233" s="382">
        <f t="shared" si="46"/>
        <v>0</v>
      </c>
      <c r="U233" s="48"/>
      <c r="V233" s="62"/>
      <c r="W233" s="188"/>
      <c r="X233" s="188"/>
      <c r="Y233" s="188"/>
      <c r="Z233" s="188"/>
      <c r="AA233" s="188"/>
      <c r="AB233" s="188"/>
      <c r="AC233" s="187"/>
      <c r="AD233" s="61"/>
      <c r="AE233" s="61"/>
      <c r="AF233" s="5"/>
      <c r="AG233" s="11"/>
      <c r="AH233" s="11"/>
      <c r="AI233" s="11"/>
      <c r="AJ233" s="11"/>
      <c r="AK233" s="11"/>
      <c r="AL233" s="11"/>
      <c r="AM233" s="11"/>
    </row>
    <row r="234" spans="1:39" x14ac:dyDescent="0.2">
      <c r="A234" s="32"/>
      <c r="B234" s="155"/>
      <c r="C234" s="19"/>
      <c r="D234" s="42"/>
      <c r="E234" s="1163"/>
      <c r="F234" s="1163"/>
      <c r="G234" s="365"/>
      <c r="H234" s="42"/>
      <c r="I234" s="365"/>
      <c r="J234" s="365"/>
      <c r="K234" s="19"/>
      <c r="L234" s="19"/>
      <c r="M234" s="42"/>
      <c r="N234" s="20"/>
      <c r="O234" s="194">
        <f t="shared" si="44"/>
        <v>0</v>
      </c>
      <c r="P234" s="1416"/>
      <c r="Q234" s="20"/>
      <c r="R234" s="560" t="str">
        <f>IFERROR(VLOOKUP(Q234,'FX rates'!$C$9:$D$25,2,FALSE),"")</f>
        <v/>
      </c>
      <c r="S234" s="382">
        <f t="shared" si="45"/>
        <v>0</v>
      </c>
      <c r="T234" s="382">
        <f t="shared" si="46"/>
        <v>0</v>
      </c>
      <c r="U234" s="48"/>
      <c r="V234" s="62"/>
      <c r="W234" s="188"/>
      <c r="X234" s="188"/>
      <c r="Y234" s="188"/>
      <c r="Z234" s="188"/>
      <c r="AA234" s="188"/>
      <c r="AB234" s="188"/>
      <c r="AC234" s="187"/>
      <c r="AD234" s="61"/>
      <c r="AE234" s="61"/>
      <c r="AF234" s="5"/>
      <c r="AG234" s="11"/>
      <c r="AH234" s="11"/>
      <c r="AI234" s="11"/>
      <c r="AJ234" s="11"/>
      <c r="AK234" s="11"/>
      <c r="AL234" s="11"/>
      <c r="AM234" s="11"/>
    </row>
    <row r="235" spans="1:39" x14ac:dyDescent="0.2">
      <c r="A235" s="32"/>
      <c r="B235" s="155"/>
      <c r="C235" s="19"/>
      <c r="D235" s="42"/>
      <c r="E235" s="1163"/>
      <c r="F235" s="1163"/>
      <c r="G235" s="365"/>
      <c r="H235" s="42"/>
      <c r="I235" s="365"/>
      <c r="J235" s="365"/>
      <c r="K235" s="19"/>
      <c r="L235" s="19"/>
      <c r="M235" s="42"/>
      <c r="N235" s="20"/>
      <c r="O235" s="194">
        <f t="shared" si="44"/>
        <v>0</v>
      </c>
      <c r="P235" s="1416"/>
      <c r="Q235" s="20"/>
      <c r="R235" s="560" t="str">
        <f>IFERROR(VLOOKUP(Q235,'FX rates'!$C$9:$D$25,2,FALSE),"")</f>
        <v/>
      </c>
      <c r="S235" s="382">
        <f t="shared" si="45"/>
        <v>0</v>
      </c>
      <c r="T235" s="382">
        <f t="shared" si="46"/>
        <v>0</v>
      </c>
      <c r="U235" s="48"/>
      <c r="V235" s="62"/>
      <c r="W235" s="188"/>
      <c r="X235" s="188"/>
      <c r="Y235" s="188"/>
      <c r="Z235" s="188"/>
      <c r="AA235" s="188"/>
      <c r="AB235" s="188"/>
      <c r="AC235" s="187"/>
      <c r="AD235" s="61"/>
      <c r="AE235" s="61"/>
      <c r="AF235" s="5"/>
      <c r="AG235" s="11"/>
      <c r="AH235" s="11"/>
      <c r="AI235" s="11"/>
      <c r="AJ235" s="11"/>
      <c r="AK235" s="11"/>
      <c r="AL235" s="11"/>
      <c r="AM235" s="11"/>
    </row>
    <row r="236" spans="1:39" x14ac:dyDescent="0.2">
      <c r="A236" s="32"/>
      <c r="B236" s="155"/>
      <c r="C236" s="19"/>
      <c r="D236" s="42"/>
      <c r="E236" s="1163"/>
      <c r="F236" s="1163"/>
      <c r="G236" s="365"/>
      <c r="H236" s="42"/>
      <c r="I236" s="365"/>
      <c r="J236" s="365"/>
      <c r="K236" s="19"/>
      <c r="L236" s="19"/>
      <c r="M236" s="42"/>
      <c r="N236" s="20"/>
      <c r="O236" s="194">
        <f t="shared" si="44"/>
        <v>0</v>
      </c>
      <c r="P236" s="1416"/>
      <c r="Q236" s="20"/>
      <c r="R236" s="560" t="str">
        <f>IFERROR(VLOOKUP(Q236,'FX rates'!$C$9:$D$25,2,FALSE),"")</f>
        <v/>
      </c>
      <c r="S236" s="382">
        <f t="shared" si="45"/>
        <v>0</v>
      </c>
      <c r="T236" s="382">
        <f t="shared" si="46"/>
        <v>0</v>
      </c>
      <c r="U236" s="48"/>
      <c r="V236" s="62"/>
      <c r="W236" s="188"/>
      <c r="X236" s="188"/>
      <c r="Y236" s="188"/>
      <c r="Z236" s="188"/>
      <c r="AA236" s="188"/>
      <c r="AB236" s="188"/>
      <c r="AC236" s="187"/>
      <c r="AD236" s="61"/>
      <c r="AE236" s="61"/>
      <c r="AF236" s="5"/>
      <c r="AG236" s="11"/>
      <c r="AH236" s="11"/>
      <c r="AI236" s="11"/>
      <c r="AJ236" s="11"/>
      <c r="AK236" s="11"/>
      <c r="AL236" s="11"/>
      <c r="AM236" s="11"/>
    </row>
    <row r="237" spans="1:39" x14ac:dyDescent="0.2">
      <c r="A237" s="32"/>
      <c r="B237" s="155"/>
      <c r="C237" s="19"/>
      <c r="D237" s="42"/>
      <c r="E237" s="1163"/>
      <c r="F237" s="1163"/>
      <c r="G237" s="365"/>
      <c r="H237" s="42"/>
      <c r="I237" s="365"/>
      <c r="J237" s="365"/>
      <c r="K237" s="19"/>
      <c r="L237" s="19"/>
      <c r="M237" s="42"/>
      <c r="N237" s="20"/>
      <c r="O237" s="194">
        <f t="shared" si="44"/>
        <v>0</v>
      </c>
      <c r="P237" s="1416"/>
      <c r="Q237" s="20"/>
      <c r="R237" s="560" t="str">
        <f>IFERROR(VLOOKUP(Q237,'FX rates'!$C$9:$D$25,2,FALSE),"")</f>
        <v/>
      </c>
      <c r="S237" s="382">
        <f t="shared" si="45"/>
        <v>0</v>
      </c>
      <c r="T237" s="382">
        <f t="shared" si="46"/>
        <v>0</v>
      </c>
      <c r="U237" s="48"/>
      <c r="V237" s="62"/>
      <c r="W237" s="188"/>
      <c r="X237" s="188"/>
      <c r="Y237" s="188"/>
      <c r="Z237" s="188"/>
      <c r="AA237" s="188"/>
      <c r="AB237" s="188"/>
      <c r="AC237" s="187"/>
      <c r="AD237" s="61"/>
      <c r="AE237" s="61"/>
      <c r="AF237" s="5"/>
      <c r="AG237" s="11"/>
      <c r="AH237" s="11"/>
      <c r="AI237" s="11"/>
      <c r="AJ237" s="11"/>
      <c r="AK237" s="11"/>
      <c r="AL237" s="11"/>
      <c r="AM237" s="11"/>
    </row>
    <row r="238" spans="1:39" x14ac:dyDescent="0.2">
      <c r="A238" s="32"/>
      <c r="B238" s="155"/>
      <c r="C238" s="19"/>
      <c r="D238" s="42"/>
      <c r="E238" s="1163"/>
      <c r="F238" s="1163"/>
      <c r="G238" s="365"/>
      <c r="H238" s="42"/>
      <c r="I238" s="365"/>
      <c r="J238" s="365"/>
      <c r="K238" s="19"/>
      <c r="L238" s="19"/>
      <c r="M238" s="42"/>
      <c r="N238" s="20"/>
      <c r="O238" s="194">
        <f t="shared" si="44"/>
        <v>0</v>
      </c>
      <c r="P238" s="1416"/>
      <c r="Q238" s="20"/>
      <c r="R238" s="560" t="str">
        <f>IFERROR(VLOOKUP(Q238,'FX rates'!$C$9:$D$25,2,FALSE),"")</f>
        <v/>
      </c>
      <c r="S238" s="382">
        <f t="shared" si="45"/>
        <v>0</v>
      </c>
      <c r="T238" s="382">
        <f t="shared" si="46"/>
        <v>0</v>
      </c>
      <c r="U238" s="48"/>
      <c r="V238" s="62"/>
      <c r="W238" s="188"/>
      <c r="X238" s="188"/>
      <c r="Y238" s="188"/>
      <c r="Z238" s="188"/>
      <c r="AA238" s="188"/>
      <c r="AB238" s="188"/>
      <c r="AC238" s="187"/>
      <c r="AD238" s="61"/>
      <c r="AE238" s="61"/>
      <c r="AF238" s="5"/>
      <c r="AG238" s="11"/>
      <c r="AH238" s="11"/>
      <c r="AI238" s="11"/>
      <c r="AJ238" s="11"/>
      <c r="AK238" s="11"/>
      <c r="AL238" s="11"/>
      <c r="AM238" s="11"/>
    </row>
    <row r="239" spans="1:39" x14ac:dyDescent="0.2">
      <c r="A239" s="32"/>
      <c r="B239" s="155"/>
      <c r="C239" s="19"/>
      <c r="D239" s="42"/>
      <c r="E239" s="1163"/>
      <c r="F239" s="1163"/>
      <c r="G239" s="365"/>
      <c r="H239" s="42"/>
      <c r="I239" s="365"/>
      <c r="J239" s="365"/>
      <c r="K239" s="19"/>
      <c r="L239" s="19"/>
      <c r="M239" s="42"/>
      <c r="N239" s="20"/>
      <c r="O239" s="194">
        <f t="shared" si="44"/>
        <v>0</v>
      </c>
      <c r="P239" s="1416"/>
      <c r="Q239" s="20"/>
      <c r="R239" s="560" t="str">
        <f>IFERROR(VLOOKUP(Q239,'FX rates'!$C$9:$D$25,2,FALSE),"")</f>
        <v/>
      </c>
      <c r="S239" s="382">
        <f t="shared" si="45"/>
        <v>0</v>
      </c>
      <c r="T239" s="382">
        <f t="shared" si="46"/>
        <v>0</v>
      </c>
      <c r="U239" s="48"/>
      <c r="V239" s="62"/>
      <c r="W239" s="188"/>
      <c r="X239" s="188"/>
      <c r="Y239" s="188"/>
      <c r="Z239" s="188"/>
      <c r="AA239" s="188"/>
      <c r="AB239" s="188"/>
      <c r="AC239" s="187"/>
      <c r="AD239" s="61"/>
      <c r="AE239" s="61"/>
      <c r="AF239" s="5"/>
      <c r="AG239" s="11"/>
      <c r="AH239" s="11"/>
      <c r="AI239" s="11"/>
      <c r="AJ239" s="11"/>
      <c r="AK239" s="11"/>
      <c r="AL239" s="11"/>
      <c r="AM239" s="11"/>
    </row>
    <row r="240" spans="1:39" x14ac:dyDescent="0.2">
      <c r="A240" s="32"/>
      <c r="B240" s="155"/>
      <c r="C240" s="19"/>
      <c r="D240" s="42"/>
      <c r="E240" s="1163"/>
      <c r="F240" s="1163"/>
      <c r="G240" s="365"/>
      <c r="H240" s="42"/>
      <c r="I240" s="365"/>
      <c r="J240" s="365"/>
      <c r="K240" s="19"/>
      <c r="L240" s="19"/>
      <c r="M240" s="42"/>
      <c r="N240" s="20"/>
      <c r="O240" s="194">
        <f t="shared" si="44"/>
        <v>0</v>
      </c>
      <c r="P240" s="1416"/>
      <c r="Q240" s="20"/>
      <c r="R240" s="560" t="str">
        <f>IFERROR(VLOOKUP(Q240,'FX rates'!$C$9:$D$25,2,FALSE),"")</f>
        <v/>
      </c>
      <c r="S240" s="382">
        <f t="shared" si="45"/>
        <v>0</v>
      </c>
      <c r="T240" s="382">
        <f t="shared" si="46"/>
        <v>0</v>
      </c>
      <c r="U240" s="48"/>
      <c r="V240" s="62"/>
      <c r="W240" s="188"/>
      <c r="X240" s="188"/>
      <c r="Y240" s="188"/>
      <c r="Z240" s="188"/>
      <c r="AA240" s="188"/>
      <c r="AB240" s="188"/>
      <c r="AC240" s="187"/>
      <c r="AD240" s="61"/>
      <c r="AE240" s="61"/>
      <c r="AF240" s="5"/>
      <c r="AG240" s="11"/>
      <c r="AH240" s="11"/>
      <c r="AI240" s="11"/>
      <c r="AJ240" s="11"/>
      <c r="AK240" s="11"/>
      <c r="AL240" s="11"/>
      <c r="AM240" s="11"/>
    </row>
    <row r="241" spans="1:39" x14ac:dyDescent="0.2">
      <c r="A241" s="32"/>
      <c r="B241" s="155"/>
      <c r="C241" s="19"/>
      <c r="D241" s="42"/>
      <c r="E241" s="1163"/>
      <c r="F241" s="1163"/>
      <c r="G241" s="365"/>
      <c r="H241" s="42"/>
      <c r="I241" s="365"/>
      <c r="J241" s="365"/>
      <c r="K241" s="19"/>
      <c r="L241" s="19"/>
      <c r="M241" s="42"/>
      <c r="N241" s="20"/>
      <c r="O241" s="194">
        <f t="shared" si="44"/>
        <v>0</v>
      </c>
      <c r="P241" s="1416"/>
      <c r="Q241" s="20"/>
      <c r="R241" s="560" t="str">
        <f>IFERROR(VLOOKUP(Q241,'FX rates'!$C$9:$D$25,2,FALSE),"")</f>
        <v/>
      </c>
      <c r="S241" s="382">
        <f t="shared" si="45"/>
        <v>0</v>
      </c>
      <c r="T241" s="382">
        <f t="shared" si="46"/>
        <v>0</v>
      </c>
      <c r="U241" s="48"/>
      <c r="V241" s="62"/>
      <c r="W241" s="188"/>
      <c r="X241" s="188"/>
      <c r="Y241" s="188"/>
      <c r="Z241" s="188"/>
      <c r="AA241" s="188"/>
      <c r="AB241" s="188"/>
      <c r="AC241" s="187"/>
      <c r="AD241" s="61"/>
      <c r="AE241" s="61"/>
      <c r="AF241" s="5"/>
      <c r="AG241" s="11"/>
      <c r="AH241" s="11"/>
      <c r="AI241" s="11"/>
      <c r="AJ241" s="11"/>
      <c r="AK241" s="11"/>
      <c r="AL241" s="11"/>
      <c r="AM241" s="11"/>
    </row>
    <row r="242" spans="1:39" x14ac:dyDescent="0.2">
      <c r="A242" s="32"/>
      <c r="B242" s="155"/>
      <c r="C242" s="19"/>
      <c r="D242" s="42"/>
      <c r="E242" s="1163"/>
      <c r="F242" s="1163"/>
      <c r="G242" s="365"/>
      <c r="H242" s="42"/>
      <c r="I242" s="365"/>
      <c r="J242" s="365"/>
      <c r="K242" s="19"/>
      <c r="L242" s="19"/>
      <c r="M242" s="42"/>
      <c r="N242" s="20"/>
      <c r="O242" s="194">
        <f t="shared" si="44"/>
        <v>0</v>
      </c>
      <c r="P242" s="1416"/>
      <c r="Q242" s="20"/>
      <c r="R242" s="560" t="str">
        <f>IFERROR(VLOOKUP(Q242,'FX rates'!$C$9:$D$25,2,FALSE),"")</f>
        <v/>
      </c>
      <c r="S242" s="382">
        <f t="shared" si="45"/>
        <v>0</v>
      </c>
      <c r="T242" s="382">
        <f t="shared" si="46"/>
        <v>0</v>
      </c>
      <c r="U242" s="48"/>
      <c r="V242" s="62"/>
      <c r="W242" s="188"/>
      <c r="X242" s="188"/>
      <c r="Y242" s="188"/>
      <c r="Z242" s="188"/>
      <c r="AA242" s="188"/>
      <c r="AB242" s="188"/>
      <c r="AC242" s="187"/>
      <c r="AD242" s="61"/>
      <c r="AE242" s="61"/>
      <c r="AF242" s="5"/>
      <c r="AG242" s="11"/>
      <c r="AH242" s="11"/>
      <c r="AI242" s="11"/>
      <c r="AJ242" s="11"/>
      <c r="AK242" s="11"/>
      <c r="AL242" s="11"/>
      <c r="AM242" s="11"/>
    </row>
    <row r="243" spans="1:39" x14ac:dyDescent="0.2">
      <c r="A243" s="32"/>
      <c r="B243" s="155"/>
      <c r="C243" s="19"/>
      <c r="D243" s="42"/>
      <c r="E243" s="1163"/>
      <c r="F243" s="1163"/>
      <c r="G243" s="365"/>
      <c r="H243" s="42"/>
      <c r="I243" s="365"/>
      <c r="J243" s="365"/>
      <c r="K243" s="19"/>
      <c r="L243" s="19"/>
      <c r="M243" s="42"/>
      <c r="N243" s="20"/>
      <c r="O243" s="194">
        <f t="shared" si="44"/>
        <v>0</v>
      </c>
      <c r="P243" s="1416"/>
      <c r="Q243" s="20"/>
      <c r="R243" s="560" t="str">
        <f>IFERROR(VLOOKUP(Q243,'FX rates'!$C$9:$D$25,2,FALSE),"")</f>
        <v/>
      </c>
      <c r="S243" s="382">
        <f t="shared" si="45"/>
        <v>0</v>
      </c>
      <c r="T243" s="382">
        <f t="shared" si="46"/>
        <v>0</v>
      </c>
      <c r="U243" s="48"/>
      <c r="V243" s="62"/>
      <c r="W243" s="188"/>
      <c r="X243" s="188"/>
      <c r="Y243" s="188"/>
      <c r="Z243" s="188"/>
      <c r="AA243" s="188"/>
      <c r="AB243" s="188"/>
      <c r="AC243" s="187"/>
      <c r="AD243" s="61"/>
      <c r="AE243" s="61"/>
      <c r="AF243" s="5"/>
      <c r="AG243" s="11"/>
      <c r="AH243" s="11"/>
      <c r="AI243" s="11"/>
      <c r="AJ243" s="11"/>
      <c r="AK243" s="11"/>
      <c r="AL243" s="11"/>
      <c r="AM243" s="11"/>
    </row>
    <row r="244" spans="1:39" x14ac:dyDescent="0.2">
      <c r="A244" s="32"/>
      <c r="B244" s="155"/>
      <c r="C244" s="19"/>
      <c r="D244" s="42"/>
      <c r="E244" s="1163"/>
      <c r="F244" s="1163"/>
      <c r="G244" s="365"/>
      <c r="H244" s="42"/>
      <c r="I244" s="365"/>
      <c r="J244" s="365"/>
      <c r="K244" s="19"/>
      <c r="L244" s="19"/>
      <c r="M244" s="42"/>
      <c r="N244" s="20"/>
      <c r="O244" s="194">
        <f t="shared" si="44"/>
        <v>0</v>
      </c>
      <c r="P244" s="1416"/>
      <c r="Q244" s="20"/>
      <c r="R244" s="560" t="str">
        <f>IFERROR(VLOOKUP(Q244,'FX rates'!$C$9:$D$25,2,FALSE),"")</f>
        <v/>
      </c>
      <c r="S244" s="382">
        <f t="shared" si="45"/>
        <v>0</v>
      </c>
      <c r="T244" s="382">
        <f t="shared" si="46"/>
        <v>0</v>
      </c>
      <c r="U244" s="48"/>
      <c r="V244" s="62"/>
      <c r="W244" s="188"/>
      <c r="X244" s="188"/>
      <c r="Y244" s="188"/>
      <c r="Z244" s="188"/>
      <c r="AA244" s="188"/>
      <c r="AB244" s="188"/>
      <c r="AC244" s="187"/>
      <c r="AD244" s="61"/>
      <c r="AE244" s="61"/>
      <c r="AF244" s="5"/>
      <c r="AG244" s="11"/>
      <c r="AH244" s="11"/>
      <c r="AI244" s="11"/>
      <c r="AJ244" s="11"/>
      <c r="AK244" s="11"/>
      <c r="AL244" s="11"/>
      <c r="AM244" s="11"/>
    </row>
    <row r="245" spans="1:39" x14ac:dyDescent="0.2">
      <c r="A245" s="32"/>
      <c r="B245" s="155"/>
      <c r="C245" s="19"/>
      <c r="D245" s="42"/>
      <c r="E245" s="1163"/>
      <c r="F245" s="1163"/>
      <c r="G245" s="365"/>
      <c r="H245" s="42"/>
      <c r="I245" s="365"/>
      <c r="J245" s="365"/>
      <c r="K245" s="19"/>
      <c r="L245" s="19"/>
      <c r="M245" s="42"/>
      <c r="N245" s="20"/>
      <c r="O245" s="194">
        <f t="shared" si="44"/>
        <v>0</v>
      </c>
      <c r="P245" s="1416"/>
      <c r="Q245" s="20"/>
      <c r="R245" s="560" t="str">
        <f>IFERROR(VLOOKUP(Q245,'FX rates'!$C$9:$D$25,2,FALSE),"")</f>
        <v/>
      </c>
      <c r="S245" s="382">
        <f t="shared" si="45"/>
        <v>0</v>
      </c>
      <c r="T245" s="382">
        <f t="shared" si="46"/>
        <v>0</v>
      </c>
      <c r="U245" s="48"/>
      <c r="V245" s="62"/>
      <c r="W245" s="188"/>
      <c r="X245" s="188"/>
      <c r="Y245" s="188"/>
      <c r="Z245" s="188"/>
      <c r="AA245" s="188"/>
      <c r="AB245" s="188"/>
      <c r="AC245" s="187"/>
      <c r="AD245" s="61"/>
      <c r="AE245" s="61"/>
      <c r="AF245" s="5"/>
      <c r="AG245" s="11"/>
      <c r="AH245" s="11"/>
      <c r="AI245" s="11"/>
      <c r="AJ245" s="11"/>
      <c r="AK245" s="11"/>
      <c r="AL245" s="11"/>
      <c r="AM245" s="11"/>
    </row>
    <row r="246" spans="1:39" x14ac:dyDescent="0.2">
      <c r="A246" s="32"/>
      <c r="B246" s="155"/>
      <c r="C246" s="19"/>
      <c r="D246" s="42"/>
      <c r="E246" s="1163"/>
      <c r="F246" s="1163"/>
      <c r="G246" s="365"/>
      <c r="H246" s="42"/>
      <c r="I246" s="365"/>
      <c r="J246" s="365"/>
      <c r="K246" s="19"/>
      <c r="L246" s="19"/>
      <c r="M246" s="42"/>
      <c r="N246" s="20"/>
      <c r="O246" s="194">
        <f t="shared" si="44"/>
        <v>0</v>
      </c>
      <c r="P246" s="1416"/>
      <c r="Q246" s="20"/>
      <c r="R246" s="560" t="str">
        <f>IFERROR(VLOOKUP(Q246,'FX rates'!$C$9:$D$25,2,FALSE),"")</f>
        <v/>
      </c>
      <c r="S246" s="382">
        <f t="shared" si="45"/>
        <v>0</v>
      </c>
      <c r="T246" s="382">
        <f t="shared" si="46"/>
        <v>0</v>
      </c>
      <c r="U246" s="48"/>
      <c r="V246" s="62"/>
      <c r="W246" s="188"/>
      <c r="X246" s="188"/>
      <c r="Y246" s="188"/>
      <c r="Z246" s="62"/>
      <c r="AA246" s="62"/>
      <c r="AB246" s="62"/>
      <c r="AC246" s="187"/>
      <c r="AD246" s="61"/>
      <c r="AE246" s="61"/>
      <c r="AF246" s="5"/>
      <c r="AG246" s="11"/>
      <c r="AH246" s="11"/>
      <c r="AI246" s="11"/>
      <c r="AJ246" s="11"/>
      <c r="AK246" s="11"/>
      <c r="AL246" s="11"/>
      <c r="AM246" s="11"/>
    </row>
    <row r="247" spans="1:39" x14ac:dyDescent="0.2">
      <c r="A247" s="32"/>
      <c r="B247" s="155"/>
      <c r="C247" s="19"/>
      <c r="D247" s="42"/>
      <c r="E247" s="1163"/>
      <c r="F247" s="1163"/>
      <c r="G247" s="365"/>
      <c r="H247" s="42"/>
      <c r="I247" s="365"/>
      <c r="J247" s="365"/>
      <c r="K247" s="19"/>
      <c r="L247" s="19"/>
      <c r="M247" s="42"/>
      <c r="N247" s="20"/>
      <c r="O247" s="194">
        <f t="shared" si="44"/>
        <v>0</v>
      </c>
      <c r="P247" s="1416"/>
      <c r="Q247" s="20"/>
      <c r="R247" s="560" t="str">
        <f>IFERROR(VLOOKUP(Q247,'FX rates'!$C$9:$D$25,2,FALSE),"")</f>
        <v/>
      </c>
      <c r="S247" s="382">
        <f t="shared" si="45"/>
        <v>0</v>
      </c>
      <c r="T247" s="382">
        <f t="shared" si="46"/>
        <v>0</v>
      </c>
      <c r="U247" s="48"/>
      <c r="V247" s="62"/>
      <c r="W247" s="188"/>
      <c r="X247" s="188"/>
      <c r="Y247" s="188"/>
      <c r="Z247" s="62"/>
      <c r="AA247" s="62"/>
      <c r="AB247" s="62"/>
      <c r="AC247" s="187"/>
      <c r="AD247" s="61"/>
      <c r="AE247" s="61"/>
      <c r="AF247" s="5"/>
      <c r="AG247" s="11"/>
      <c r="AH247" s="11"/>
      <c r="AI247" s="11"/>
      <c r="AJ247" s="11"/>
      <c r="AK247" s="11"/>
      <c r="AL247" s="11"/>
      <c r="AM247" s="11"/>
    </row>
    <row r="248" spans="1:39" x14ac:dyDescent="0.2">
      <c r="A248" s="32"/>
      <c r="B248" s="155"/>
      <c r="C248" s="19"/>
      <c r="D248" s="42"/>
      <c r="E248" s="1163"/>
      <c r="F248" s="1163"/>
      <c r="G248" s="365"/>
      <c r="H248" s="42"/>
      <c r="I248" s="365"/>
      <c r="J248" s="365"/>
      <c r="K248" s="19"/>
      <c r="L248" s="19"/>
      <c r="M248" s="42"/>
      <c r="N248" s="20"/>
      <c r="O248" s="194">
        <f t="shared" si="44"/>
        <v>0</v>
      </c>
      <c r="P248" s="1416"/>
      <c r="Q248" s="20"/>
      <c r="R248" s="560" t="str">
        <f>IFERROR(VLOOKUP(Q248,'FX rates'!$C$9:$D$25,2,FALSE),"")</f>
        <v/>
      </c>
      <c r="S248" s="382">
        <f t="shared" si="45"/>
        <v>0</v>
      </c>
      <c r="T248" s="382">
        <f t="shared" si="46"/>
        <v>0</v>
      </c>
      <c r="U248" s="48"/>
      <c r="V248" s="62"/>
      <c r="W248" s="188"/>
      <c r="X248" s="188"/>
      <c r="Y248" s="188"/>
      <c r="Z248" s="62"/>
      <c r="AA248" s="62"/>
      <c r="AB248" s="62"/>
      <c r="AC248" s="187"/>
      <c r="AD248" s="61"/>
      <c r="AE248" s="61"/>
      <c r="AF248" s="5"/>
      <c r="AG248" s="11"/>
      <c r="AH248" s="11"/>
      <c r="AI248" s="11"/>
      <c r="AJ248" s="11"/>
      <c r="AK248" s="11"/>
      <c r="AL248" s="11"/>
      <c r="AM248" s="11"/>
    </row>
    <row r="249" spans="1:39" x14ac:dyDescent="0.2">
      <c r="A249" s="32"/>
      <c r="B249" s="155"/>
      <c r="C249" s="19"/>
      <c r="D249" s="42"/>
      <c r="E249" s="1163"/>
      <c r="F249" s="1163"/>
      <c r="G249" s="365"/>
      <c r="H249" s="42"/>
      <c r="I249" s="365"/>
      <c r="J249" s="365"/>
      <c r="K249" s="19"/>
      <c r="L249" s="19"/>
      <c r="M249" s="42"/>
      <c r="N249" s="20"/>
      <c r="O249" s="194">
        <f t="shared" si="44"/>
        <v>0</v>
      </c>
      <c r="P249" s="1416"/>
      <c r="Q249" s="20"/>
      <c r="R249" s="560" t="str">
        <f>IFERROR(VLOOKUP(Q249,'FX rates'!$C$9:$D$25,2,FALSE),"")</f>
        <v/>
      </c>
      <c r="S249" s="382">
        <f t="shared" si="45"/>
        <v>0</v>
      </c>
      <c r="T249" s="382">
        <f t="shared" si="46"/>
        <v>0</v>
      </c>
      <c r="U249" s="48"/>
      <c r="V249" s="62"/>
      <c r="W249" s="62"/>
      <c r="X249" s="62"/>
      <c r="Y249" s="62"/>
      <c r="Z249" s="62"/>
      <c r="AA249" s="62"/>
      <c r="AB249" s="62"/>
      <c r="AC249" s="187"/>
      <c r="AD249" s="61"/>
      <c r="AE249" s="61"/>
      <c r="AF249" s="5"/>
      <c r="AG249" s="11"/>
      <c r="AH249" s="11"/>
      <c r="AI249" s="11"/>
      <c r="AJ249" s="11"/>
      <c r="AK249" s="11"/>
      <c r="AL249" s="11"/>
      <c r="AM249" s="11"/>
    </row>
    <row r="250" spans="1:39" x14ac:dyDescent="0.2">
      <c r="A250" s="32"/>
      <c r="B250" s="155"/>
      <c r="C250" s="19"/>
      <c r="D250" s="42"/>
      <c r="E250" s="1163"/>
      <c r="F250" s="1163"/>
      <c r="G250" s="365"/>
      <c r="H250" s="42"/>
      <c r="I250" s="365"/>
      <c r="J250" s="365"/>
      <c r="K250" s="19"/>
      <c r="L250" s="19"/>
      <c r="M250" s="42"/>
      <c r="N250" s="20"/>
      <c r="O250" s="194">
        <f t="shared" si="44"/>
        <v>0</v>
      </c>
      <c r="P250" s="1416"/>
      <c r="Q250" s="20"/>
      <c r="R250" s="560" t="str">
        <f>IFERROR(VLOOKUP(Q250,'FX rates'!$C$9:$D$25,2,FALSE),"")</f>
        <v/>
      </c>
      <c r="S250" s="382">
        <f t="shared" si="45"/>
        <v>0</v>
      </c>
      <c r="T250" s="382">
        <f t="shared" si="46"/>
        <v>0</v>
      </c>
      <c r="U250" s="48"/>
      <c r="V250" s="62"/>
      <c r="W250" s="62"/>
      <c r="X250" s="62"/>
      <c r="Y250" s="62"/>
      <c r="Z250" s="62"/>
      <c r="AA250" s="62"/>
      <c r="AB250" s="62"/>
      <c r="AC250" s="187"/>
      <c r="AD250" s="61"/>
      <c r="AE250" s="61"/>
      <c r="AF250" s="5"/>
      <c r="AG250" s="11"/>
      <c r="AH250" s="11"/>
      <c r="AI250" s="11"/>
      <c r="AJ250" s="11"/>
      <c r="AK250" s="11"/>
      <c r="AL250" s="11"/>
      <c r="AM250" s="11"/>
    </row>
    <row r="251" spans="1:39" x14ac:dyDescent="0.2">
      <c r="A251" s="32"/>
      <c r="B251" s="155"/>
      <c r="C251" s="19"/>
      <c r="D251" s="42"/>
      <c r="E251" s="1163"/>
      <c r="F251" s="1163"/>
      <c r="G251" s="365"/>
      <c r="H251" s="42"/>
      <c r="I251" s="365"/>
      <c r="J251" s="365"/>
      <c r="K251" s="19"/>
      <c r="L251" s="19"/>
      <c r="M251" s="42"/>
      <c r="N251" s="20"/>
      <c r="O251" s="194">
        <f t="shared" si="44"/>
        <v>0</v>
      </c>
      <c r="P251" s="1416"/>
      <c r="Q251" s="20"/>
      <c r="R251" s="560" t="str">
        <f>IFERROR(VLOOKUP(Q251,'FX rates'!$C$9:$D$25,2,FALSE),"")</f>
        <v/>
      </c>
      <c r="S251" s="382">
        <f t="shared" si="45"/>
        <v>0</v>
      </c>
      <c r="T251" s="382">
        <f t="shared" si="46"/>
        <v>0</v>
      </c>
      <c r="U251" s="48"/>
      <c r="V251" s="62"/>
      <c r="W251" s="62"/>
      <c r="X251" s="62"/>
      <c r="Y251" s="62"/>
      <c r="Z251" s="62"/>
      <c r="AA251" s="62"/>
      <c r="AB251" s="62"/>
      <c r="AC251" s="187"/>
      <c r="AD251" s="61"/>
      <c r="AE251" s="61"/>
      <c r="AF251" s="5"/>
      <c r="AG251" s="11"/>
      <c r="AH251" s="11"/>
      <c r="AI251" s="11"/>
      <c r="AJ251" s="11"/>
      <c r="AK251" s="11"/>
      <c r="AL251" s="11"/>
      <c r="AM251" s="11"/>
    </row>
    <row r="252" spans="1:39" x14ac:dyDescent="0.2">
      <c r="A252" s="32"/>
      <c r="B252" s="155"/>
      <c r="C252" s="19"/>
      <c r="D252" s="42"/>
      <c r="E252" s="1163"/>
      <c r="F252" s="1163"/>
      <c r="G252" s="365"/>
      <c r="H252" s="42"/>
      <c r="I252" s="365"/>
      <c r="J252" s="365"/>
      <c r="K252" s="19"/>
      <c r="L252" s="19"/>
      <c r="M252" s="42"/>
      <c r="N252" s="20"/>
      <c r="O252" s="194">
        <f t="shared" si="44"/>
        <v>0</v>
      </c>
      <c r="P252" s="1416"/>
      <c r="Q252" s="20"/>
      <c r="R252" s="560" t="str">
        <f>IFERROR(VLOOKUP(Q252,'FX rates'!$C$9:$D$25,2,FALSE),"")</f>
        <v/>
      </c>
      <c r="S252" s="382">
        <f t="shared" si="45"/>
        <v>0</v>
      </c>
      <c r="T252" s="382">
        <f t="shared" si="46"/>
        <v>0</v>
      </c>
      <c r="U252" s="48"/>
      <c r="V252" s="62"/>
      <c r="W252" s="62"/>
      <c r="X252" s="62"/>
      <c r="Y252" s="62"/>
      <c r="Z252" s="62"/>
      <c r="AA252" s="62"/>
      <c r="AB252" s="62"/>
      <c r="AC252" s="187"/>
      <c r="AD252" s="61"/>
      <c r="AE252" s="61"/>
      <c r="AF252" s="5"/>
      <c r="AG252" s="11"/>
      <c r="AH252" s="11"/>
      <c r="AI252" s="11"/>
      <c r="AJ252" s="11"/>
      <c r="AK252" s="11"/>
      <c r="AL252" s="11"/>
      <c r="AM252" s="11"/>
    </row>
    <row r="253" spans="1:39" x14ac:dyDescent="0.2">
      <c r="A253" s="32"/>
      <c r="B253" s="155"/>
      <c r="C253" s="19"/>
      <c r="D253" s="42"/>
      <c r="E253" s="1163"/>
      <c r="F253" s="1163"/>
      <c r="G253" s="365"/>
      <c r="H253" s="42"/>
      <c r="I253" s="365"/>
      <c r="J253" s="365"/>
      <c r="K253" s="19"/>
      <c r="L253" s="19"/>
      <c r="M253" s="42"/>
      <c r="N253" s="20"/>
      <c r="O253" s="194">
        <f t="shared" si="44"/>
        <v>0</v>
      </c>
      <c r="P253" s="1416"/>
      <c r="Q253" s="20"/>
      <c r="R253" s="560" t="str">
        <f>IFERROR(VLOOKUP(Q253,'FX rates'!$C$9:$D$25,2,FALSE),"")</f>
        <v/>
      </c>
      <c r="S253" s="382">
        <f t="shared" si="45"/>
        <v>0</v>
      </c>
      <c r="T253" s="382">
        <f t="shared" si="46"/>
        <v>0</v>
      </c>
      <c r="U253" s="48"/>
      <c r="V253" s="62"/>
      <c r="W253" s="62"/>
      <c r="X253" s="62"/>
      <c r="Y253" s="62"/>
      <c r="Z253" s="62"/>
      <c r="AA253" s="62"/>
      <c r="AB253" s="62"/>
      <c r="AC253" s="187"/>
      <c r="AD253" s="61"/>
      <c r="AE253" s="61"/>
      <c r="AF253" s="5"/>
      <c r="AG253" s="11"/>
      <c r="AH253" s="11"/>
      <c r="AI253" s="11"/>
      <c r="AJ253" s="11"/>
      <c r="AK253" s="11"/>
      <c r="AL253" s="11"/>
      <c r="AM253" s="11"/>
    </row>
    <row r="254" spans="1:39" x14ac:dyDescent="0.2">
      <c r="A254" s="32"/>
      <c r="B254" s="155"/>
      <c r="C254" s="19"/>
      <c r="D254" s="42"/>
      <c r="E254" s="1163"/>
      <c r="F254" s="1163"/>
      <c r="G254" s="365"/>
      <c r="H254" s="42"/>
      <c r="I254" s="365"/>
      <c r="J254" s="365"/>
      <c r="K254" s="19"/>
      <c r="L254" s="19"/>
      <c r="M254" s="42"/>
      <c r="N254" s="20"/>
      <c r="O254" s="194">
        <f t="shared" si="44"/>
        <v>0</v>
      </c>
      <c r="P254" s="1416"/>
      <c r="Q254" s="20"/>
      <c r="R254" s="560" t="str">
        <f>IFERROR(VLOOKUP(Q254,'FX rates'!$C$9:$D$25,2,FALSE),"")</f>
        <v/>
      </c>
      <c r="S254" s="382">
        <f t="shared" si="45"/>
        <v>0</v>
      </c>
      <c r="T254" s="382">
        <f t="shared" si="46"/>
        <v>0</v>
      </c>
      <c r="U254" s="48"/>
      <c r="V254" s="62"/>
      <c r="W254" s="62"/>
      <c r="X254" s="62"/>
      <c r="Y254" s="62"/>
      <c r="Z254" s="62"/>
      <c r="AA254" s="62"/>
      <c r="AB254" s="62"/>
      <c r="AC254" s="187"/>
      <c r="AD254" s="61"/>
      <c r="AE254" s="61"/>
      <c r="AF254" s="5"/>
      <c r="AG254" s="11"/>
      <c r="AH254" s="11"/>
      <c r="AI254" s="11"/>
      <c r="AJ254" s="11"/>
      <c r="AK254" s="11"/>
      <c r="AL254" s="11"/>
      <c r="AM254" s="11"/>
    </row>
    <row r="255" spans="1:39" x14ac:dyDescent="0.2">
      <c r="A255" s="32"/>
      <c r="B255" s="155"/>
      <c r="C255" s="19"/>
      <c r="D255" s="42"/>
      <c r="E255" s="1163"/>
      <c r="F255" s="1163"/>
      <c r="G255" s="365"/>
      <c r="H255" s="42"/>
      <c r="I255" s="365"/>
      <c r="J255" s="365"/>
      <c r="K255" s="19"/>
      <c r="L255" s="19"/>
      <c r="M255" s="42"/>
      <c r="N255" s="20"/>
      <c r="O255" s="194">
        <f t="shared" si="44"/>
        <v>0</v>
      </c>
      <c r="P255" s="1416"/>
      <c r="Q255" s="20"/>
      <c r="R255" s="560" t="str">
        <f>IFERROR(VLOOKUP(Q255,'FX rates'!$C$9:$D$25,2,FALSE),"")</f>
        <v/>
      </c>
      <c r="S255" s="382">
        <f t="shared" si="45"/>
        <v>0</v>
      </c>
      <c r="T255" s="382">
        <f t="shared" si="46"/>
        <v>0</v>
      </c>
      <c r="U255" s="48"/>
      <c r="V255" s="62"/>
      <c r="W255" s="62"/>
      <c r="X255" s="62"/>
      <c r="Y255" s="62"/>
      <c r="Z255" s="62"/>
      <c r="AA255" s="62"/>
      <c r="AB255" s="62"/>
      <c r="AC255" s="187"/>
      <c r="AD255" s="61"/>
      <c r="AE255" s="61"/>
      <c r="AF255" s="5"/>
      <c r="AG255" s="11"/>
      <c r="AH255" s="11"/>
      <c r="AI255" s="11"/>
      <c r="AJ255" s="11"/>
      <c r="AK255" s="11"/>
      <c r="AL255" s="11"/>
      <c r="AM255" s="11"/>
    </row>
    <row r="256" spans="1:39" x14ac:dyDescent="0.2">
      <c r="A256" s="32"/>
      <c r="B256" s="155"/>
      <c r="C256" s="19"/>
      <c r="D256" s="42"/>
      <c r="E256" s="1163"/>
      <c r="F256" s="1163"/>
      <c r="G256" s="365"/>
      <c r="H256" s="42"/>
      <c r="I256" s="365"/>
      <c r="J256" s="365"/>
      <c r="K256" s="19"/>
      <c r="L256" s="19"/>
      <c r="M256" s="42"/>
      <c r="N256" s="20"/>
      <c r="O256" s="194">
        <f t="shared" si="44"/>
        <v>0</v>
      </c>
      <c r="P256" s="1416"/>
      <c r="Q256" s="20"/>
      <c r="R256" s="560" t="str">
        <f>IFERROR(VLOOKUP(Q256,'FX rates'!$C$9:$D$25,2,FALSE),"")</f>
        <v/>
      </c>
      <c r="S256" s="382">
        <f t="shared" si="45"/>
        <v>0</v>
      </c>
      <c r="T256" s="382">
        <f t="shared" si="46"/>
        <v>0</v>
      </c>
      <c r="U256" s="48"/>
      <c r="V256" s="62"/>
      <c r="W256" s="62"/>
      <c r="X256" s="62"/>
      <c r="Y256" s="62"/>
      <c r="Z256" s="62"/>
      <c r="AA256" s="62"/>
      <c r="AB256" s="62"/>
      <c r="AC256" s="187"/>
      <c r="AD256" s="61"/>
      <c r="AE256" s="61"/>
      <c r="AF256" s="5"/>
      <c r="AG256" s="11"/>
      <c r="AH256" s="11"/>
      <c r="AI256" s="11"/>
      <c r="AJ256" s="11"/>
      <c r="AK256" s="11"/>
      <c r="AL256" s="11"/>
      <c r="AM256" s="11"/>
    </row>
    <row r="257" spans="1:39" x14ac:dyDescent="0.2">
      <c r="A257" s="32"/>
      <c r="B257" s="155"/>
      <c r="C257" s="19"/>
      <c r="D257" s="42"/>
      <c r="E257" s="1163"/>
      <c r="F257" s="1163"/>
      <c r="G257" s="365"/>
      <c r="H257" s="42"/>
      <c r="I257" s="365"/>
      <c r="J257" s="365"/>
      <c r="K257" s="19"/>
      <c r="L257" s="19"/>
      <c r="M257" s="42"/>
      <c r="N257" s="20"/>
      <c r="O257" s="194">
        <f t="shared" si="44"/>
        <v>0</v>
      </c>
      <c r="P257" s="1416"/>
      <c r="Q257" s="20"/>
      <c r="R257" s="560" t="str">
        <f>IFERROR(VLOOKUP(Q257,'FX rates'!$C$9:$D$25,2,FALSE),"")</f>
        <v/>
      </c>
      <c r="S257" s="382">
        <f t="shared" si="45"/>
        <v>0</v>
      </c>
      <c r="T257" s="382">
        <f t="shared" si="46"/>
        <v>0</v>
      </c>
      <c r="U257" s="48"/>
      <c r="V257" s="62"/>
      <c r="W257" s="62"/>
      <c r="X257" s="62"/>
      <c r="Y257" s="62"/>
      <c r="Z257" s="62"/>
      <c r="AA257" s="62"/>
      <c r="AB257" s="62"/>
      <c r="AC257" s="187"/>
      <c r="AD257" s="61"/>
      <c r="AE257" s="61"/>
      <c r="AF257" s="5"/>
      <c r="AG257" s="11"/>
      <c r="AH257" s="11"/>
      <c r="AI257" s="11"/>
      <c r="AJ257" s="11"/>
      <c r="AK257" s="11"/>
      <c r="AL257" s="11"/>
      <c r="AM257" s="11"/>
    </row>
    <row r="258" spans="1:39" x14ac:dyDescent="0.2">
      <c r="A258" s="32"/>
      <c r="B258" s="155"/>
      <c r="C258" s="19"/>
      <c r="D258" s="42"/>
      <c r="E258" s="1163"/>
      <c r="F258" s="1163"/>
      <c r="G258" s="365"/>
      <c r="H258" s="42"/>
      <c r="I258" s="365"/>
      <c r="J258" s="365"/>
      <c r="K258" s="19"/>
      <c r="L258" s="19"/>
      <c r="M258" s="42"/>
      <c r="N258" s="20"/>
      <c r="O258" s="194">
        <f t="shared" si="44"/>
        <v>0</v>
      </c>
      <c r="P258" s="1416"/>
      <c r="Q258" s="20"/>
      <c r="R258" s="560" t="str">
        <f>IFERROR(VLOOKUP(Q258,'FX rates'!$C$9:$D$25,2,FALSE),"")</f>
        <v/>
      </c>
      <c r="S258" s="382">
        <f t="shared" si="45"/>
        <v>0</v>
      </c>
      <c r="T258" s="382">
        <f t="shared" si="46"/>
        <v>0</v>
      </c>
      <c r="U258" s="48"/>
      <c r="V258" s="62"/>
      <c r="W258" s="62"/>
      <c r="X258" s="62"/>
      <c r="Y258" s="62"/>
      <c r="Z258" s="62"/>
      <c r="AA258" s="62"/>
      <c r="AB258" s="62"/>
      <c r="AC258" s="187"/>
      <c r="AD258" s="61"/>
      <c r="AE258" s="61"/>
      <c r="AF258" s="5"/>
      <c r="AG258" s="11"/>
      <c r="AH258" s="11"/>
      <c r="AI258" s="11"/>
      <c r="AJ258" s="11"/>
      <c r="AK258" s="11"/>
      <c r="AL258" s="11"/>
      <c r="AM258" s="11"/>
    </row>
    <row r="259" spans="1:39" x14ac:dyDescent="0.2">
      <c r="A259" s="32"/>
      <c r="B259" s="155"/>
      <c r="C259" s="19"/>
      <c r="D259" s="42"/>
      <c r="E259" s="1163"/>
      <c r="F259" s="1163"/>
      <c r="G259" s="365"/>
      <c r="H259" s="42"/>
      <c r="I259" s="365"/>
      <c r="J259" s="365"/>
      <c r="K259" s="19"/>
      <c r="L259" s="19"/>
      <c r="M259" s="42"/>
      <c r="N259" s="20"/>
      <c r="O259" s="194">
        <f t="shared" si="44"/>
        <v>0</v>
      </c>
      <c r="P259" s="1416"/>
      <c r="Q259" s="20"/>
      <c r="R259" s="560" t="str">
        <f>IFERROR(VLOOKUP(Q259,'FX rates'!$C$9:$D$25,2,FALSE),"")</f>
        <v/>
      </c>
      <c r="S259" s="382">
        <f t="shared" si="45"/>
        <v>0</v>
      </c>
      <c r="T259" s="382">
        <f t="shared" si="46"/>
        <v>0</v>
      </c>
      <c r="U259" s="48"/>
      <c r="V259" s="62"/>
      <c r="W259" s="62"/>
      <c r="X259" s="62"/>
      <c r="Y259" s="62"/>
      <c r="Z259" s="62"/>
      <c r="AA259" s="62"/>
      <c r="AB259" s="62"/>
      <c r="AC259" s="187"/>
      <c r="AD259" s="61"/>
      <c r="AE259" s="61"/>
      <c r="AF259" s="5"/>
      <c r="AG259" s="11"/>
      <c r="AH259" s="11"/>
      <c r="AI259" s="11"/>
      <c r="AJ259" s="11"/>
      <c r="AK259" s="11"/>
      <c r="AL259" s="11"/>
      <c r="AM259" s="11"/>
    </row>
    <row r="260" spans="1:39" x14ac:dyDescent="0.2">
      <c r="A260" s="32"/>
      <c r="B260" s="155"/>
      <c r="C260" s="19"/>
      <c r="D260" s="42"/>
      <c r="E260" s="1163"/>
      <c r="F260" s="1163"/>
      <c r="G260" s="365"/>
      <c r="H260" s="42"/>
      <c r="I260" s="365"/>
      <c r="J260" s="365"/>
      <c r="K260" s="19"/>
      <c r="L260" s="19"/>
      <c r="M260" s="42"/>
      <c r="N260" s="20"/>
      <c r="O260" s="194">
        <f t="shared" si="44"/>
        <v>0</v>
      </c>
      <c r="P260" s="1416"/>
      <c r="Q260" s="20"/>
      <c r="R260" s="560" t="str">
        <f>IFERROR(VLOOKUP(Q260,'FX rates'!$C$9:$D$25,2,FALSE),"")</f>
        <v/>
      </c>
      <c r="S260" s="382">
        <f t="shared" si="45"/>
        <v>0</v>
      </c>
      <c r="T260" s="382">
        <f t="shared" si="46"/>
        <v>0</v>
      </c>
      <c r="U260" s="48"/>
      <c r="V260" s="62"/>
      <c r="W260" s="62"/>
      <c r="X260" s="62"/>
      <c r="Y260" s="62"/>
      <c r="Z260" s="62"/>
      <c r="AA260" s="62"/>
      <c r="AB260" s="62"/>
      <c r="AC260" s="187"/>
      <c r="AD260" s="61"/>
      <c r="AE260" s="61"/>
      <c r="AF260" s="5"/>
      <c r="AG260" s="11"/>
      <c r="AH260" s="11"/>
      <c r="AI260" s="11"/>
      <c r="AJ260" s="11"/>
      <c r="AK260" s="11"/>
      <c r="AL260" s="11"/>
      <c r="AM260" s="11"/>
    </row>
    <row r="261" spans="1:39" x14ac:dyDescent="0.2">
      <c r="A261" s="32"/>
      <c r="B261" s="155"/>
      <c r="C261" s="19"/>
      <c r="D261" s="42"/>
      <c r="E261" s="1163"/>
      <c r="F261" s="1163"/>
      <c r="G261" s="365"/>
      <c r="H261" s="42"/>
      <c r="I261" s="365"/>
      <c r="J261" s="365"/>
      <c r="K261" s="19"/>
      <c r="L261" s="19"/>
      <c r="M261" s="42"/>
      <c r="N261" s="20"/>
      <c r="O261" s="194">
        <f t="shared" si="44"/>
        <v>0</v>
      </c>
      <c r="P261" s="1416"/>
      <c r="Q261" s="20"/>
      <c r="R261" s="560" t="str">
        <f>IFERROR(VLOOKUP(Q261,'FX rates'!$C$9:$D$25,2,FALSE),"")</f>
        <v/>
      </c>
      <c r="S261" s="382">
        <f t="shared" si="45"/>
        <v>0</v>
      </c>
      <c r="T261" s="382">
        <f t="shared" si="46"/>
        <v>0</v>
      </c>
      <c r="U261" s="48"/>
      <c r="V261" s="62"/>
      <c r="W261" s="62"/>
      <c r="X261" s="62"/>
      <c r="Y261" s="62"/>
      <c r="Z261" s="62"/>
      <c r="AA261" s="62"/>
      <c r="AB261" s="62"/>
      <c r="AC261" s="187"/>
      <c r="AD261" s="61"/>
      <c r="AE261" s="61"/>
      <c r="AF261" s="5"/>
      <c r="AG261" s="11"/>
      <c r="AH261" s="11"/>
      <c r="AI261" s="11"/>
      <c r="AJ261" s="11"/>
      <c r="AK261" s="11"/>
      <c r="AL261" s="11"/>
      <c r="AM261" s="11"/>
    </row>
    <row r="262" spans="1:39" x14ac:dyDescent="0.2">
      <c r="A262" s="32"/>
      <c r="B262" s="155"/>
      <c r="C262" s="19"/>
      <c r="D262" s="42"/>
      <c r="E262" s="1163"/>
      <c r="F262" s="1163"/>
      <c r="G262" s="365"/>
      <c r="H262" s="42"/>
      <c r="I262" s="365"/>
      <c r="J262" s="365"/>
      <c r="K262" s="19"/>
      <c r="L262" s="19"/>
      <c r="M262" s="42"/>
      <c r="N262" s="20"/>
      <c r="O262" s="194">
        <f t="shared" si="44"/>
        <v>0</v>
      </c>
      <c r="P262" s="1416"/>
      <c r="Q262" s="20"/>
      <c r="R262" s="560" t="str">
        <f>IFERROR(VLOOKUP(Q262,'FX rates'!$C$9:$D$25,2,FALSE),"")</f>
        <v/>
      </c>
      <c r="S262" s="382">
        <f t="shared" si="45"/>
        <v>0</v>
      </c>
      <c r="T262" s="382">
        <f t="shared" si="46"/>
        <v>0</v>
      </c>
      <c r="U262" s="48"/>
      <c r="V262" s="62"/>
      <c r="W262" s="62"/>
      <c r="X262" s="62"/>
      <c r="Y262" s="62"/>
      <c r="Z262" s="62"/>
      <c r="AA262" s="62"/>
      <c r="AB262" s="62"/>
      <c r="AC262" s="187"/>
      <c r="AD262" s="61"/>
      <c r="AE262" s="61"/>
      <c r="AF262" s="5"/>
      <c r="AG262" s="11"/>
      <c r="AH262" s="11"/>
      <c r="AI262" s="11"/>
      <c r="AJ262" s="11"/>
      <c r="AK262" s="11"/>
      <c r="AL262" s="11"/>
      <c r="AM262" s="11"/>
    </row>
    <row r="263" spans="1:39" x14ac:dyDescent="0.2">
      <c r="A263" s="32"/>
      <c r="B263" s="155"/>
      <c r="C263" s="19"/>
      <c r="D263" s="42"/>
      <c r="E263" s="1163"/>
      <c r="F263" s="1163"/>
      <c r="G263" s="365"/>
      <c r="H263" s="42"/>
      <c r="I263" s="365"/>
      <c r="J263" s="365"/>
      <c r="K263" s="19"/>
      <c r="L263" s="19"/>
      <c r="M263" s="42"/>
      <c r="N263" s="20"/>
      <c r="O263" s="194">
        <f t="shared" si="44"/>
        <v>0</v>
      </c>
      <c r="P263" s="1416"/>
      <c r="Q263" s="20"/>
      <c r="R263" s="560" t="str">
        <f>IFERROR(VLOOKUP(Q263,'FX rates'!$C$9:$D$25,2,FALSE),"")</f>
        <v/>
      </c>
      <c r="S263" s="382">
        <f t="shared" si="45"/>
        <v>0</v>
      </c>
      <c r="T263" s="382">
        <f t="shared" si="46"/>
        <v>0</v>
      </c>
      <c r="U263" s="48"/>
      <c r="V263" s="62"/>
      <c r="W263" s="62"/>
      <c r="X263" s="62"/>
      <c r="Y263" s="62"/>
      <c r="Z263" s="62"/>
      <c r="AA263" s="62"/>
      <c r="AB263" s="62"/>
      <c r="AC263" s="187"/>
      <c r="AD263" s="61"/>
      <c r="AE263" s="61"/>
      <c r="AF263" s="5"/>
      <c r="AG263" s="11"/>
      <c r="AH263" s="11"/>
      <c r="AI263" s="11"/>
      <c r="AJ263" s="11"/>
      <c r="AK263" s="11"/>
      <c r="AL263" s="11"/>
      <c r="AM263" s="11"/>
    </row>
    <row r="264" spans="1:39" x14ac:dyDescent="0.2">
      <c r="A264" s="32"/>
      <c r="B264" s="155"/>
      <c r="C264" s="19"/>
      <c r="D264" s="42"/>
      <c r="E264" s="1163"/>
      <c r="F264" s="1163"/>
      <c r="G264" s="365"/>
      <c r="H264" s="42"/>
      <c r="I264" s="365"/>
      <c r="J264" s="365"/>
      <c r="K264" s="19"/>
      <c r="L264" s="19"/>
      <c r="M264" s="42"/>
      <c r="N264" s="20"/>
      <c r="O264" s="194">
        <f t="shared" si="44"/>
        <v>0</v>
      </c>
      <c r="P264" s="1416"/>
      <c r="Q264" s="20"/>
      <c r="R264" s="560" t="str">
        <f>IFERROR(VLOOKUP(Q264,'FX rates'!$C$9:$D$25,2,FALSE),"")</f>
        <v/>
      </c>
      <c r="S264" s="382">
        <f t="shared" si="45"/>
        <v>0</v>
      </c>
      <c r="T264" s="382">
        <f t="shared" si="46"/>
        <v>0</v>
      </c>
      <c r="U264" s="48"/>
      <c r="V264" s="62"/>
      <c r="W264" s="62"/>
      <c r="X264" s="62"/>
      <c r="Y264" s="62"/>
      <c r="Z264" s="62"/>
      <c r="AA264" s="62"/>
      <c r="AB264" s="62"/>
      <c r="AC264" s="187"/>
      <c r="AD264" s="61"/>
      <c r="AE264" s="61"/>
      <c r="AF264" s="5"/>
      <c r="AG264" s="11"/>
      <c r="AH264" s="11"/>
      <c r="AI264" s="11"/>
      <c r="AJ264" s="11"/>
      <c r="AK264" s="11"/>
      <c r="AL264" s="11"/>
      <c r="AM264" s="11"/>
    </row>
    <row r="265" spans="1:39" x14ac:dyDescent="0.2">
      <c r="A265" s="32"/>
      <c r="B265" s="19"/>
      <c r="C265" s="19"/>
      <c r="D265" s="42"/>
      <c r="E265" s="1163"/>
      <c r="F265" s="1163"/>
      <c r="G265" s="365"/>
      <c r="H265" s="42"/>
      <c r="I265" s="365"/>
      <c r="J265" s="365"/>
      <c r="K265" s="19"/>
      <c r="L265" s="19"/>
      <c r="M265" s="42"/>
      <c r="N265" s="20"/>
      <c r="O265" s="194">
        <f t="shared" si="44"/>
        <v>0</v>
      </c>
      <c r="P265" s="1416"/>
      <c r="Q265" s="20"/>
      <c r="R265" s="560" t="str">
        <f>IFERROR(VLOOKUP(Q265,'FX rates'!$C$9:$D$25,2,FALSE),"")</f>
        <v/>
      </c>
      <c r="S265" s="382">
        <f t="shared" si="45"/>
        <v>0</v>
      </c>
      <c r="T265" s="382">
        <f t="shared" si="46"/>
        <v>0</v>
      </c>
      <c r="U265" s="48"/>
      <c r="V265" s="62"/>
      <c r="W265" s="62"/>
      <c r="X265" s="62"/>
      <c r="Y265" s="62"/>
      <c r="Z265" s="62"/>
      <c r="AA265" s="62"/>
      <c r="AB265" s="62"/>
      <c r="AC265" s="187"/>
      <c r="AD265" s="61"/>
      <c r="AE265" s="61"/>
      <c r="AF265" s="5"/>
      <c r="AG265" s="11"/>
      <c r="AH265" s="11"/>
      <c r="AI265" s="11"/>
      <c r="AJ265" s="11"/>
      <c r="AK265" s="11"/>
      <c r="AL265" s="11"/>
      <c r="AM265" s="11"/>
    </row>
    <row r="266" spans="1:39" x14ac:dyDescent="0.2">
      <c r="A266" s="32"/>
      <c r="B266" s="19"/>
      <c r="C266" s="19"/>
      <c r="D266" s="42"/>
      <c r="E266" s="1163"/>
      <c r="F266" s="1163"/>
      <c r="G266" s="365"/>
      <c r="H266" s="42"/>
      <c r="I266" s="365"/>
      <c r="J266" s="365"/>
      <c r="K266" s="19"/>
      <c r="L266" s="19"/>
      <c r="M266" s="42"/>
      <c r="N266" s="20"/>
      <c r="O266" s="194">
        <f t="shared" si="44"/>
        <v>0</v>
      </c>
      <c r="P266" s="1416"/>
      <c r="Q266" s="20"/>
      <c r="R266" s="560" t="str">
        <f>IFERROR(VLOOKUP(Q266,'FX rates'!$C$9:$D$25,2,FALSE),"")</f>
        <v/>
      </c>
      <c r="S266" s="382">
        <f t="shared" si="45"/>
        <v>0</v>
      </c>
      <c r="T266" s="382">
        <f t="shared" si="46"/>
        <v>0</v>
      </c>
      <c r="U266" s="48"/>
      <c r="V266" s="62"/>
      <c r="W266" s="62"/>
      <c r="X266" s="62"/>
      <c r="Y266" s="62"/>
      <c r="Z266" s="62"/>
      <c r="AA266" s="62"/>
      <c r="AB266" s="62"/>
      <c r="AC266" s="187"/>
      <c r="AD266" s="61"/>
      <c r="AE266" s="61"/>
      <c r="AF266" s="5"/>
      <c r="AG266" s="11"/>
      <c r="AH266" s="11"/>
      <c r="AI266" s="11"/>
      <c r="AJ266" s="11"/>
      <c r="AK266" s="11"/>
      <c r="AL266" s="11"/>
      <c r="AM266" s="11"/>
    </row>
    <row r="267" spans="1:39" x14ac:dyDescent="0.2">
      <c r="A267" s="32"/>
      <c r="B267" s="19"/>
      <c r="C267" s="19"/>
      <c r="D267" s="42"/>
      <c r="E267" s="1163"/>
      <c r="F267" s="1163"/>
      <c r="G267" s="365"/>
      <c r="H267" s="42"/>
      <c r="I267" s="365"/>
      <c r="J267" s="365"/>
      <c r="K267" s="19"/>
      <c r="L267" s="19"/>
      <c r="M267" s="42"/>
      <c r="N267" s="20"/>
      <c r="O267" s="194">
        <f t="shared" si="44"/>
        <v>0</v>
      </c>
      <c r="P267" s="1416"/>
      <c r="Q267" s="20"/>
      <c r="R267" s="560" t="str">
        <f>IFERROR(VLOOKUP(Q267,'FX rates'!$C$9:$D$25,2,FALSE),"")</f>
        <v/>
      </c>
      <c r="S267" s="382">
        <f t="shared" si="45"/>
        <v>0</v>
      </c>
      <c r="T267" s="382">
        <f t="shared" si="46"/>
        <v>0</v>
      </c>
      <c r="U267" s="48"/>
      <c r="V267" s="62"/>
      <c r="W267" s="62"/>
      <c r="X267" s="62"/>
      <c r="Y267" s="62"/>
      <c r="Z267" s="62"/>
      <c r="AA267" s="62"/>
      <c r="AB267" s="62"/>
      <c r="AC267" s="187"/>
      <c r="AD267" s="61"/>
      <c r="AE267" s="61"/>
      <c r="AF267" s="5"/>
      <c r="AG267" s="11"/>
      <c r="AH267" s="11"/>
      <c r="AI267" s="11"/>
      <c r="AJ267" s="11"/>
      <c r="AK267" s="11"/>
      <c r="AL267" s="11"/>
      <c r="AM267" s="11"/>
    </row>
    <row r="268" spans="1:39" x14ac:dyDescent="0.2">
      <c r="A268" s="32"/>
      <c r="B268" s="19"/>
      <c r="C268" s="19"/>
      <c r="D268" s="42"/>
      <c r="E268" s="1163"/>
      <c r="F268" s="1163"/>
      <c r="G268" s="365"/>
      <c r="H268" s="42"/>
      <c r="I268" s="365"/>
      <c r="J268" s="365"/>
      <c r="K268" s="19"/>
      <c r="L268" s="19"/>
      <c r="M268" s="42"/>
      <c r="N268" s="20"/>
      <c r="O268" s="194">
        <f t="shared" si="44"/>
        <v>0</v>
      </c>
      <c r="P268" s="1416"/>
      <c r="Q268" s="20"/>
      <c r="R268" s="560" t="str">
        <f>IFERROR(VLOOKUP(Q268,'FX rates'!$C$9:$D$25,2,FALSE),"")</f>
        <v/>
      </c>
      <c r="S268" s="382">
        <f t="shared" si="45"/>
        <v>0</v>
      </c>
      <c r="T268" s="382">
        <f t="shared" si="46"/>
        <v>0</v>
      </c>
      <c r="U268" s="48"/>
      <c r="V268" s="62"/>
      <c r="W268" s="62"/>
      <c r="X268" s="62"/>
      <c r="Y268" s="62"/>
      <c r="Z268" s="62"/>
      <c r="AA268" s="62"/>
      <c r="AB268" s="62"/>
      <c r="AC268" s="187"/>
      <c r="AD268" s="61"/>
      <c r="AE268" s="61"/>
      <c r="AF268" s="5"/>
      <c r="AG268" s="11"/>
      <c r="AH268" s="11"/>
      <c r="AI268" s="11"/>
      <c r="AJ268" s="11"/>
      <c r="AK268" s="11"/>
      <c r="AL268" s="11"/>
      <c r="AM268" s="11"/>
    </row>
    <row r="269" spans="1:39" x14ac:dyDescent="0.2">
      <c r="A269" s="32"/>
      <c r="B269" s="19"/>
      <c r="C269" s="19"/>
      <c r="D269" s="42"/>
      <c r="E269" s="1163"/>
      <c r="F269" s="1163"/>
      <c r="G269" s="365"/>
      <c r="H269" s="42"/>
      <c r="I269" s="365"/>
      <c r="J269" s="365"/>
      <c r="K269" s="19"/>
      <c r="L269" s="19"/>
      <c r="M269" s="42"/>
      <c r="N269" s="20"/>
      <c r="O269" s="194">
        <f t="shared" si="44"/>
        <v>0</v>
      </c>
      <c r="P269" s="1416"/>
      <c r="Q269" s="20"/>
      <c r="R269" s="560" t="str">
        <f>IFERROR(VLOOKUP(Q269,'FX rates'!$C$9:$D$25,2,FALSE),"")</f>
        <v/>
      </c>
      <c r="S269" s="382">
        <f t="shared" si="45"/>
        <v>0</v>
      </c>
      <c r="T269" s="382">
        <f t="shared" si="46"/>
        <v>0</v>
      </c>
      <c r="U269" s="48"/>
      <c r="V269" s="62"/>
      <c r="W269" s="62"/>
      <c r="X269" s="62"/>
      <c r="Y269" s="62"/>
      <c r="Z269" s="62"/>
      <c r="AA269" s="62"/>
      <c r="AB269" s="62"/>
      <c r="AC269" s="187"/>
      <c r="AD269" s="61"/>
      <c r="AE269" s="61"/>
      <c r="AF269" s="5"/>
      <c r="AG269" s="11"/>
      <c r="AH269" s="11"/>
      <c r="AI269" s="11"/>
      <c r="AJ269" s="11"/>
      <c r="AK269" s="11"/>
      <c r="AL269" s="11"/>
      <c r="AM269" s="11"/>
    </row>
    <row r="270" spans="1:39" x14ac:dyDescent="0.2">
      <c r="A270" s="32"/>
      <c r="B270" s="19"/>
      <c r="C270" s="19"/>
      <c r="D270" s="42"/>
      <c r="E270" s="1163"/>
      <c r="F270" s="1163"/>
      <c r="G270" s="365"/>
      <c r="H270" s="42"/>
      <c r="I270" s="365"/>
      <c r="J270" s="365"/>
      <c r="K270" s="19"/>
      <c r="L270" s="19"/>
      <c r="M270" s="42"/>
      <c r="N270" s="20"/>
      <c r="O270" s="194">
        <f t="shared" si="44"/>
        <v>0</v>
      </c>
      <c r="P270" s="1416"/>
      <c r="Q270" s="20"/>
      <c r="R270" s="560" t="str">
        <f>IFERROR(VLOOKUP(Q270,'FX rates'!$C$9:$D$25,2,FALSE),"")</f>
        <v/>
      </c>
      <c r="S270" s="382">
        <f t="shared" si="45"/>
        <v>0</v>
      </c>
      <c r="T270" s="382">
        <f t="shared" si="46"/>
        <v>0</v>
      </c>
      <c r="U270" s="48"/>
      <c r="V270" s="62"/>
      <c r="W270" s="62"/>
      <c r="X270" s="62"/>
      <c r="Y270" s="62"/>
      <c r="Z270" s="62"/>
      <c r="AA270" s="62"/>
      <c r="AB270" s="62"/>
      <c r="AC270" s="187"/>
      <c r="AD270" s="61"/>
      <c r="AE270" s="61"/>
      <c r="AF270" s="5"/>
      <c r="AG270" s="11"/>
      <c r="AH270" s="11"/>
      <c r="AI270" s="11"/>
      <c r="AJ270" s="11"/>
      <c r="AK270" s="11"/>
      <c r="AL270" s="11"/>
      <c r="AM270" s="11"/>
    </row>
    <row r="271" spans="1:39" x14ac:dyDescent="0.2">
      <c r="A271" s="32"/>
      <c r="B271" s="19"/>
      <c r="C271" s="19"/>
      <c r="D271" s="42"/>
      <c r="E271" s="1163"/>
      <c r="F271" s="1163"/>
      <c r="G271" s="365"/>
      <c r="H271" s="42"/>
      <c r="I271" s="365"/>
      <c r="J271" s="365"/>
      <c r="K271" s="19"/>
      <c r="L271" s="19"/>
      <c r="M271" s="42"/>
      <c r="N271" s="20"/>
      <c r="O271" s="194">
        <f t="shared" si="44"/>
        <v>0</v>
      </c>
      <c r="P271" s="1416"/>
      <c r="Q271" s="20"/>
      <c r="R271" s="560" t="str">
        <f>IFERROR(VLOOKUP(Q271,'FX rates'!$C$9:$D$25,2,FALSE),"")</f>
        <v/>
      </c>
      <c r="S271" s="382">
        <f t="shared" si="45"/>
        <v>0</v>
      </c>
      <c r="T271" s="382">
        <f t="shared" si="46"/>
        <v>0</v>
      </c>
      <c r="U271" s="48"/>
      <c r="V271" s="62"/>
      <c r="W271" s="62"/>
      <c r="X271" s="62"/>
      <c r="Y271" s="62"/>
      <c r="Z271" s="62"/>
      <c r="AA271" s="62"/>
      <c r="AB271" s="62"/>
      <c r="AC271" s="187"/>
      <c r="AD271" s="61"/>
      <c r="AE271" s="61"/>
      <c r="AF271" s="5"/>
      <c r="AG271" s="11"/>
      <c r="AH271" s="11"/>
      <c r="AI271" s="11"/>
      <c r="AJ271" s="11"/>
      <c r="AK271" s="11"/>
      <c r="AL271" s="11"/>
      <c r="AM271" s="11"/>
    </row>
    <row r="272" spans="1:39" x14ac:dyDescent="0.2">
      <c r="A272" s="32"/>
      <c r="B272" s="19"/>
      <c r="C272" s="19"/>
      <c r="D272" s="42"/>
      <c r="E272" s="1163"/>
      <c r="F272" s="1163"/>
      <c r="G272" s="365"/>
      <c r="H272" s="42"/>
      <c r="I272" s="365"/>
      <c r="J272" s="365"/>
      <c r="K272" s="19"/>
      <c r="L272" s="19"/>
      <c r="M272" s="42"/>
      <c r="N272" s="20"/>
      <c r="O272" s="194">
        <f t="shared" si="44"/>
        <v>0</v>
      </c>
      <c r="P272" s="1416"/>
      <c r="Q272" s="20"/>
      <c r="R272" s="560" t="str">
        <f>IFERROR(VLOOKUP(Q272,'FX rates'!$C$9:$D$25,2,FALSE),"")</f>
        <v/>
      </c>
      <c r="S272" s="382">
        <f t="shared" si="45"/>
        <v>0</v>
      </c>
      <c r="T272" s="382">
        <f t="shared" si="46"/>
        <v>0</v>
      </c>
      <c r="U272" s="48"/>
      <c r="V272" s="62"/>
      <c r="W272" s="62"/>
      <c r="X272" s="62"/>
      <c r="Y272" s="62"/>
      <c r="Z272" s="62"/>
      <c r="AA272" s="62"/>
      <c r="AB272" s="62"/>
      <c r="AC272" s="187"/>
      <c r="AD272" s="61"/>
      <c r="AE272" s="61"/>
      <c r="AF272" s="5"/>
      <c r="AG272" s="11"/>
      <c r="AH272" s="11"/>
      <c r="AI272" s="11"/>
      <c r="AJ272" s="11"/>
      <c r="AK272" s="11"/>
      <c r="AL272" s="11"/>
      <c r="AM272" s="11"/>
    </row>
    <row r="273" spans="1:39" x14ac:dyDescent="0.2">
      <c r="A273" s="32"/>
      <c r="B273" s="19"/>
      <c r="C273" s="19"/>
      <c r="D273" s="42"/>
      <c r="E273" s="1163"/>
      <c r="F273" s="1163"/>
      <c r="G273" s="365"/>
      <c r="H273" s="42"/>
      <c r="I273" s="365"/>
      <c r="J273" s="365"/>
      <c r="K273" s="19"/>
      <c r="L273" s="19"/>
      <c r="M273" s="42"/>
      <c r="N273" s="20"/>
      <c r="O273" s="194">
        <f t="shared" si="44"/>
        <v>0</v>
      </c>
      <c r="P273" s="1416"/>
      <c r="Q273" s="20"/>
      <c r="R273" s="560" t="str">
        <f>IFERROR(VLOOKUP(Q273,'FX rates'!$C$9:$D$25,2,FALSE),"")</f>
        <v/>
      </c>
      <c r="S273" s="382">
        <f t="shared" si="45"/>
        <v>0</v>
      </c>
      <c r="T273" s="382">
        <f t="shared" si="46"/>
        <v>0</v>
      </c>
      <c r="U273" s="48"/>
      <c r="V273" s="62"/>
      <c r="W273" s="62"/>
      <c r="X273" s="62"/>
      <c r="Y273" s="62"/>
      <c r="Z273" s="62"/>
      <c r="AA273" s="62"/>
      <c r="AB273" s="62"/>
      <c r="AC273" s="187"/>
      <c r="AD273" s="61"/>
      <c r="AE273" s="61"/>
      <c r="AF273" s="5"/>
      <c r="AG273" s="11"/>
      <c r="AH273" s="11"/>
      <c r="AI273" s="11"/>
      <c r="AJ273" s="11"/>
      <c r="AK273" s="11"/>
      <c r="AL273" s="11"/>
      <c r="AM273" s="11"/>
    </row>
    <row r="274" spans="1:39" x14ac:dyDescent="0.2">
      <c r="A274" s="32"/>
      <c r="B274" s="19"/>
      <c r="C274" s="19"/>
      <c r="D274" s="42"/>
      <c r="E274" s="1163"/>
      <c r="F274" s="1163"/>
      <c r="G274" s="365"/>
      <c r="H274" s="42"/>
      <c r="I274" s="365"/>
      <c r="J274" s="365"/>
      <c r="K274" s="19"/>
      <c r="L274" s="19"/>
      <c r="M274" s="42"/>
      <c r="N274" s="20"/>
      <c r="O274" s="194">
        <f t="shared" si="44"/>
        <v>0</v>
      </c>
      <c r="P274" s="1416"/>
      <c r="Q274" s="20"/>
      <c r="R274" s="560" t="str">
        <f>IFERROR(VLOOKUP(Q274,'FX rates'!$C$9:$D$25,2,FALSE),"")</f>
        <v/>
      </c>
      <c r="S274" s="382">
        <f t="shared" si="45"/>
        <v>0</v>
      </c>
      <c r="T274" s="382">
        <f t="shared" si="46"/>
        <v>0</v>
      </c>
      <c r="U274" s="48"/>
      <c r="V274" s="62"/>
      <c r="W274" s="62"/>
      <c r="X274" s="62"/>
      <c r="Y274" s="62"/>
      <c r="Z274" s="62"/>
      <c r="AA274" s="62"/>
      <c r="AB274" s="62"/>
      <c r="AC274" s="187"/>
      <c r="AD274" s="61"/>
      <c r="AE274" s="61"/>
      <c r="AF274" s="5"/>
      <c r="AG274" s="11"/>
      <c r="AH274" s="11"/>
      <c r="AI274" s="11"/>
      <c r="AJ274" s="11"/>
      <c r="AK274" s="11"/>
      <c r="AL274" s="11"/>
      <c r="AM274" s="11"/>
    </row>
    <row r="275" spans="1:39" x14ac:dyDescent="0.2">
      <c r="A275" s="32"/>
      <c r="B275" s="19"/>
      <c r="C275" s="19"/>
      <c r="D275" s="42"/>
      <c r="E275" s="1163"/>
      <c r="F275" s="1163"/>
      <c r="G275" s="365"/>
      <c r="H275" s="42"/>
      <c r="I275" s="365"/>
      <c r="J275" s="365"/>
      <c r="K275" s="19"/>
      <c r="L275" s="19"/>
      <c r="M275" s="42"/>
      <c r="N275" s="20"/>
      <c r="O275" s="194">
        <f t="shared" si="44"/>
        <v>0</v>
      </c>
      <c r="P275" s="1416"/>
      <c r="Q275" s="20"/>
      <c r="R275" s="560" t="str">
        <f>IFERROR(VLOOKUP(Q275,'FX rates'!$C$9:$D$25,2,FALSE),"")</f>
        <v/>
      </c>
      <c r="S275" s="382">
        <f t="shared" si="45"/>
        <v>0</v>
      </c>
      <c r="T275" s="382">
        <f t="shared" si="46"/>
        <v>0</v>
      </c>
      <c r="U275" s="48"/>
      <c r="V275" s="62"/>
      <c r="W275" s="62"/>
      <c r="X275" s="62"/>
      <c r="Y275" s="62"/>
      <c r="Z275" s="62"/>
      <c r="AA275" s="62"/>
      <c r="AB275" s="62"/>
      <c r="AC275" s="187"/>
      <c r="AD275" s="61"/>
      <c r="AE275" s="61"/>
      <c r="AF275" s="5"/>
      <c r="AG275" s="11"/>
      <c r="AH275" s="11"/>
      <c r="AI275" s="11"/>
      <c r="AJ275" s="11"/>
      <c r="AK275" s="11"/>
      <c r="AL275" s="11"/>
      <c r="AM275" s="11"/>
    </row>
    <row r="276" spans="1:39" x14ac:dyDescent="0.2">
      <c r="A276" s="32"/>
      <c r="B276" s="19"/>
      <c r="C276" s="19"/>
      <c r="D276" s="42"/>
      <c r="E276" s="1163"/>
      <c r="F276" s="1163"/>
      <c r="G276" s="365"/>
      <c r="H276" s="42"/>
      <c r="I276" s="365"/>
      <c r="J276" s="365"/>
      <c r="K276" s="19"/>
      <c r="L276" s="19"/>
      <c r="M276" s="42"/>
      <c r="N276" s="20"/>
      <c r="O276" s="194">
        <f t="shared" si="44"/>
        <v>0</v>
      </c>
      <c r="P276" s="1416"/>
      <c r="Q276" s="20"/>
      <c r="R276" s="560" t="str">
        <f>IFERROR(VLOOKUP(Q276,'FX rates'!$C$9:$D$25,2,FALSE),"")</f>
        <v/>
      </c>
      <c r="S276" s="382">
        <f t="shared" si="45"/>
        <v>0</v>
      </c>
      <c r="T276" s="382">
        <f t="shared" si="46"/>
        <v>0</v>
      </c>
      <c r="U276" s="48"/>
      <c r="V276" s="62"/>
      <c r="W276" s="62"/>
      <c r="X276" s="62"/>
      <c r="Y276" s="62"/>
      <c r="Z276" s="62"/>
      <c r="AA276" s="62"/>
      <c r="AB276" s="62"/>
      <c r="AC276" s="187"/>
      <c r="AD276" s="61"/>
      <c r="AE276" s="61"/>
      <c r="AF276" s="5"/>
      <c r="AG276" s="11"/>
      <c r="AH276" s="11"/>
      <c r="AI276" s="11"/>
      <c r="AJ276" s="11"/>
      <c r="AK276" s="11"/>
      <c r="AL276" s="11"/>
      <c r="AM276" s="11"/>
    </row>
    <row r="277" spans="1:39" x14ac:dyDescent="0.2">
      <c r="A277" s="32"/>
      <c r="B277" s="19"/>
      <c r="C277" s="19"/>
      <c r="D277" s="42"/>
      <c r="E277" s="1163"/>
      <c r="F277" s="1163"/>
      <c r="G277" s="365"/>
      <c r="H277" s="42"/>
      <c r="I277" s="365"/>
      <c r="J277" s="365"/>
      <c r="K277" s="19"/>
      <c r="L277" s="19"/>
      <c r="M277" s="42"/>
      <c r="N277" s="20"/>
      <c r="O277" s="194">
        <f t="shared" si="44"/>
        <v>0</v>
      </c>
      <c r="P277" s="1416"/>
      <c r="Q277" s="20"/>
      <c r="R277" s="560" t="str">
        <f>IFERROR(VLOOKUP(Q277,'FX rates'!$C$9:$D$25,2,FALSE),"")</f>
        <v/>
      </c>
      <c r="S277" s="382">
        <f t="shared" si="45"/>
        <v>0</v>
      </c>
      <c r="T277" s="382">
        <f t="shared" si="46"/>
        <v>0</v>
      </c>
      <c r="U277" s="48"/>
      <c r="V277" s="62"/>
      <c r="W277" s="62"/>
      <c r="X277" s="62"/>
      <c r="Y277" s="62"/>
      <c r="Z277" s="62"/>
      <c r="AA277" s="62"/>
      <c r="AB277" s="62"/>
      <c r="AC277" s="187"/>
      <c r="AD277" s="61"/>
      <c r="AE277" s="61"/>
      <c r="AF277" s="5"/>
      <c r="AG277" s="11"/>
      <c r="AH277" s="11"/>
      <c r="AI277" s="11"/>
      <c r="AJ277" s="11"/>
      <c r="AK277" s="11"/>
      <c r="AL277" s="11"/>
      <c r="AM277" s="11"/>
    </row>
    <row r="278" spans="1:39" x14ac:dyDescent="0.2">
      <c r="A278" s="32"/>
      <c r="B278" s="19"/>
      <c r="C278" s="19"/>
      <c r="D278" s="42"/>
      <c r="E278" s="1163"/>
      <c r="F278" s="1163"/>
      <c r="G278" s="365"/>
      <c r="H278" s="42"/>
      <c r="I278" s="365"/>
      <c r="J278" s="365"/>
      <c r="K278" s="19"/>
      <c r="L278" s="19"/>
      <c r="M278" s="42"/>
      <c r="N278" s="20"/>
      <c r="O278" s="194">
        <f t="shared" si="44"/>
        <v>0</v>
      </c>
      <c r="P278" s="1416"/>
      <c r="Q278" s="20"/>
      <c r="R278" s="560" t="str">
        <f>IFERROR(VLOOKUP(Q278,'FX rates'!$C$9:$D$25,2,FALSE),"")</f>
        <v/>
      </c>
      <c r="S278" s="382">
        <f t="shared" si="45"/>
        <v>0</v>
      </c>
      <c r="T278" s="382">
        <f t="shared" si="46"/>
        <v>0</v>
      </c>
      <c r="U278" s="48"/>
      <c r="V278" s="62"/>
      <c r="W278" s="62"/>
      <c r="X278" s="62"/>
      <c r="Y278" s="62"/>
      <c r="Z278" s="62"/>
      <c r="AA278" s="62"/>
      <c r="AB278" s="62"/>
      <c r="AC278" s="187"/>
      <c r="AD278" s="61"/>
      <c r="AE278" s="61"/>
      <c r="AF278" s="5"/>
      <c r="AG278" s="11"/>
      <c r="AH278" s="11"/>
      <c r="AI278" s="11"/>
      <c r="AJ278" s="11"/>
      <c r="AK278" s="11"/>
      <c r="AL278" s="11"/>
      <c r="AM278" s="11"/>
    </row>
    <row r="279" spans="1:39" x14ac:dyDescent="0.2">
      <c r="A279" s="32"/>
      <c r="B279" s="19"/>
      <c r="C279" s="19"/>
      <c r="D279" s="42"/>
      <c r="E279" s="1163"/>
      <c r="F279" s="1163"/>
      <c r="G279" s="365"/>
      <c r="H279" s="42"/>
      <c r="I279" s="365"/>
      <c r="J279" s="365"/>
      <c r="K279" s="19"/>
      <c r="L279" s="19"/>
      <c r="M279" s="42"/>
      <c r="N279" s="20"/>
      <c r="O279" s="194">
        <f t="shared" si="44"/>
        <v>0</v>
      </c>
      <c r="P279" s="1416"/>
      <c r="Q279" s="20"/>
      <c r="R279" s="560" t="str">
        <f>IFERROR(VLOOKUP(Q279,'FX rates'!$C$9:$D$25,2,FALSE),"")</f>
        <v/>
      </c>
      <c r="S279" s="382">
        <f t="shared" si="45"/>
        <v>0</v>
      </c>
      <c r="T279" s="382">
        <f t="shared" si="46"/>
        <v>0</v>
      </c>
      <c r="U279" s="48"/>
      <c r="V279" s="62"/>
      <c r="W279" s="62"/>
      <c r="X279" s="62"/>
      <c r="Y279" s="62"/>
      <c r="Z279" s="62"/>
      <c r="AA279" s="62"/>
      <c r="AB279" s="62"/>
      <c r="AC279" s="187"/>
      <c r="AD279" s="61"/>
      <c r="AE279" s="61"/>
      <c r="AF279" s="5"/>
      <c r="AG279" s="11"/>
      <c r="AH279" s="11"/>
      <c r="AI279" s="11"/>
      <c r="AJ279" s="11"/>
      <c r="AK279" s="11"/>
      <c r="AL279" s="11"/>
      <c r="AM279" s="11"/>
    </row>
    <row r="280" spans="1:39" x14ac:dyDescent="0.2">
      <c r="A280" s="32"/>
      <c r="B280" s="19"/>
      <c r="C280" s="19"/>
      <c r="D280" s="42"/>
      <c r="E280" s="1163"/>
      <c r="F280" s="1163"/>
      <c r="G280" s="365"/>
      <c r="H280" s="42"/>
      <c r="I280" s="365"/>
      <c r="J280" s="365"/>
      <c r="K280" s="19"/>
      <c r="L280" s="19"/>
      <c r="M280" s="42"/>
      <c r="N280" s="20"/>
      <c r="O280" s="194">
        <f t="shared" si="44"/>
        <v>0</v>
      </c>
      <c r="P280" s="1416"/>
      <c r="Q280" s="20"/>
      <c r="R280" s="560" t="str">
        <f>IFERROR(VLOOKUP(Q280,'FX rates'!$C$9:$D$25,2,FALSE),"")</f>
        <v/>
      </c>
      <c r="S280" s="382">
        <f t="shared" si="45"/>
        <v>0</v>
      </c>
      <c r="T280" s="382">
        <f t="shared" si="46"/>
        <v>0</v>
      </c>
      <c r="U280" s="48"/>
      <c r="V280" s="62"/>
      <c r="W280" s="62"/>
      <c r="X280" s="62"/>
      <c r="Y280" s="62"/>
      <c r="Z280" s="62"/>
      <c r="AA280" s="62"/>
      <c r="AB280" s="62"/>
      <c r="AC280" s="187"/>
      <c r="AD280" s="61"/>
      <c r="AE280" s="61"/>
      <c r="AF280" s="5"/>
      <c r="AG280" s="11"/>
      <c r="AH280" s="11"/>
      <c r="AI280" s="11"/>
      <c r="AJ280" s="11"/>
      <c r="AK280" s="11"/>
      <c r="AL280" s="11"/>
      <c r="AM280" s="11"/>
    </row>
    <row r="281" spans="1:39" x14ac:dyDescent="0.2">
      <c r="A281" s="32"/>
      <c r="B281" s="19"/>
      <c r="C281" s="19"/>
      <c r="D281" s="42"/>
      <c r="E281" s="1163"/>
      <c r="F281" s="1163"/>
      <c r="G281" s="365"/>
      <c r="H281" s="42"/>
      <c r="I281" s="365"/>
      <c r="J281" s="365"/>
      <c r="K281" s="19"/>
      <c r="L281" s="19"/>
      <c r="M281" s="42"/>
      <c r="N281" s="20"/>
      <c r="O281" s="194">
        <f t="shared" si="44"/>
        <v>0</v>
      </c>
      <c r="P281" s="1416"/>
      <c r="Q281" s="20"/>
      <c r="R281" s="560" t="str">
        <f>IFERROR(VLOOKUP(Q281,'FX rates'!$C$9:$D$25,2,FALSE),"")</f>
        <v/>
      </c>
      <c r="S281" s="382">
        <f t="shared" si="45"/>
        <v>0</v>
      </c>
      <c r="T281" s="382">
        <f t="shared" si="46"/>
        <v>0</v>
      </c>
      <c r="U281" s="48"/>
      <c r="V281" s="62"/>
      <c r="W281" s="62"/>
      <c r="X281" s="62"/>
      <c r="Y281" s="62"/>
      <c r="Z281" s="62"/>
      <c r="AA281" s="62"/>
      <c r="AB281" s="62"/>
      <c r="AC281" s="187"/>
      <c r="AD281" s="61"/>
      <c r="AE281" s="61"/>
      <c r="AF281" s="5"/>
      <c r="AG281" s="11"/>
      <c r="AH281" s="11"/>
      <c r="AI281" s="11"/>
      <c r="AJ281" s="11"/>
      <c r="AK281" s="11"/>
      <c r="AL281" s="11"/>
      <c r="AM281" s="11"/>
    </row>
    <row r="282" spans="1:39" x14ac:dyDescent="0.2">
      <c r="A282" s="32"/>
      <c r="B282" s="19"/>
      <c r="C282" s="19"/>
      <c r="D282" s="42"/>
      <c r="E282" s="1163"/>
      <c r="F282" s="1163"/>
      <c r="G282" s="365"/>
      <c r="H282" s="42"/>
      <c r="I282" s="365"/>
      <c r="J282" s="365"/>
      <c r="K282" s="19"/>
      <c r="L282" s="19"/>
      <c r="M282" s="42"/>
      <c r="N282" s="20"/>
      <c r="O282" s="194">
        <f t="shared" si="44"/>
        <v>0</v>
      </c>
      <c r="P282" s="1416"/>
      <c r="Q282" s="20"/>
      <c r="R282" s="560" t="str">
        <f>IFERROR(VLOOKUP(Q282,'FX rates'!$C$9:$D$25,2,FALSE),"")</f>
        <v/>
      </c>
      <c r="S282" s="382">
        <f t="shared" si="45"/>
        <v>0</v>
      </c>
      <c r="T282" s="382">
        <f t="shared" si="46"/>
        <v>0</v>
      </c>
      <c r="U282" s="48"/>
      <c r="V282" s="62"/>
      <c r="W282" s="62"/>
      <c r="X282" s="62"/>
      <c r="Y282" s="62"/>
      <c r="Z282" s="62"/>
      <c r="AA282" s="62"/>
      <c r="AB282" s="62"/>
      <c r="AC282" s="187"/>
      <c r="AD282" s="61"/>
      <c r="AE282" s="61"/>
      <c r="AF282" s="5"/>
      <c r="AG282" s="11"/>
      <c r="AH282" s="11"/>
      <c r="AI282" s="11"/>
      <c r="AJ282" s="11"/>
      <c r="AK282" s="11"/>
      <c r="AL282" s="11"/>
      <c r="AM282" s="11"/>
    </row>
    <row r="283" spans="1:39" x14ac:dyDescent="0.2">
      <c r="A283" s="32"/>
      <c r="B283" s="19"/>
      <c r="C283" s="19"/>
      <c r="D283" s="42"/>
      <c r="E283" s="1163"/>
      <c r="F283" s="1163"/>
      <c r="G283" s="365"/>
      <c r="H283" s="42"/>
      <c r="I283" s="365"/>
      <c r="J283" s="365"/>
      <c r="K283" s="19"/>
      <c r="L283" s="19"/>
      <c r="M283" s="42"/>
      <c r="N283" s="20"/>
      <c r="O283" s="194">
        <f t="shared" si="44"/>
        <v>0</v>
      </c>
      <c r="P283" s="1416"/>
      <c r="Q283" s="20"/>
      <c r="R283" s="560" t="str">
        <f>IFERROR(VLOOKUP(Q283,'FX rates'!$C$9:$D$25,2,FALSE),"")</f>
        <v/>
      </c>
      <c r="S283" s="382">
        <f t="shared" si="45"/>
        <v>0</v>
      </c>
      <c r="T283" s="382">
        <f t="shared" si="46"/>
        <v>0</v>
      </c>
      <c r="U283" s="48"/>
      <c r="V283" s="62"/>
      <c r="W283" s="62"/>
      <c r="X283" s="62"/>
      <c r="Y283" s="62"/>
      <c r="Z283" s="62"/>
      <c r="AA283" s="62"/>
      <c r="AB283" s="62"/>
      <c r="AC283" s="187"/>
      <c r="AD283" s="61"/>
      <c r="AE283" s="61"/>
      <c r="AF283" s="5"/>
      <c r="AG283" s="11"/>
      <c r="AH283" s="11"/>
      <c r="AI283" s="11"/>
      <c r="AJ283" s="11"/>
      <c r="AK283" s="11"/>
      <c r="AL283" s="11"/>
      <c r="AM283" s="11"/>
    </row>
    <row r="284" spans="1:39" x14ac:dyDescent="0.2">
      <c r="A284" s="32"/>
      <c r="B284" s="19"/>
      <c r="C284" s="19"/>
      <c r="D284" s="42"/>
      <c r="E284" s="1163"/>
      <c r="F284" s="1163"/>
      <c r="G284" s="365"/>
      <c r="H284" s="42"/>
      <c r="I284" s="365"/>
      <c r="J284" s="365"/>
      <c r="K284" s="19"/>
      <c r="L284" s="19"/>
      <c r="M284" s="42"/>
      <c r="N284" s="20"/>
      <c r="O284" s="194">
        <f t="shared" si="44"/>
        <v>0</v>
      </c>
      <c r="P284" s="1416"/>
      <c r="Q284" s="20"/>
      <c r="R284" s="560" t="str">
        <f>IFERROR(VLOOKUP(Q284,'FX rates'!$C$9:$D$25,2,FALSE),"")</f>
        <v/>
      </c>
      <c r="S284" s="382">
        <f t="shared" si="45"/>
        <v>0</v>
      </c>
      <c r="T284" s="382">
        <f t="shared" si="46"/>
        <v>0</v>
      </c>
      <c r="U284" s="48"/>
      <c r="V284" s="62"/>
      <c r="W284" s="62"/>
      <c r="X284" s="62"/>
      <c r="Y284" s="62"/>
      <c r="Z284" s="62"/>
      <c r="AA284" s="62"/>
      <c r="AB284" s="62"/>
      <c r="AC284" s="187"/>
      <c r="AD284" s="61"/>
      <c r="AE284" s="61"/>
      <c r="AF284" s="5"/>
      <c r="AG284" s="11"/>
      <c r="AH284" s="11"/>
      <c r="AI284" s="11"/>
      <c r="AJ284" s="11"/>
      <c r="AK284" s="11"/>
      <c r="AL284" s="11"/>
      <c r="AM284" s="11"/>
    </row>
    <row r="285" spans="1:39" x14ac:dyDescent="0.2">
      <c r="A285" s="32"/>
      <c r="B285" s="19"/>
      <c r="C285" s="19"/>
      <c r="D285" s="42"/>
      <c r="E285" s="1163"/>
      <c r="F285" s="1163"/>
      <c r="G285" s="365"/>
      <c r="H285" s="42"/>
      <c r="I285" s="365"/>
      <c r="J285" s="365"/>
      <c r="K285" s="19"/>
      <c r="L285" s="19"/>
      <c r="M285" s="42"/>
      <c r="N285" s="20"/>
      <c r="O285" s="194">
        <f t="shared" si="44"/>
        <v>0</v>
      </c>
      <c r="P285" s="1416"/>
      <c r="Q285" s="20"/>
      <c r="R285" s="560" t="str">
        <f>IFERROR(VLOOKUP(Q285,'FX rates'!$C$9:$D$25,2,FALSE),"")</f>
        <v/>
      </c>
      <c r="S285" s="382">
        <f t="shared" si="45"/>
        <v>0</v>
      </c>
      <c r="T285" s="382">
        <f t="shared" si="46"/>
        <v>0</v>
      </c>
      <c r="U285" s="48"/>
      <c r="V285" s="62"/>
      <c r="W285" s="62"/>
      <c r="X285" s="62"/>
      <c r="Y285" s="62"/>
      <c r="Z285" s="62"/>
      <c r="AA285" s="62"/>
      <c r="AB285" s="62"/>
      <c r="AC285" s="187"/>
      <c r="AD285" s="61"/>
      <c r="AE285" s="61"/>
      <c r="AF285" s="5"/>
      <c r="AG285" s="11"/>
      <c r="AH285" s="11"/>
      <c r="AI285" s="11"/>
      <c r="AJ285" s="11"/>
      <c r="AK285" s="11"/>
      <c r="AL285" s="11"/>
      <c r="AM285" s="11"/>
    </row>
    <row r="286" spans="1:39" x14ac:dyDescent="0.2">
      <c r="A286" s="32"/>
      <c r="B286" s="19"/>
      <c r="C286" s="19"/>
      <c r="D286" s="42"/>
      <c r="E286" s="1163"/>
      <c r="F286" s="1163"/>
      <c r="G286" s="365"/>
      <c r="H286" s="42"/>
      <c r="I286" s="365"/>
      <c r="J286" s="365"/>
      <c r="K286" s="19"/>
      <c r="L286" s="19"/>
      <c r="M286" s="42"/>
      <c r="N286" s="20"/>
      <c r="O286" s="194">
        <f t="shared" si="44"/>
        <v>0</v>
      </c>
      <c r="P286" s="1416"/>
      <c r="Q286" s="20"/>
      <c r="R286" s="560" t="str">
        <f>IFERROR(VLOOKUP(Q286,'FX rates'!$C$9:$D$25,2,FALSE),"")</f>
        <v/>
      </c>
      <c r="S286" s="382">
        <f t="shared" si="45"/>
        <v>0</v>
      </c>
      <c r="T286" s="382">
        <f t="shared" si="46"/>
        <v>0</v>
      </c>
      <c r="U286" s="48"/>
      <c r="V286" s="62"/>
      <c r="W286" s="62"/>
      <c r="X286" s="62"/>
      <c r="Y286" s="62"/>
      <c r="Z286" s="62"/>
      <c r="AA286" s="62"/>
      <c r="AB286" s="62"/>
      <c r="AC286" s="187"/>
      <c r="AD286" s="61"/>
      <c r="AE286" s="61"/>
      <c r="AF286" s="5"/>
      <c r="AG286" s="11"/>
      <c r="AH286" s="11"/>
      <c r="AI286" s="11"/>
      <c r="AJ286" s="11"/>
      <c r="AK286" s="11"/>
      <c r="AL286" s="11"/>
      <c r="AM286" s="11"/>
    </row>
    <row r="287" spans="1:39" x14ac:dyDescent="0.2">
      <c r="A287" s="32"/>
      <c r="B287" s="19"/>
      <c r="C287" s="19"/>
      <c r="D287" s="42"/>
      <c r="E287" s="1163"/>
      <c r="F287" s="1163"/>
      <c r="G287" s="365"/>
      <c r="H287" s="42"/>
      <c r="I287" s="365"/>
      <c r="J287" s="365"/>
      <c r="K287" s="19"/>
      <c r="L287" s="19"/>
      <c r="M287" s="42"/>
      <c r="N287" s="20"/>
      <c r="O287" s="194">
        <f t="shared" ref="O287:O324" si="47">IF($M287=$AH$30,$G287,IF($M287=$AH$31,$I287,IF($M287=$AH$32,$J287,0)))</f>
        <v>0</v>
      </c>
      <c r="P287" s="1416"/>
      <c r="Q287" s="20"/>
      <c r="R287" s="560" t="str">
        <f>IFERROR(VLOOKUP(Q287,'FX rates'!$C$9:$D$25,2,FALSE),"")</f>
        <v/>
      </c>
      <c r="S287" s="382">
        <f t="shared" si="45"/>
        <v>0</v>
      </c>
      <c r="T287" s="382">
        <f t="shared" si="46"/>
        <v>0</v>
      </c>
      <c r="U287" s="48"/>
      <c r="V287" s="62"/>
      <c r="W287" s="62"/>
      <c r="X287" s="62"/>
      <c r="Y287" s="62"/>
      <c r="Z287" s="62"/>
      <c r="AA287" s="62"/>
      <c r="AB287" s="62"/>
      <c r="AC287" s="187"/>
      <c r="AD287" s="61"/>
      <c r="AE287" s="61"/>
      <c r="AF287" s="5"/>
      <c r="AG287" s="11"/>
      <c r="AH287" s="11"/>
      <c r="AI287" s="11"/>
      <c r="AJ287" s="11"/>
      <c r="AK287" s="11"/>
      <c r="AL287" s="11"/>
      <c r="AM287" s="11"/>
    </row>
    <row r="288" spans="1:39" x14ac:dyDescent="0.2">
      <c r="A288" s="32"/>
      <c r="B288" s="19"/>
      <c r="C288" s="19"/>
      <c r="D288" s="42"/>
      <c r="E288" s="1163"/>
      <c r="F288" s="1163"/>
      <c r="G288" s="365"/>
      <c r="H288" s="42"/>
      <c r="I288" s="365"/>
      <c r="J288" s="365"/>
      <c r="K288" s="19"/>
      <c r="L288" s="19"/>
      <c r="M288" s="42"/>
      <c r="N288" s="20"/>
      <c r="O288" s="194">
        <f t="shared" si="47"/>
        <v>0</v>
      </c>
      <c r="P288" s="1416"/>
      <c r="Q288" s="20"/>
      <c r="R288" s="560" t="str">
        <f>IFERROR(VLOOKUP(Q288,'FX rates'!$C$9:$D$25,2,FALSE),"")</f>
        <v/>
      </c>
      <c r="S288" s="382">
        <f t="shared" si="45"/>
        <v>0</v>
      </c>
      <c r="T288" s="382">
        <f t="shared" si="46"/>
        <v>0</v>
      </c>
      <c r="U288" s="48"/>
      <c r="V288" s="62"/>
      <c r="W288" s="62"/>
      <c r="X288" s="62"/>
      <c r="Y288" s="62"/>
      <c r="Z288" s="62"/>
      <c r="AA288" s="62"/>
      <c r="AB288" s="62"/>
      <c r="AC288" s="187"/>
      <c r="AD288" s="61"/>
      <c r="AE288" s="61"/>
      <c r="AF288" s="5"/>
      <c r="AG288" s="11"/>
      <c r="AH288" s="11"/>
      <c r="AI288" s="11"/>
      <c r="AJ288" s="11"/>
      <c r="AK288" s="11"/>
      <c r="AL288" s="11"/>
      <c r="AM288" s="11"/>
    </row>
    <row r="289" spans="1:39" x14ac:dyDescent="0.2">
      <c r="A289" s="32"/>
      <c r="B289" s="19"/>
      <c r="C289" s="19"/>
      <c r="D289" s="42"/>
      <c r="E289" s="1163"/>
      <c r="F289" s="1163"/>
      <c r="G289" s="365"/>
      <c r="H289" s="42"/>
      <c r="I289" s="365"/>
      <c r="J289" s="365"/>
      <c r="K289" s="19"/>
      <c r="L289" s="19"/>
      <c r="M289" s="42"/>
      <c r="N289" s="20"/>
      <c r="O289" s="194">
        <f t="shared" si="47"/>
        <v>0</v>
      </c>
      <c r="P289" s="1416"/>
      <c r="Q289" s="20"/>
      <c r="R289" s="560" t="str">
        <f>IFERROR(VLOOKUP(Q289,'FX rates'!$C$9:$D$25,2,FALSE),"")</f>
        <v/>
      </c>
      <c r="S289" s="382">
        <f t="shared" ref="S289:S324" si="48">IF(H289=$AL$30,O289,0)</f>
        <v>0</v>
      </c>
      <c r="T289" s="382">
        <f t="shared" ref="T289:T324" si="49">IF(OR(H289=$AL$31,ISBLANK(H289)),O289,0)</f>
        <v>0</v>
      </c>
      <c r="U289" s="48"/>
      <c r="V289" s="62"/>
      <c r="W289" s="62"/>
      <c r="X289" s="62"/>
      <c r="Y289" s="62"/>
      <c r="Z289" s="62"/>
      <c r="AA289" s="62"/>
      <c r="AB289" s="62"/>
      <c r="AC289" s="187"/>
      <c r="AD289" s="61"/>
      <c r="AE289" s="61"/>
      <c r="AF289" s="5"/>
      <c r="AG289" s="11"/>
      <c r="AH289" s="11"/>
      <c r="AI289" s="11"/>
      <c r="AJ289" s="11"/>
      <c r="AK289" s="11"/>
      <c r="AL289" s="11"/>
      <c r="AM289" s="11"/>
    </row>
    <row r="290" spans="1:39" x14ac:dyDescent="0.2">
      <c r="A290" s="32"/>
      <c r="B290" s="19"/>
      <c r="C290" s="19"/>
      <c r="D290" s="42"/>
      <c r="E290" s="1163"/>
      <c r="F290" s="1163"/>
      <c r="G290" s="365"/>
      <c r="H290" s="42"/>
      <c r="I290" s="365"/>
      <c r="J290" s="365"/>
      <c r="K290" s="19"/>
      <c r="L290" s="19"/>
      <c r="M290" s="42"/>
      <c r="N290" s="20"/>
      <c r="O290" s="194">
        <f t="shared" si="47"/>
        <v>0</v>
      </c>
      <c r="P290" s="1416"/>
      <c r="Q290" s="20"/>
      <c r="R290" s="560" t="str">
        <f>IFERROR(VLOOKUP(Q290,'FX rates'!$C$9:$D$25,2,FALSE),"")</f>
        <v/>
      </c>
      <c r="S290" s="382">
        <f t="shared" si="48"/>
        <v>0</v>
      </c>
      <c r="T290" s="382">
        <f t="shared" si="49"/>
        <v>0</v>
      </c>
      <c r="U290" s="48"/>
      <c r="V290" s="62"/>
      <c r="W290" s="62"/>
      <c r="X290" s="62"/>
      <c r="Y290" s="62"/>
      <c r="Z290" s="62"/>
      <c r="AA290" s="62"/>
      <c r="AB290" s="62"/>
      <c r="AC290" s="187"/>
      <c r="AD290" s="61"/>
      <c r="AE290" s="61"/>
      <c r="AF290" s="5"/>
      <c r="AG290" s="11"/>
      <c r="AH290" s="11"/>
      <c r="AI290" s="11"/>
      <c r="AJ290" s="11"/>
      <c r="AK290" s="11"/>
      <c r="AL290" s="11"/>
      <c r="AM290" s="11"/>
    </row>
    <row r="291" spans="1:39" x14ac:dyDescent="0.2">
      <c r="A291" s="32"/>
      <c r="B291" s="19"/>
      <c r="C291" s="19"/>
      <c r="D291" s="42"/>
      <c r="E291" s="1163"/>
      <c r="F291" s="1163"/>
      <c r="G291" s="365"/>
      <c r="H291" s="42"/>
      <c r="I291" s="365"/>
      <c r="J291" s="365"/>
      <c r="K291" s="19"/>
      <c r="L291" s="19"/>
      <c r="M291" s="42"/>
      <c r="N291" s="20"/>
      <c r="O291" s="194">
        <f t="shared" si="47"/>
        <v>0</v>
      </c>
      <c r="P291" s="1416"/>
      <c r="Q291" s="20"/>
      <c r="R291" s="560" t="str">
        <f>IFERROR(VLOOKUP(Q291,'FX rates'!$C$9:$D$25,2,FALSE),"")</f>
        <v/>
      </c>
      <c r="S291" s="382">
        <f t="shared" si="48"/>
        <v>0</v>
      </c>
      <c r="T291" s="382">
        <f t="shared" si="49"/>
        <v>0</v>
      </c>
      <c r="U291" s="48"/>
      <c r="V291" s="62"/>
      <c r="W291" s="62"/>
      <c r="X291" s="62"/>
      <c r="Y291" s="62"/>
      <c r="Z291" s="62"/>
      <c r="AA291" s="62"/>
      <c r="AB291" s="62"/>
      <c r="AC291" s="187"/>
      <c r="AD291" s="61"/>
      <c r="AE291" s="61"/>
      <c r="AF291" s="5"/>
      <c r="AG291" s="11"/>
      <c r="AH291" s="11"/>
      <c r="AI291" s="11"/>
      <c r="AJ291" s="11"/>
      <c r="AK291" s="11"/>
      <c r="AL291" s="11"/>
      <c r="AM291" s="11"/>
    </row>
    <row r="292" spans="1:39" x14ac:dyDescent="0.2">
      <c r="A292" s="32"/>
      <c r="B292" s="19"/>
      <c r="C292" s="19"/>
      <c r="D292" s="42"/>
      <c r="E292" s="1163"/>
      <c r="F292" s="1163"/>
      <c r="G292" s="365"/>
      <c r="H292" s="42"/>
      <c r="I292" s="365"/>
      <c r="J292" s="365"/>
      <c r="K292" s="19"/>
      <c r="L292" s="19"/>
      <c r="M292" s="42"/>
      <c r="N292" s="20"/>
      <c r="O292" s="194">
        <f t="shared" si="47"/>
        <v>0</v>
      </c>
      <c r="P292" s="1416"/>
      <c r="Q292" s="20"/>
      <c r="R292" s="560" t="str">
        <f>IFERROR(VLOOKUP(Q292,'FX rates'!$C$9:$D$25,2,FALSE),"")</f>
        <v/>
      </c>
      <c r="S292" s="382">
        <f t="shared" si="48"/>
        <v>0</v>
      </c>
      <c r="T292" s="382">
        <f t="shared" si="49"/>
        <v>0</v>
      </c>
      <c r="U292" s="48"/>
      <c r="V292" s="62"/>
      <c r="W292" s="62"/>
      <c r="X292" s="62"/>
      <c r="Y292" s="62"/>
      <c r="Z292" s="62"/>
      <c r="AA292" s="62"/>
      <c r="AB292" s="62"/>
      <c r="AC292" s="187"/>
      <c r="AD292" s="61"/>
      <c r="AE292" s="61"/>
      <c r="AF292" s="5"/>
      <c r="AG292" s="11"/>
      <c r="AH292" s="11"/>
      <c r="AI292" s="11"/>
      <c r="AJ292" s="11"/>
      <c r="AK292" s="11"/>
      <c r="AL292" s="11"/>
      <c r="AM292" s="11"/>
    </row>
    <row r="293" spans="1:39" x14ac:dyDescent="0.2">
      <c r="A293" s="32"/>
      <c r="B293" s="19"/>
      <c r="C293" s="19"/>
      <c r="D293" s="42"/>
      <c r="E293" s="1163"/>
      <c r="F293" s="1163"/>
      <c r="G293" s="365"/>
      <c r="H293" s="42"/>
      <c r="I293" s="365"/>
      <c r="J293" s="365"/>
      <c r="K293" s="19"/>
      <c r="L293" s="19"/>
      <c r="M293" s="42"/>
      <c r="N293" s="20"/>
      <c r="O293" s="194">
        <f t="shared" si="47"/>
        <v>0</v>
      </c>
      <c r="P293" s="1416"/>
      <c r="Q293" s="20"/>
      <c r="R293" s="560" t="str">
        <f>IFERROR(VLOOKUP(Q293,'FX rates'!$C$9:$D$25,2,FALSE),"")</f>
        <v/>
      </c>
      <c r="S293" s="382">
        <f t="shared" si="48"/>
        <v>0</v>
      </c>
      <c r="T293" s="382">
        <f t="shared" si="49"/>
        <v>0</v>
      </c>
      <c r="U293" s="48"/>
      <c r="V293" s="62"/>
      <c r="W293" s="62"/>
      <c r="X293" s="62"/>
      <c r="Y293" s="62"/>
      <c r="Z293" s="62"/>
      <c r="AA293" s="62"/>
      <c r="AB293" s="62"/>
      <c r="AC293" s="187"/>
      <c r="AD293" s="61"/>
      <c r="AE293" s="61"/>
      <c r="AF293" s="5"/>
      <c r="AG293" s="11"/>
      <c r="AH293" s="11"/>
      <c r="AI293" s="11"/>
      <c r="AJ293" s="11"/>
      <c r="AK293" s="11"/>
      <c r="AL293" s="11"/>
      <c r="AM293" s="11"/>
    </row>
    <row r="294" spans="1:39" x14ac:dyDescent="0.2">
      <c r="A294" s="32"/>
      <c r="B294" s="19"/>
      <c r="C294" s="19"/>
      <c r="D294" s="42"/>
      <c r="E294" s="1163"/>
      <c r="F294" s="1163"/>
      <c r="G294" s="365"/>
      <c r="H294" s="42"/>
      <c r="I294" s="365"/>
      <c r="J294" s="365"/>
      <c r="K294" s="19"/>
      <c r="L294" s="19"/>
      <c r="M294" s="42"/>
      <c r="N294" s="20"/>
      <c r="O294" s="194">
        <f t="shared" si="47"/>
        <v>0</v>
      </c>
      <c r="P294" s="1416"/>
      <c r="Q294" s="20"/>
      <c r="R294" s="560" t="str">
        <f>IFERROR(VLOOKUP(Q294,'FX rates'!$C$9:$D$25,2,FALSE),"")</f>
        <v/>
      </c>
      <c r="S294" s="382">
        <f t="shared" si="48"/>
        <v>0</v>
      </c>
      <c r="T294" s="382">
        <f t="shared" si="49"/>
        <v>0</v>
      </c>
      <c r="U294" s="48"/>
      <c r="V294" s="62"/>
      <c r="W294" s="62"/>
      <c r="X294" s="62"/>
      <c r="Y294" s="62"/>
      <c r="Z294" s="62"/>
      <c r="AA294" s="62"/>
      <c r="AB294" s="62"/>
      <c r="AC294" s="187"/>
      <c r="AD294" s="61"/>
      <c r="AE294" s="61"/>
      <c r="AF294" s="5"/>
      <c r="AG294" s="11"/>
      <c r="AH294" s="11"/>
      <c r="AI294" s="11"/>
      <c r="AJ294" s="11"/>
      <c r="AK294" s="11"/>
      <c r="AL294" s="11"/>
      <c r="AM294" s="11"/>
    </row>
    <row r="295" spans="1:39" x14ac:dyDescent="0.2">
      <c r="A295" s="32"/>
      <c r="B295" s="19"/>
      <c r="C295" s="19"/>
      <c r="D295" s="42"/>
      <c r="E295" s="1163"/>
      <c r="F295" s="1163"/>
      <c r="G295" s="365"/>
      <c r="H295" s="42"/>
      <c r="I295" s="365"/>
      <c r="J295" s="365"/>
      <c r="K295" s="19"/>
      <c r="L295" s="19"/>
      <c r="M295" s="42"/>
      <c r="N295" s="20"/>
      <c r="O295" s="194">
        <f t="shared" si="47"/>
        <v>0</v>
      </c>
      <c r="P295" s="1416"/>
      <c r="Q295" s="20"/>
      <c r="R295" s="560" t="str">
        <f>IFERROR(VLOOKUP(Q295,'FX rates'!$C$9:$D$25,2,FALSE),"")</f>
        <v/>
      </c>
      <c r="S295" s="382">
        <f t="shared" si="48"/>
        <v>0</v>
      </c>
      <c r="T295" s="382">
        <f t="shared" si="49"/>
        <v>0</v>
      </c>
      <c r="U295" s="48"/>
      <c r="V295" s="62"/>
      <c r="W295" s="62"/>
      <c r="X295" s="62"/>
      <c r="Y295" s="62"/>
      <c r="Z295" s="62"/>
      <c r="AA295" s="62"/>
      <c r="AB295" s="62"/>
      <c r="AC295" s="187"/>
      <c r="AD295" s="61"/>
      <c r="AE295" s="61"/>
      <c r="AF295" s="5"/>
      <c r="AG295" s="11"/>
      <c r="AH295" s="11"/>
      <c r="AI295" s="11"/>
      <c r="AJ295" s="11"/>
      <c r="AK295" s="11"/>
      <c r="AL295" s="11"/>
      <c r="AM295" s="11"/>
    </row>
    <row r="296" spans="1:39" x14ac:dyDescent="0.2">
      <c r="A296" s="32"/>
      <c r="B296" s="19"/>
      <c r="C296" s="19"/>
      <c r="D296" s="42"/>
      <c r="E296" s="1163"/>
      <c r="F296" s="1163"/>
      <c r="G296" s="365"/>
      <c r="H296" s="42"/>
      <c r="I296" s="365"/>
      <c r="J296" s="365"/>
      <c r="K296" s="19"/>
      <c r="L296" s="19"/>
      <c r="M296" s="42"/>
      <c r="N296" s="20"/>
      <c r="O296" s="194">
        <f t="shared" si="47"/>
        <v>0</v>
      </c>
      <c r="P296" s="1416"/>
      <c r="Q296" s="20"/>
      <c r="R296" s="560" t="str">
        <f>IFERROR(VLOOKUP(Q296,'FX rates'!$C$9:$D$25,2,FALSE),"")</f>
        <v/>
      </c>
      <c r="S296" s="382">
        <f t="shared" si="48"/>
        <v>0</v>
      </c>
      <c r="T296" s="382">
        <f t="shared" si="49"/>
        <v>0</v>
      </c>
      <c r="U296" s="48"/>
      <c r="V296" s="62"/>
      <c r="W296" s="62"/>
      <c r="X296" s="62"/>
      <c r="Y296" s="62"/>
      <c r="Z296" s="62"/>
      <c r="AA296" s="62"/>
      <c r="AB296" s="62"/>
      <c r="AC296" s="187"/>
      <c r="AD296" s="61"/>
      <c r="AE296" s="61"/>
      <c r="AF296" s="5"/>
      <c r="AG296" s="11"/>
      <c r="AH296" s="11"/>
      <c r="AI296" s="11"/>
      <c r="AJ296" s="11"/>
      <c r="AK296" s="11"/>
      <c r="AL296" s="11"/>
      <c r="AM296" s="11"/>
    </row>
    <row r="297" spans="1:39" x14ac:dyDescent="0.2">
      <c r="A297" s="32"/>
      <c r="B297" s="19"/>
      <c r="C297" s="19"/>
      <c r="D297" s="42"/>
      <c r="E297" s="1163"/>
      <c r="F297" s="1163"/>
      <c r="G297" s="365"/>
      <c r="H297" s="42"/>
      <c r="I297" s="365"/>
      <c r="J297" s="365"/>
      <c r="K297" s="19"/>
      <c r="L297" s="19"/>
      <c r="M297" s="42"/>
      <c r="N297" s="20"/>
      <c r="O297" s="194">
        <f t="shared" si="47"/>
        <v>0</v>
      </c>
      <c r="P297" s="1416"/>
      <c r="Q297" s="20"/>
      <c r="R297" s="560" t="str">
        <f>IFERROR(VLOOKUP(Q297,'FX rates'!$C$9:$D$25,2,FALSE),"")</f>
        <v/>
      </c>
      <c r="S297" s="382">
        <f t="shared" si="48"/>
        <v>0</v>
      </c>
      <c r="T297" s="382">
        <f t="shared" si="49"/>
        <v>0</v>
      </c>
      <c r="U297" s="48"/>
      <c r="V297" s="62"/>
      <c r="W297" s="62"/>
      <c r="X297" s="62"/>
      <c r="Y297" s="62"/>
      <c r="Z297" s="62"/>
      <c r="AA297" s="62"/>
      <c r="AB297" s="62"/>
      <c r="AC297" s="187"/>
      <c r="AD297" s="61"/>
      <c r="AE297" s="61"/>
      <c r="AF297" s="5"/>
      <c r="AG297" s="11"/>
      <c r="AH297" s="11"/>
      <c r="AI297" s="11"/>
      <c r="AJ297" s="11"/>
      <c r="AK297" s="11"/>
      <c r="AL297" s="11"/>
      <c r="AM297" s="11"/>
    </row>
    <row r="298" spans="1:39" x14ac:dyDescent="0.2">
      <c r="A298" s="32"/>
      <c r="B298" s="19"/>
      <c r="C298" s="19"/>
      <c r="D298" s="42"/>
      <c r="E298" s="1163"/>
      <c r="F298" s="1163"/>
      <c r="G298" s="365"/>
      <c r="H298" s="42"/>
      <c r="I298" s="365"/>
      <c r="J298" s="365"/>
      <c r="K298" s="19"/>
      <c r="L298" s="19"/>
      <c r="M298" s="42"/>
      <c r="N298" s="20"/>
      <c r="O298" s="194">
        <f t="shared" si="47"/>
        <v>0</v>
      </c>
      <c r="P298" s="1416"/>
      <c r="Q298" s="20"/>
      <c r="R298" s="560" t="str">
        <f>IFERROR(VLOOKUP(Q298,'FX rates'!$C$9:$D$25,2,FALSE),"")</f>
        <v/>
      </c>
      <c r="S298" s="382">
        <f t="shared" si="48"/>
        <v>0</v>
      </c>
      <c r="T298" s="382">
        <f t="shared" si="49"/>
        <v>0</v>
      </c>
      <c r="U298" s="48"/>
      <c r="V298" s="62"/>
      <c r="W298" s="62"/>
      <c r="X298" s="62"/>
      <c r="Y298" s="62"/>
      <c r="Z298" s="62"/>
      <c r="AA298" s="62"/>
      <c r="AB298" s="62"/>
      <c r="AC298" s="187"/>
      <c r="AD298" s="61"/>
      <c r="AE298" s="61"/>
      <c r="AF298" s="5"/>
      <c r="AG298" s="11"/>
      <c r="AH298" s="11"/>
      <c r="AI298" s="11"/>
      <c r="AJ298" s="11"/>
      <c r="AK298" s="11"/>
      <c r="AL298" s="11"/>
      <c r="AM298" s="11"/>
    </row>
    <row r="299" spans="1:39" x14ac:dyDescent="0.2">
      <c r="A299" s="32"/>
      <c r="B299" s="19"/>
      <c r="C299" s="19"/>
      <c r="D299" s="42"/>
      <c r="E299" s="1163"/>
      <c r="F299" s="1163"/>
      <c r="G299" s="365"/>
      <c r="H299" s="42"/>
      <c r="I299" s="365"/>
      <c r="J299" s="365"/>
      <c r="K299" s="19"/>
      <c r="L299" s="19"/>
      <c r="M299" s="42"/>
      <c r="N299" s="20"/>
      <c r="O299" s="194">
        <f t="shared" si="47"/>
        <v>0</v>
      </c>
      <c r="P299" s="1416"/>
      <c r="Q299" s="20"/>
      <c r="R299" s="560" t="str">
        <f>IFERROR(VLOOKUP(Q299,'FX rates'!$C$9:$D$25,2,FALSE),"")</f>
        <v/>
      </c>
      <c r="S299" s="382">
        <f t="shared" si="48"/>
        <v>0</v>
      </c>
      <c r="T299" s="382">
        <f t="shared" si="49"/>
        <v>0</v>
      </c>
      <c r="U299" s="48"/>
      <c r="V299" s="62"/>
      <c r="W299" s="62"/>
      <c r="X299" s="62"/>
      <c r="Y299" s="62"/>
      <c r="Z299" s="62"/>
      <c r="AA299" s="62"/>
      <c r="AB299" s="62"/>
      <c r="AC299" s="187"/>
      <c r="AD299" s="61"/>
      <c r="AE299" s="61"/>
      <c r="AF299" s="5"/>
      <c r="AG299" s="11"/>
      <c r="AH299" s="11"/>
      <c r="AI299" s="11"/>
      <c r="AJ299" s="11"/>
      <c r="AK299" s="11"/>
      <c r="AL299" s="11"/>
      <c r="AM299" s="11"/>
    </row>
    <row r="300" spans="1:39" x14ac:dyDescent="0.2">
      <c r="A300" s="32"/>
      <c r="B300" s="19"/>
      <c r="C300" s="19"/>
      <c r="D300" s="42"/>
      <c r="E300" s="1163"/>
      <c r="F300" s="1163"/>
      <c r="G300" s="365"/>
      <c r="H300" s="42"/>
      <c r="I300" s="365"/>
      <c r="J300" s="365"/>
      <c r="K300" s="19"/>
      <c r="L300" s="19"/>
      <c r="M300" s="42"/>
      <c r="N300" s="20"/>
      <c r="O300" s="194">
        <f t="shared" si="47"/>
        <v>0</v>
      </c>
      <c r="P300" s="1416"/>
      <c r="Q300" s="20"/>
      <c r="R300" s="560" t="str">
        <f>IFERROR(VLOOKUP(Q300,'FX rates'!$C$9:$D$25,2,FALSE),"")</f>
        <v/>
      </c>
      <c r="S300" s="382">
        <f t="shared" si="48"/>
        <v>0</v>
      </c>
      <c r="T300" s="382">
        <f t="shared" si="49"/>
        <v>0</v>
      </c>
      <c r="U300" s="48"/>
      <c r="V300" s="62"/>
      <c r="W300" s="62"/>
      <c r="X300" s="62"/>
      <c r="Y300" s="62"/>
      <c r="Z300" s="62"/>
      <c r="AA300" s="62"/>
      <c r="AB300" s="62"/>
      <c r="AC300" s="187"/>
      <c r="AD300" s="61"/>
      <c r="AE300" s="61"/>
      <c r="AF300" s="5"/>
      <c r="AG300" s="11"/>
      <c r="AH300" s="11"/>
      <c r="AI300" s="11"/>
      <c r="AJ300" s="11"/>
      <c r="AK300" s="11"/>
      <c r="AL300" s="11"/>
      <c r="AM300" s="11"/>
    </row>
    <row r="301" spans="1:39" x14ac:dyDescent="0.2">
      <c r="A301" s="32"/>
      <c r="B301" s="19"/>
      <c r="C301" s="19"/>
      <c r="D301" s="42"/>
      <c r="E301" s="1163"/>
      <c r="F301" s="1163"/>
      <c r="G301" s="365"/>
      <c r="H301" s="42"/>
      <c r="I301" s="365"/>
      <c r="J301" s="365"/>
      <c r="K301" s="19"/>
      <c r="L301" s="19"/>
      <c r="M301" s="42"/>
      <c r="N301" s="20"/>
      <c r="O301" s="194">
        <f t="shared" si="47"/>
        <v>0</v>
      </c>
      <c r="P301" s="1416"/>
      <c r="Q301" s="20"/>
      <c r="R301" s="560" t="str">
        <f>IFERROR(VLOOKUP(Q301,'FX rates'!$C$9:$D$25,2,FALSE),"")</f>
        <v/>
      </c>
      <c r="S301" s="382">
        <f t="shared" si="48"/>
        <v>0</v>
      </c>
      <c r="T301" s="382">
        <f t="shared" si="49"/>
        <v>0</v>
      </c>
      <c r="U301" s="48"/>
      <c r="V301" s="62"/>
      <c r="W301" s="62"/>
      <c r="X301" s="62"/>
      <c r="Y301" s="62"/>
      <c r="Z301" s="62"/>
      <c r="AA301" s="62"/>
      <c r="AB301" s="62"/>
      <c r="AC301" s="187"/>
      <c r="AD301" s="61"/>
      <c r="AE301" s="61"/>
      <c r="AF301" s="5"/>
      <c r="AG301" s="11"/>
      <c r="AH301" s="11"/>
      <c r="AI301" s="11"/>
      <c r="AJ301" s="11"/>
      <c r="AK301" s="11"/>
      <c r="AL301" s="11"/>
      <c r="AM301" s="11"/>
    </row>
    <row r="302" spans="1:39" x14ac:dyDescent="0.2">
      <c r="A302" s="32"/>
      <c r="B302" s="19"/>
      <c r="C302" s="19"/>
      <c r="D302" s="42"/>
      <c r="E302" s="1163"/>
      <c r="F302" s="1163"/>
      <c r="G302" s="365"/>
      <c r="H302" s="42"/>
      <c r="I302" s="365"/>
      <c r="J302" s="365"/>
      <c r="K302" s="19"/>
      <c r="L302" s="19"/>
      <c r="M302" s="42"/>
      <c r="N302" s="20"/>
      <c r="O302" s="194">
        <f t="shared" si="47"/>
        <v>0</v>
      </c>
      <c r="P302" s="1416"/>
      <c r="Q302" s="20"/>
      <c r="R302" s="560" t="str">
        <f>IFERROR(VLOOKUP(Q302,'FX rates'!$C$9:$D$25,2,FALSE),"")</f>
        <v/>
      </c>
      <c r="S302" s="382">
        <f t="shared" si="48"/>
        <v>0</v>
      </c>
      <c r="T302" s="382">
        <f t="shared" si="49"/>
        <v>0</v>
      </c>
      <c r="U302" s="48"/>
      <c r="V302" s="62"/>
      <c r="W302" s="62"/>
      <c r="X302" s="62"/>
      <c r="Y302" s="62"/>
      <c r="Z302" s="62"/>
      <c r="AA302" s="62"/>
      <c r="AB302" s="62"/>
      <c r="AC302" s="187"/>
      <c r="AD302" s="61"/>
      <c r="AE302" s="61"/>
      <c r="AF302" s="5"/>
      <c r="AG302" s="11"/>
      <c r="AH302" s="11"/>
      <c r="AI302" s="11"/>
      <c r="AJ302" s="11"/>
      <c r="AK302" s="11"/>
      <c r="AL302" s="11"/>
      <c r="AM302" s="11"/>
    </row>
    <row r="303" spans="1:39" x14ac:dyDescent="0.2">
      <c r="A303" s="32"/>
      <c r="B303" s="19"/>
      <c r="C303" s="19"/>
      <c r="D303" s="42"/>
      <c r="E303" s="1163"/>
      <c r="F303" s="1163"/>
      <c r="G303" s="365"/>
      <c r="H303" s="42"/>
      <c r="I303" s="365"/>
      <c r="J303" s="365"/>
      <c r="K303" s="19"/>
      <c r="L303" s="19"/>
      <c r="M303" s="42"/>
      <c r="N303" s="20"/>
      <c r="O303" s="194">
        <f t="shared" si="47"/>
        <v>0</v>
      </c>
      <c r="P303" s="1416"/>
      <c r="Q303" s="20"/>
      <c r="R303" s="560" t="str">
        <f>IFERROR(VLOOKUP(Q303,'FX rates'!$C$9:$D$25,2,FALSE),"")</f>
        <v/>
      </c>
      <c r="S303" s="382">
        <f t="shared" si="48"/>
        <v>0</v>
      </c>
      <c r="T303" s="382">
        <f t="shared" si="49"/>
        <v>0</v>
      </c>
      <c r="U303" s="48"/>
      <c r="V303" s="62"/>
      <c r="W303" s="62"/>
      <c r="X303" s="62"/>
      <c r="Y303" s="62"/>
      <c r="Z303" s="62"/>
      <c r="AA303" s="62"/>
      <c r="AB303" s="62"/>
      <c r="AC303" s="187"/>
      <c r="AD303" s="61"/>
      <c r="AE303" s="61"/>
      <c r="AF303" s="5"/>
      <c r="AG303" s="11"/>
      <c r="AH303" s="11"/>
      <c r="AI303" s="11"/>
      <c r="AJ303" s="11"/>
      <c r="AK303" s="11"/>
      <c r="AL303" s="11"/>
      <c r="AM303" s="11"/>
    </row>
    <row r="304" spans="1:39" x14ac:dyDescent="0.2">
      <c r="A304" s="32"/>
      <c r="B304" s="19"/>
      <c r="C304" s="19"/>
      <c r="D304" s="42"/>
      <c r="E304" s="1163"/>
      <c r="F304" s="1163"/>
      <c r="G304" s="365"/>
      <c r="H304" s="42"/>
      <c r="I304" s="365"/>
      <c r="J304" s="365"/>
      <c r="K304" s="19"/>
      <c r="L304" s="19"/>
      <c r="M304" s="42"/>
      <c r="N304" s="20"/>
      <c r="O304" s="194">
        <f t="shared" si="47"/>
        <v>0</v>
      </c>
      <c r="P304" s="1416"/>
      <c r="Q304" s="20"/>
      <c r="R304" s="560" t="str">
        <f>IFERROR(VLOOKUP(Q304,'FX rates'!$C$9:$D$25,2,FALSE),"")</f>
        <v/>
      </c>
      <c r="S304" s="382">
        <f t="shared" si="48"/>
        <v>0</v>
      </c>
      <c r="T304" s="382">
        <f t="shared" si="49"/>
        <v>0</v>
      </c>
      <c r="U304" s="48"/>
      <c r="V304" s="62"/>
      <c r="W304" s="62"/>
      <c r="X304" s="62"/>
      <c r="Y304" s="62"/>
      <c r="Z304" s="62"/>
      <c r="AA304" s="62"/>
      <c r="AB304" s="62"/>
      <c r="AC304" s="187"/>
      <c r="AD304" s="61"/>
      <c r="AE304" s="61"/>
      <c r="AF304" s="5"/>
      <c r="AG304" s="11"/>
      <c r="AH304" s="11"/>
      <c r="AI304" s="11"/>
      <c r="AJ304" s="11"/>
      <c r="AK304" s="11"/>
      <c r="AL304" s="11"/>
      <c r="AM304" s="11"/>
    </row>
    <row r="305" spans="1:39" x14ac:dyDescent="0.2">
      <c r="A305" s="32"/>
      <c r="B305" s="19"/>
      <c r="C305" s="19"/>
      <c r="D305" s="42"/>
      <c r="E305" s="1163"/>
      <c r="F305" s="1163"/>
      <c r="G305" s="365"/>
      <c r="H305" s="42"/>
      <c r="I305" s="365"/>
      <c r="J305" s="365"/>
      <c r="K305" s="19"/>
      <c r="L305" s="19"/>
      <c r="M305" s="42"/>
      <c r="N305" s="20"/>
      <c r="O305" s="194">
        <f t="shared" si="47"/>
        <v>0</v>
      </c>
      <c r="P305" s="1416"/>
      <c r="Q305" s="20"/>
      <c r="R305" s="560" t="str">
        <f>IFERROR(VLOOKUP(Q305,'FX rates'!$C$9:$D$25,2,FALSE),"")</f>
        <v/>
      </c>
      <c r="S305" s="382">
        <f t="shared" si="48"/>
        <v>0</v>
      </c>
      <c r="T305" s="382">
        <f t="shared" si="49"/>
        <v>0</v>
      </c>
      <c r="U305" s="48"/>
      <c r="V305" s="62"/>
      <c r="W305" s="62"/>
      <c r="X305" s="62"/>
      <c r="Y305" s="62"/>
      <c r="Z305" s="62"/>
      <c r="AA305" s="62"/>
      <c r="AB305" s="62"/>
      <c r="AC305" s="187"/>
      <c r="AD305" s="61"/>
      <c r="AE305" s="61"/>
      <c r="AF305" s="5"/>
      <c r="AG305" s="11"/>
      <c r="AH305" s="11"/>
      <c r="AI305" s="11"/>
      <c r="AJ305" s="11"/>
      <c r="AK305" s="11"/>
      <c r="AL305" s="11"/>
      <c r="AM305" s="11"/>
    </row>
    <row r="306" spans="1:39" x14ac:dyDescent="0.2">
      <c r="A306" s="32"/>
      <c r="B306" s="19"/>
      <c r="C306" s="19"/>
      <c r="D306" s="42"/>
      <c r="E306" s="1163"/>
      <c r="F306" s="1163"/>
      <c r="G306" s="365"/>
      <c r="H306" s="42"/>
      <c r="I306" s="365"/>
      <c r="J306" s="365"/>
      <c r="K306" s="19"/>
      <c r="L306" s="19"/>
      <c r="M306" s="42"/>
      <c r="N306" s="20"/>
      <c r="O306" s="194">
        <f t="shared" si="47"/>
        <v>0</v>
      </c>
      <c r="P306" s="1416"/>
      <c r="Q306" s="20"/>
      <c r="R306" s="560" t="str">
        <f>IFERROR(VLOOKUP(Q306,'FX rates'!$C$9:$D$25,2,FALSE),"")</f>
        <v/>
      </c>
      <c r="S306" s="382">
        <f t="shared" si="48"/>
        <v>0</v>
      </c>
      <c r="T306" s="382">
        <f t="shared" si="49"/>
        <v>0</v>
      </c>
      <c r="U306" s="48"/>
      <c r="V306" s="62"/>
      <c r="W306" s="62"/>
      <c r="X306" s="62"/>
      <c r="Y306" s="62"/>
      <c r="Z306" s="62"/>
      <c r="AA306" s="62"/>
      <c r="AB306" s="62"/>
      <c r="AC306" s="187"/>
      <c r="AD306" s="61"/>
      <c r="AE306" s="61"/>
      <c r="AF306" s="5"/>
      <c r="AG306" s="11"/>
      <c r="AH306" s="11"/>
      <c r="AI306" s="11"/>
      <c r="AJ306" s="11"/>
      <c r="AK306" s="11"/>
      <c r="AL306" s="11"/>
      <c r="AM306" s="11"/>
    </row>
    <row r="307" spans="1:39" x14ac:dyDescent="0.2">
      <c r="A307" s="32"/>
      <c r="B307" s="19"/>
      <c r="C307" s="19"/>
      <c r="D307" s="42"/>
      <c r="E307" s="1163"/>
      <c r="F307" s="1163"/>
      <c r="G307" s="365"/>
      <c r="H307" s="42"/>
      <c r="I307" s="365"/>
      <c r="J307" s="365"/>
      <c r="K307" s="19"/>
      <c r="L307" s="19"/>
      <c r="M307" s="42"/>
      <c r="N307" s="20"/>
      <c r="O307" s="194">
        <f t="shared" si="47"/>
        <v>0</v>
      </c>
      <c r="P307" s="1416"/>
      <c r="Q307" s="20"/>
      <c r="R307" s="560" t="str">
        <f>IFERROR(VLOOKUP(Q307,'FX rates'!$C$9:$D$25,2,FALSE),"")</f>
        <v/>
      </c>
      <c r="S307" s="382">
        <f t="shared" si="48"/>
        <v>0</v>
      </c>
      <c r="T307" s="382">
        <f t="shared" si="49"/>
        <v>0</v>
      </c>
      <c r="U307" s="48"/>
      <c r="V307" s="62"/>
      <c r="W307" s="62"/>
      <c r="X307" s="62"/>
      <c r="Y307" s="62"/>
      <c r="Z307" s="62"/>
      <c r="AA307" s="62"/>
      <c r="AB307" s="62"/>
      <c r="AC307" s="187"/>
      <c r="AD307" s="61"/>
      <c r="AE307" s="61"/>
      <c r="AF307" s="5"/>
      <c r="AG307" s="11"/>
      <c r="AH307" s="11"/>
      <c r="AI307" s="11"/>
      <c r="AJ307" s="11"/>
      <c r="AK307" s="11"/>
      <c r="AL307" s="11"/>
      <c r="AM307" s="11"/>
    </row>
    <row r="308" spans="1:39" x14ac:dyDescent="0.2">
      <c r="A308" s="32"/>
      <c r="B308" s="19"/>
      <c r="C308" s="19"/>
      <c r="D308" s="42"/>
      <c r="E308" s="1163"/>
      <c r="F308" s="1163"/>
      <c r="G308" s="365"/>
      <c r="H308" s="42"/>
      <c r="I308" s="365"/>
      <c r="J308" s="365"/>
      <c r="K308" s="19"/>
      <c r="L308" s="19"/>
      <c r="M308" s="42"/>
      <c r="N308" s="20"/>
      <c r="O308" s="194">
        <f t="shared" si="47"/>
        <v>0</v>
      </c>
      <c r="P308" s="1416"/>
      <c r="Q308" s="20"/>
      <c r="R308" s="560" t="str">
        <f>IFERROR(VLOOKUP(Q308,'FX rates'!$C$9:$D$25,2,FALSE),"")</f>
        <v/>
      </c>
      <c r="S308" s="382">
        <f t="shared" si="48"/>
        <v>0</v>
      </c>
      <c r="T308" s="382">
        <f t="shared" si="49"/>
        <v>0</v>
      </c>
      <c r="U308" s="48"/>
      <c r="V308" s="62"/>
      <c r="W308" s="62"/>
      <c r="X308" s="62"/>
      <c r="Y308" s="62"/>
      <c r="Z308" s="62"/>
      <c r="AA308" s="62"/>
      <c r="AB308" s="62"/>
      <c r="AC308" s="187"/>
      <c r="AD308" s="61"/>
      <c r="AE308" s="61"/>
      <c r="AF308" s="5"/>
      <c r="AG308" s="11"/>
      <c r="AH308" s="11"/>
      <c r="AI308" s="11"/>
      <c r="AJ308" s="11"/>
      <c r="AK308" s="11"/>
      <c r="AL308" s="11"/>
      <c r="AM308" s="11"/>
    </row>
    <row r="309" spans="1:39" x14ac:dyDescent="0.2">
      <c r="A309" s="32"/>
      <c r="B309" s="19"/>
      <c r="C309" s="19"/>
      <c r="D309" s="42"/>
      <c r="E309" s="1163"/>
      <c r="F309" s="1163"/>
      <c r="G309" s="365"/>
      <c r="H309" s="42"/>
      <c r="I309" s="365"/>
      <c r="J309" s="365"/>
      <c r="K309" s="19"/>
      <c r="L309" s="19"/>
      <c r="M309" s="42"/>
      <c r="N309" s="20"/>
      <c r="O309" s="194">
        <f t="shared" si="47"/>
        <v>0</v>
      </c>
      <c r="P309" s="1416"/>
      <c r="Q309" s="20"/>
      <c r="R309" s="560" t="str">
        <f>IFERROR(VLOOKUP(Q309,'FX rates'!$C$9:$D$25,2,FALSE),"")</f>
        <v/>
      </c>
      <c r="S309" s="382">
        <f t="shared" si="48"/>
        <v>0</v>
      </c>
      <c r="T309" s="382">
        <f t="shared" si="49"/>
        <v>0</v>
      </c>
      <c r="U309" s="48"/>
      <c r="V309" s="62"/>
      <c r="W309" s="62"/>
      <c r="X309" s="62"/>
      <c r="Y309" s="62"/>
      <c r="Z309" s="62"/>
      <c r="AA309" s="62"/>
      <c r="AB309" s="62"/>
      <c r="AC309" s="187"/>
      <c r="AD309" s="61"/>
      <c r="AE309" s="61"/>
      <c r="AF309" s="5"/>
      <c r="AG309" s="11"/>
      <c r="AH309" s="11"/>
      <c r="AI309" s="11"/>
      <c r="AJ309" s="11"/>
      <c r="AK309" s="11"/>
      <c r="AL309" s="11"/>
      <c r="AM309" s="11"/>
    </row>
    <row r="310" spans="1:39" x14ac:dyDescent="0.2">
      <c r="A310" s="32"/>
      <c r="B310" s="19"/>
      <c r="C310" s="19"/>
      <c r="D310" s="42"/>
      <c r="E310" s="1163"/>
      <c r="F310" s="1163"/>
      <c r="G310" s="365"/>
      <c r="H310" s="42"/>
      <c r="I310" s="365"/>
      <c r="J310" s="365"/>
      <c r="K310" s="19"/>
      <c r="L310" s="19"/>
      <c r="M310" s="42"/>
      <c r="N310" s="20"/>
      <c r="O310" s="194">
        <f t="shared" si="47"/>
        <v>0</v>
      </c>
      <c r="P310" s="1416"/>
      <c r="Q310" s="20"/>
      <c r="R310" s="560" t="str">
        <f>IFERROR(VLOOKUP(Q310,'FX rates'!$C$9:$D$25,2,FALSE),"")</f>
        <v/>
      </c>
      <c r="S310" s="382">
        <f t="shared" si="48"/>
        <v>0</v>
      </c>
      <c r="T310" s="382">
        <f t="shared" si="49"/>
        <v>0</v>
      </c>
      <c r="U310" s="48"/>
      <c r="V310" s="62"/>
      <c r="W310" s="62"/>
      <c r="X310" s="62"/>
      <c r="Y310" s="62"/>
      <c r="Z310" s="62"/>
      <c r="AA310" s="62"/>
      <c r="AB310" s="62"/>
      <c r="AC310" s="187"/>
      <c r="AD310" s="61"/>
      <c r="AE310" s="61"/>
      <c r="AF310" s="5"/>
      <c r="AG310" s="11"/>
      <c r="AH310" s="11"/>
      <c r="AI310" s="11"/>
      <c r="AJ310" s="11"/>
      <c r="AK310" s="11"/>
      <c r="AL310" s="11"/>
      <c r="AM310" s="11"/>
    </row>
    <row r="311" spans="1:39" x14ac:dyDescent="0.2">
      <c r="A311" s="32"/>
      <c r="B311" s="19"/>
      <c r="C311" s="19"/>
      <c r="D311" s="42"/>
      <c r="E311" s="1163"/>
      <c r="F311" s="1163"/>
      <c r="G311" s="365"/>
      <c r="H311" s="42"/>
      <c r="I311" s="365"/>
      <c r="J311" s="365"/>
      <c r="K311" s="19"/>
      <c r="L311" s="19"/>
      <c r="M311" s="42"/>
      <c r="N311" s="20"/>
      <c r="O311" s="194">
        <f t="shared" si="47"/>
        <v>0</v>
      </c>
      <c r="P311" s="1416"/>
      <c r="Q311" s="20"/>
      <c r="R311" s="560" t="str">
        <f>IFERROR(VLOOKUP(Q311,'FX rates'!$C$9:$D$25,2,FALSE),"")</f>
        <v/>
      </c>
      <c r="S311" s="382">
        <f t="shared" si="48"/>
        <v>0</v>
      </c>
      <c r="T311" s="382">
        <f t="shared" si="49"/>
        <v>0</v>
      </c>
      <c r="U311" s="48"/>
      <c r="V311" s="62"/>
      <c r="W311" s="62"/>
      <c r="X311" s="62"/>
      <c r="Y311" s="62"/>
      <c r="Z311" s="62"/>
      <c r="AA311" s="62"/>
      <c r="AB311" s="62"/>
      <c r="AC311" s="187"/>
      <c r="AD311" s="61"/>
      <c r="AE311" s="61"/>
      <c r="AF311" s="5"/>
      <c r="AG311" s="11"/>
      <c r="AH311" s="11"/>
      <c r="AI311" s="11"/>
      <c r="AJ311" s="11"/>
      <c r="AK311" s="11"/>
      <c r="AL311" s="11"/>
      <c r="AM311" s="11"/>
    </row>
    <row r="312" spans="1:39" x14ac:dyDescent="0.2">
      <c r="A312" s="32"/>
      <c r="B312" s="19"/>
      <c r="C312" s="19"/>
      <c r="D312" s="42"/>
      <c r="E312" s="1163"/>
      <c r="F312" s="1163"/>
      <c r="G312" s="365"/>
      <c r="H312" s="42"/>
      <c r="I312" s="365"/>
      <c r="J312" s="365"/>
      <c r="K312" s="19"/>
      <c r="L312" s="19"/>
      <c r="M312" s="42"/>
      <c r="N312" s="20"/>
      <c r="O312" s="194">
        <f t="shared" si="47"/>
        <v>0</v>
      </c>
      <c r="P312" s="1416"/>
      <c r="Q312" s="20"/>
      <c r="R312" s="560" t="str">
        <f>IFERROR(VLOOKUP(Q312,'FX rates'!$C$9:$D$25,2,FALSE),"")</f>
        <v/>
      </c>
      <c r="S312" s="382">
        <f t="shared" si="48"/>
        <v>0</v>
      </c>
      <c r="T312" s="382">
        <f t="shared" si="49"/>
        <v>0</v>
      </c>
      <c r="U312" s="48"/>
      <c r="V312" s="62"/>
      <c r="W312" s="62"/>
      <c r="X312" s="62"/>
      <c r="Y312" s="62"/>
      <c r="Z312" s="62"/>
      <c r="AA312" s="62"/>
      <c r="AB312" s="62"/>
      <c r="AC312" s="187"/>
      <c r="AD312" s="61"/>
      <c r="AE312" s="61"/>
      <c r="AF312" s="5"/>
      <c r="AG312" s="11"/>
      <c r="AH312" s="11"/>
      <c r="AI312" s="11"/>
      <c r="AJ312" s="11"/>
      <c r="AK312" s="11"/>
      <c r="AL312" s="11"/>
      <c r="AM312" s="11"/>
    </row>
    <row r="313" spans="1:39" x14ac:dyDescent="0.2">
      <c r="A313" s="32"/>
      <c r="B313" s="19"/>
      <c r="C313" s="19"/>
      <c r="D313" s="42"/>
      <c r="E313" s="1163"/>
      <c r="F313" s="1163"/>
      <c r="G313" s="365"/>
      <c r="H313" s="42"/>
      <c r="I313" s="365"/>
      <c r="J313" s="365"/>
      <c r="K313" s="19"/>
      <c r="L313" s="19"/>
      <c r="M313" s="42"/>
      <c r="N313" s="20"/>
      <c r="O313" s="194">
        <f t="shared" si="47"/>
        <v>0</v>
      </c>
      <c r="P313" s="1416"/>
      <c r="Q313" s="20"/>
      <c r="R313" s="560" t="str">
        <f>IFERROR(VLOOKUP(Q313,'FX rates'!$C$9:$D$25,2,FALSE),"")</f>
        <v/>
      </c>
      <c r="S313" s="382">
        <f t="shared" si="48"/>
        <v>0</v>
      </c>
      <c r="T313" s="382">
        <f t="shared" si="49"/>
        <v>0</v>
      </c>
      <c r="U313" s="48"/>
      <c r="V313" s="62"/>
      <c r="W313" s="62"/>
      <c r="X313" s="62"/>
      <c r="Y313" s="62"/>
      <c r="Z313" s="62"/>
      <c r="AA313" s="62"/>
      <c r="AB313" s="62"/>
      <c r="AC313" s="187"/>
      <c r="AD313" s="61"/>
      <c r="AE313" s="61"/>
      <c r="AF313" s="5"/>
      <c r="AG313" s="11"/>
      <c r="AH313" s="11"/>
      <c r="AI313" s="11"/>
      <c r="AJ313" s="11"/>
      <c r="AK313" s="11"/>
      <c r="AL313" s="11"/>
      <c r="AM313" s="11"/>
    </row>
    <row r="314" spans="1:39" x14ac:dyDescent="0.2">
      <c r="A314" s="32"/>
      <c r="B314" s="19"/>
      <c r="C314" s="19"/>
      <c r="D314" s="42"/>
      <c r="E314" s="1163"/>
      <c r="F314" s="1163"/>
      <c r="G314" s="365"/>
      <c r="H314" s="42"/>
      <c r="I314" s="365"/>
      <c r="J314" s="365"/>
      <c r="K314" s="19"/>
      <c r="L314" s="19"/>
      <c r="M314" s="42"/>
      <c r="N314" s="20"/>
      <c r="O314" s="194">
        <f t="shared" si="47"/>
        <v>0</v>
      </c>
      <c r="P314" s="1416"/>
      <c r="Q314" s="20"/>
      <c r="R314" s="560" t="str">
        <f>IFERROR(VLOOKUP(Q314,'FX rates'!$C$9:$D$25,2,FALSE),"")</f>
        <v/>
      </c>
      <c r="S314" s="382">
        <f t="shared" si="48"/>
        <v>0</v>
      </c>
      <c r="T314" s="382">
        <f t="shared" si="49"/>
        <v>0</v>
      </c>
      <c r="U314" s="48"/>
      <c r="V314" s="62"/>
      <c r="W314" s="62"/>
      <c r="X314" s="62"/>
      <c r="Y314" s="62"/>
      <c r="Z314" s="62"/>
      <c r="AA314" s="62"/>
      <c r="AB314" s="62"/>
      <c r="AC314" s="187"/>
      <c r="AD314" s="61"/>
      <c r="AE314" s="61"/>
      <c r="AF314" s="5"/>
      <c r="AG314" s="11"/>
      <c r="AH314" s="11"/>
      <c r="AI314" s="11"/>
      <c r="AJ314" s="11"/>
      <c r="AK314" s="11"/>
      <c r="AL314" s="11"/>
      <c r="AM314" s="11"/>
    </row>
    <row r="315" spans="1:39" x14ac:dyDescent="0.2">
      <c r="A315" s="32"/>
      <c r="B315" s="19"/>
      <c r="C315" s="19"/>
      <c r="D315" s="42"/>
      <c r="E315" s="1163"/>
      <c r="F315" s="1163"/>
      <c r="G315" s="365"/>
      <c r="H315" s="42"/>
      <c r="I315" s="365"/>
      <c r="J315" s="365"/>
      <c r="K315" s="19"/>
      <c r="L315" s="19"/>
      <c r="M315" s="42"/>
      <c r="N315" s="20"/>
      <c r="O315" s="194">
        <f t="shared" si="47"/>
        <v>0</v>
      </c>
      <c r="P315" s="1416"/>
      <c r="Q315" s="20"/>
      <c r="R315" s="560" t="str">
        <f>IFERROR(VLOOKUP(Q315,'FX rates'!$C$9:$D$25,2,FALSE),"")</f>
        <v/>
      </c>
      <c r="S315" s="382">
        <f t="shared" si="48"/>
        <v>0</v>
      </c>
      <c r="T315" s="382">
        <f t="shared" si="49"/>
        <v>0</v>
      </c>
      <c r="U315" s="48"/>
      <c r="V315" s="62"/>
      <c r="W315" s="62"/>
      <c r="X315" s="62"/>
      <c r="Y315" s="62"/>
      <c r="Z315" s="62"/>
      <c r="AA315" s="62"/>
      <c r="AB315" s="62"/>
      <c r="AC315" s="187"/>
      <c r="AD315" s="61"/>
      <c r="AE315" s="61"/>
      <c r="AF315" s="5"/>
      <c r="AG315" s="11"/>
      <c r="AH315" s="11"/>
      <c r="AI315" s="11"/>
      <c r="AJ315" s="11"/>
      <c r="AK315" s="11"/>
      <c r="AL315" s="11"/>
      <c r="AM315" s="11"/>
    </row>
    <row r="316" spans="1:39" x14ac:dyDescent="0.2">
      <c r="A316" s="32"/>
      <c r="B316" s="19"/>
      <c r="C316" s="19"/>
      <c r="D316" s="42"/>
      <c r="E316" s="1163"/>
      <c r="F316" s="1163"/>
      <c r="G316" s="365"/>
      <c r="H316" s="42"/>
      <c r="I316" s="365"/>
      <c r="J316" s="365"/>
      <c r="K316" s="19"/>
      <c r="L316" s="19"/>
      <c r="M316" s="42"/>
      <c r="N316" s="20"/>
      <c r="O316" s="194">
        <f t="shared" si="47"/>
        <v>0</v>
      </c>
      <c r="P316" s="1416"/>
      <c r="Q316" s="20"/>
      <c r="R316" s="560" t="str">
        <f>IFERROR(VLOOKUP(Q316,'FX rates'!$C$9:$D$25,2,FALSE),"")</f>
        <v/>
      </c>
      <c r="S316" s="382">
        <f t="shared" si="48"/>
        <v>0</v>
      </c>
      <c r="T316" s="382">
        <f t="shared" si="49"/>
        <v>0</v>
      </c>
      <c r="U316" s="48"/>
      <c r="V316" s="62"/>
      <c r="W316" s="62"/>
      <c r="X316" s="62"/>
      <c r="Y316" s="62"/>
      <c r="Z316" s="62"/>
      <c r="AA316" s="62"/>
      <c r="AB316" s="62"/>
      <c r="AC316" s="187"/>
      <c r="AD316" s="61"/>
      <c r="AE316" s="61"/>
      <c r="AF316" s="5"/>
      <c r="AG316" s="11"/>
      <c r="AH316" s="11"/>
      <c r="AI316" s="11"/>
      <c r="AJ316" s="11"/>
      <c r="AK316" s="11"/>
      <c r="AL316" s="11"/>
      <c r="AM316" s="11"/>
    </row>
    <row r="317" spans="1:39" x14ac:dyDescent="0.2">
      <c r="A317" s="32"/>
      <c r="B317" s="19"/>
      <c r="C317" s="19"/>
      <c r="D317" s="42"/>
      <c r="E317" s="1163"/>
      <c r="F317" s="1163"/>
      <c r="G317" s="365"/>
      <c r="H317" s="42"/>
      <c r="I317" s="365"/>
      <c r="J317" s="365"/>
      <c r="K317" s="19"/>
      <c r="L317" s="19"/>
      <c r="M317" s="42"/>
      <c r="N317" s="20"/>
      <c r="O317" s="194">
        <f t="shared" si="47"/>
        <v>0</v>
      </c>
      <c r="P317" s="1416"/>
      <c r="Q317" s="20"/>
      <c r="R317" s="560" t="str">
        <f>IFERROR(VLOOKUP(Q317,'FX rates'!$C$9:$D$25,2,FALSE),"")</f>
        <v/>
      </c>
      <c r="S317" s="382">
        <f t="shared" si="48"/>
        <v>0</v>
      </c>
      <c r="T317" s="382">
        <f t="shared" si="49"/>
        <v>0</v>
      </c>
      <c r="U317" s="48"/>
      <c r="V317" s="62"/>
      <c r="W317" s="62"/>
      <c r="X317" s="62"/>
      <c r="Y317" s="62"/>
      <c r="Z317" s="62"/>
      <c r="AA317" s="62"/>
      <c r="AB317" s="62"/>
      <c r="AC317" s="187"/>
      <c r="AD317" s="61"/>
      <c r="AE317" s="61"/>
      <c r="AF317" s="5"/>
      <c r="AG317" s="11"/>
      <c r="AH317" s="11"/>
      <c r="AI317" s="11"/>
      <c r="AJ317" s="11"/>
      <c r="AK317" s="11"/>
      <c r="AL317" s="11"/>
      <c r="AM317" s="11"/>
    </row>
    <row r="318" spans="1:39" x14ac:dyDescent="0.2">
      <c r="A318" s="32"/>
      <c r="B318" s="19"/>
      <c r="C318" s="19"/>
      <c r="D318" s="42"/>
      <c r="E318" s="1163"/>
      <c r="F318" s="1163"/>
      <c r="G318" s="365"/>
      <c r="H318" s="42"/>
      <c r="I318" s="365"/>
      <c r="J318" s="365"/>
      <c r="K318" s="19"/>
      <c r="L318" s="19"/>
      <c r="M318" s="42"/>
      <c r="N318" s="20"/>
      <c r="O318" s="194">
        <f t="shared" si="47"/>
        <v>0</v>
      </c>
      <c r="P318" s="1416"/>
      <c r="Q318" s="20"/>
      <c r="R318" s="560" t="str">
        <f>IFERROR(VLOOKUP(Q318,'FX rates'!$C$9:$D$25,2,FALSE),"")</f>
        <v/>
      </c>
      <c r="S318" s="382">
        <f t="shared" si="48"/>
        <v>0</v>
      </c>
      <c r="T318" s="382">
        <f t="shared" si="49"/>
        <v>0</v>
      </c>
      <c r="U318" s="48"/>
      <c r="V318" s="62"/>
      <c r="W318" s="62"/>
      <c r="X318" s="62"/>
      <c r="Y318" s="62"/>
      <c r="Z318" s="62"/>
      <c r="AA318" s="62"/>
      <c r="AB318" s="62"/>
      <c r="AC318" s="187"/>
      <c r="AD318" s="61"/>
      <c r="AE318" s="61"/>
      <c r="AF318" s="5"/>
      <c r="AG318" s="11"/>
      <c r="AH318" s="11"/>
      <c r="AI318" s="11"/>
      <c r="AJ318" s="11"/>
      <c r="AK318" s="11"/>
      <c r="AL318" s="11"/>
      <c r="AM318" s="11"/>
    </row>
    <row r="319" spans="1:39" x14ac:dyDescent="0.2">
      <c r="A319" s="32"/>
      <c r="B319" s="19"/>
      <c r="C319" s="19"/>
      <c r="D319" s="42"/>
      <c r="E319" s="1163"/>
      <c r="F319" s="1163"/>
      <c r="G319" s="365"/>
      <c r="H319" s="42"/>
      <c r="I319" s="365"/>
      <c r="J319" s="365"/>
      <c r="K319" s="19"/>
      <c r="L319" s="19"/>
      <c r="M319" s="42"/>
      <c r="N319" s="20"/>
      <c r="O319" s="194">
        <f t="shared" si="47"/>
        <v>0</v>
      </c>
      <c r="P319" s="1416"/>
      <c r="Q319" s="20"/>
      <c r="R319" s="560" t="str">
        <f>IFERROR(VLOOKUP(Q319,'FX rates'!$C$9:$D$25,2,FALSE),"")</f>
        <v/>
      </c>
      <c r="S319" s="382">
        <f t="shared" si="48"/>
        <v>0</v>
      </c>
      <c r="T319" s="382">
        <f t="shared" si="49"/>
        <v>0</v>
      </c>
      <c r="U319" s="48"/>
      <c r="V319" s="62"/>
      <c r="W319" s="62"/>
      <c r="X319" s="62"/>
      <c r="Y319" s="62"/>
      <c r="Z319" s="62"/>
      <c r="AA319" s="62"/>
      <c r="AB319" s="62"/>
      <c r="AC319" s="187"/>
      <c r="AD319" s="61"/>
      <c r="AE319" s="61"/>
      <c r="AF319" s="5"/>
      <c r="AG319" s="11"/>
      <c r="AH319" s="11"/>
      <c r="AI319" s="11"/>
      <c r="AJ319" s="11"/>
      <c r="AK319" s="11"/>
      <c r="AL319" s="11"/>
      <c r="AM319" s="11"/>
    </row>
    <row r="320" spans="1:39" x14ac:dyDescent="0.2">
      <c r="A320" s="32"/>
      <c r="B320" s="19"/>
      <c r="C320" s="19"/>
      <c r="D320" s="42"/>
      <c r="E320" s="1163"/>
      <c r="F320" s="1163"/>
      <c r="G320" s="365"/>
      <c r="H320" s="42"/>
      <c r="I320" s="365"/>
      <c r="J320" s="365"/>
      <c r="K320" s="19"/>
      <c r="L320" s="19"/>
      <c r="M320" s="42"/>
      <c r="N320" s="20"/>
      <c r="O320" s="194">
        <f t="shared" si="47"/>
        <v>0</v>
      </c>
      <c r="P320" s="1416"/>
      <c r="Q320" s="20"/>
      <c r="R320" s="560" t="str">
        <f>IFERROR(VLOOKUP(Q320,'FX rates'!$C$9:$D$25,2,FALSE),"")</f>
        <v/>
      </c>
      <c r="S320" s="382">
        <f t="shared" si="48"/>
        <v>0</v>
      </c>
      <c r="T320" s="382">
        <f t="shared" si="49"/>
        <v>0</v>
      </c>
      <c r="U320" s="48"/>
      <c r="V320" s="62"/>
      <c r="W320" s="62"/>
      <c r="X320" s="62"/>
      <c r="Y320" s="62"/>
      <c r="Z320" s="62"/>
      <c r="AA320" s="62"/>
      <c r="AB320" s="62"/>
      <c r="AC320" s="187"/>
      <c r="AD320" s="61"/>
      <c r="AE320" s="61"/>
      <c r="AF320" s="5"/>
      <c r="AG320" s="11"/>
      <c r="AH320" s="11"/>
      <c r="AI320" s="11"/>
      <c r="AJ320" s="11"/>
      <c r="AK320" s="11"/>
      <c r="AL320" s="11"/>
      <c r="AM320" s="11"/>
    </row>
    <row r="321" spans="1:39" x14ac:dyDescent="0.2">
      <c r="A321" s="32"/>
      <c r="B321" s="19"/>
      <c r="C321" s="19"/>
      <c r="D321" s="42"/>
      <c r="E321" s="1163"/>
      <c r="F321" s="1163"/>
      <c r="G321" s="365"/>
      <c r="H321" s="42"/>
      <c r="I321" s="365"/>
      <c r="J321" s="365"/>
      <c r="K321" s="19"/>
      <c r="L321" s="19"/>
      <c r="M321" s="42"/>
      <c r="N321" s="20"/>
      <c r="O321" s="194">
        <f t="shared" si="47"/>
        <v>0</v>
      </c>
      <c r="P321" s="1416"/>
      <c r="Q321" s="20"/>
      <c r="R321" s="560" t="str">
        <f>IFERROR(VLOOKUP(Q321,'FX rates'!$C$9:$D$25,2,FALSE),"")</f>
        <v/>
      </c>
      <c r="S321" s="382">
        <f t="shared" si="48"/>
        <v>0</v>
      </c>
      <c r="T321" s="382">
        <f t="shared" si="49"/>
        <v>0</v>
      </c>
      <c r="U321" s="48"/>
      <c r="V321" s="62"/>
      <c r="W321" s="62"/>
      <c r="X321" s="62"/>
      <c r="Y321" s="62"/>
      <c r="Z321" s="62"/>
      <c r="AA321" s="62"/>
      <c r="AB321" s="62"/>
      <c r="AC321" s="187"/>
      <c r="AD321" s="61"/>
      <c r="AE321" s="61"/>
      <c r="AF321" s="5"/>
      <c r="AG321" s="11"/>
      <c r="AH321" s="11"/>
      <c r="AI321" s="11"/>
      <c r="AJ321" s="11"/>
      <c r="AK321" s="11"/>
      <c r="AL321" s="11"/>
      <c r="AM321" s="11"/>
    </row>
    <row r="322" spans="1:39" x14ac:dyDescent="0.2">
      <c r="A322" s="32"/>
      <c r="B322" s="19"/>
      <c r="C322" s="19"/>
      <c r="D322" s="42"/>
      <c r="E322" s="1163"/>
      <c r="F322" s="1163"/>
      <c r="G322" s="365"/>
      <c r="H322" s="42"/>
      <c r="I322" s="365"/>
      <c r="J322" s="365"/>
      <c r="K322" s="19"/>
      <c r="L322" s="19"/>
      <c r="M322" s="42"/>
      <c r="N322" s="20"/>
      <c r="O322" s="194">
        <f t="shared" si="47"/>
        <v>0</v>
      </c>
      <c r="P322" s="1416"/>
      <c r="Q322" s="20"/>
      <c r="R322" s="560" t="str">
        <f>IFERROR(VLOOKUP(Q322,'FX rates'!$C$9:$D$25,2,FALSE),"")</f>
        <v/>
      </c>
      <c r="S322" s="382">
        <f t="shared" si="48"/>
        <v>0</v>
      </c>
      <c r="T322" s="382">
        <f t="shared" si="49"/>
        <v>0</v>
      </c>
      <c r="U322" s="48"/>
      <c r="V322" s="62"/>
      <c r="W322" s="62"/>
      <c r="X322" s="62"/>
      <c r="Y322" s="62"/>
      <c r="Z322" s="62"/>
      <c r="AA322" s="62"/>
      <c r="AB322" s="62"/>
      <c r="AC322" s="62"/>
      <c r="AD322" s="61"/>
      <c r="AE322" s="61"/>
      <c r="AF322" s="5"/>
      <c r="AG322" s="11"/>
      <c r="AH322" s="11"/>
      <c r="AI322" s="11"/>
      <c r="AJ322" s="11"/>
      <c r="AK322" s="11"/>
      <c r="AL322" s="11"/>
      <c r="AM322" s="11"/>
    </row>
    <row r="323" spans="1:39" x14ac:dyDescent="0.2">
      <c r="A323" s="32"/>
      <c r="B323" s="19"/>
      <c r="C323" s="19"/>
      <c r="D323" s="42"/>
      <c r="E323" s="1163"/>
      <c r="F323" s="1163"/>
      <c r="G323" s="365"/>
      <c r="H323" s="42"/>
      <c r="I323" s="365"/>
      <c r="J323" s="365"/>
      <c r="K323" s="19"/>
      <c r="L323" s="19"/>
      <c r="M323" s="42"/>
      <c r="N323" s="20"/>
      <c r="O323" s="194">
        <f t="shared" si="47"/>
        <v>0</v>
      </c>
      <c r="P323" s="1416"/>
      <c r="Q323" s="20"/>
      <c r="R323" s="560" t="str">
        <f>IFERROR(VLOOKUP(Q323,'FX rates'!$C$9:$D$25,2,FALSE),"")</f>
        <v/>
      </c>
      <c r="S323" s="382">
        <f t="shared" si="48"/>
        <v>0</v>
      </c>
      <c r="T323" s="382">
        <f t="shared" si="49"/>
        <v>0</v>
      </c>
      <c r="U323" s="48"/>
      <c r="V323" s="62"/>
      <c r="W323" s="62"/>
      <c r="X323" s="62"/>
      <c r="Y323" s="62"/>
      <c r="Z323" s="62"/>
      <c r="AA323" s="62"/>
      <c r="AB323" s="62"/>
      <c r="AC323" s="62"/>
      <c r="AD323" s="61"/>
      <c r="AE323" s="61"/>
      <c r="AF323" s="12"/>
      <c r="AG323" s="11"/>
      <c r="AH323" s="11"/>
      <c r="AI323" s="11"/>
      <c r="AJ323" s="11"/>
      <c r="AK323" s="11"/>
      <c r="AL323" s="11"/>
      <c r="AM323" s="11"/>
    </row>
    <row r="324" spans="1:39" x14ac:dyDescent="0.2">
      <c r="A324" s="32"/>
      <c r="B324" s="19"/>
      <c r="C324" s="19"/>
      <c r="D324" s="42"/>
      <c r="E324" s="1163"/>
      <c r="F324" s="1163"/>
      <c r="G324" s="365"/>
      <c r="H324" s="42"/>
      <c r="I324" s="242"/>
      <c r="J324" s="242"/>
      <c r="K324" s="19"/>
      <c r="L324" s="19"/>
      <c r="M324" s="42"/>
      <c r="N324" s="20"/>
      <c r="O324" s="194">
        <f t="shared" si="47"/>
        <v>0</v>
      </c>
      <c r="P324" s="1416"/>
      <c r="Q324" s="20"/>
      <c r="R324" s="560" t="str">
        <f>IFERROR(VLOOKUP(Q324,'FX rates'!$C$9:$D$25,2,FALSE),"")</f>
        <v/>
      </c>
      <c r="S324" s="382">
        <f t="shared" si="48"/>
        <v>0</v>
      </c>
      <c r="T324" s="382">
        <f t="shared" si="49"/>
        <v>0</v>
      </c>
      <c r="U324" s="48"/>
      <c r="V324" s="62"/>
      <c r="W324" s="62"/>
      <c r="X324" s="62"/>
      <c r="Y324" s="62"/>
      <c r="AD324" s="61"/>
      <c r="AE324" s="61"/>
      <c r="AF324" s="12"/>
      <c r="AH324" s="11"/>
      <c r="AI324" s="11"/>
      <c r="AJ324" s="11"/>
      <c r="AK324" s="11"/>
      <c r="AL324" s="11"/>
      <c r="AM324" s="11"/>
    </row>
    <row r="325" spans="1:39" hidden="1" x14ac:dyDescent="0.2"/>
    <row r="326" spans="1:39" hidden="1" x14ac:dyDescent="0.2"/>
    <row r="327" spans="1:39" hidden="1" x14ac:dyDescent="0.2"/>
    <row r="328" spans="1:39" hidden="1" x14ac:dyDescent="0.2"/>
    <row r="329" spans="1:39" hidden="1" x14ac:dyDescent="0.2"/>
  </sheetData>
  <sheetProtection algorithmName="SHA-512" hashValue="2bJIPWpB+6yNZjfRGYEwVXeKEE+WHkb+N1XTRF24ol6nqn06g6g4Y6E1Hnm3g6OrphKEYGpUQek8xUpvWf5z2Q==" saltValue="cp8bHmSstrAf7vDkLDafJw==" spinCount="100000" sheet="1" objects="1" scenarios="1"/>
  <sortState ref="A30:T108">
    <sortCondition ref="A30:A108"/>
  </sortState>
  <customSheetViews>
    <customSheetView guid="{955C557A-7F90-490E-8541-15C267AE1C49}" fitToPage="1" hiddenColumns="1">
      <pane xSplit="2" topLeftCell="C1" activePane="topRight" state="frozen"/>
      <selection pane="topRight" activeCell="B55" sqref="B55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1"/>
      <headerFooter alignWithMargins="0">
        <oddHeader>&amp;C&amp;"Arial,Bold"&amp;14 8-9 Bonds and Debentures</oddHeader>
      </headerFooter>
    </customSheetView>
    <customSheetView guid="{3CB8DAD1-80E2-4E9C-84BD-27D8B69F8B89}" fitToPage="1" hiddenColumns="1" topLeftCell="A40">
      <pane xSplit="2" topLeftCell="C1" activePane="topRight" state="frozen"/>
      <selection pane="topRight" activeCell="C60" sqref="C60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2"/>
      <headerFooter alignWithMargins="0">
        <oddHeader>&amp;C&amp;"Arial,Bold"&amp;14 8-9 Bonds and Debentures</oddHeader>
      </headerFooter>
    </customSheetView>
    <customSheetView guid="{A2854B6E-33EC-489B-B912-5CA634073191}" fitToPage="1" hiddenColumns="1">
      <pane xSplit="2" topLeftCell="C1" activePane="topRight" state="frozen"/>
      <selection pane="topRight" activeCell="B55" sqref="B55"/>
      <colBreaks count="1" manualBreakCount="1">
        <brk id="29" max="1048575" man="1"/>
      </colBreaks>
      <pageMargins left="0.25" right="0.04" top="0.77" bottom="0.27" header="0.5" footer="0"/>
      <printOptions horizontalCentered="1"/>
      <pageSetup paperSize="5" scale="67" orientation="landscape" blackAndWhite="1" horizontalDpi="300" verticalDpi="300" r:id="rId3"/>
      <headerFooter alignWithMargins="0">
        <oddHeader>&amp;C&amp;"Arial,Bold"&amp;14 8-9 Bonds and Debentures</oddHeader>
      </headerFooter>
    </customSheetView>
  </customSheetViews>
  <mergeCells count="8">
    <mergeCell ref="B23:C23"/>
    <mergeCell ref="B9:C9"/>
    <mergeCell ref="B14:C14"/>
    <mergeCell ref="B17:C17"/>
    <mergeCell ref="B18:C18"/>
    <mergeCell ref="B19:C19"/>
    <mergeCell ref="B22:C22"/>
    <mergeCell ref="B16:C16"/>
  </mergeCells>
  <phoneticPr fontId="0" type="noConversion"/>
  <dataValidations count="12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" sqref="Z89:AB245 W91:Y248 V92:V229 W74:AC74 Z75:AB86 AC82">
      <formula1>5000000000000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V82:V90 V76:V77 W77:Y90"/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30:J324 P30:P324 G30:G324 R30:T324">
      <formula1>50000000000</formula1>
    </dataValidation>
    <dataValidation type="date" operator="greaterThan" allowBlank="1" showInputMessage="1" showErrorMessage="1" errorTitle="Incorrect Date Format" error="Please enter as mm/dd/yy" sqref="E30:F324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K30:L324">
      <formula1>100</formula1>
    </dataValidation>
    <dataValidation type="list" allowBlank="1" showInputMessage="1" showErrorMessage="1" sqref="M30:M324">
      <formula1>$AH$30:$AH$32</formula1>
    </dataValidation>
    <dataValidation type="list" allowBlank="1" showInputMessage="1" showErrorMessage="1" sqref="N324">
      <formula1>$AI$30:$AI$34</formula1>
    </dataValidation>
    <dataValidation type="list" allowBlank="1" showInputMessage="1" showErrorMessage="1" sqref="H30:H324">
      <formula1>$AL$30:$AL$31</formula1>
    </dataValidation>
    <dataValidation type="list" allowBlank="1" showInputMessage="1" showErrorMessage="1" sqref="Q30:Q324">
      <formula1>$AK$31:$AK$46</formula1>
    </dataValidation>
    <dataValidation type="list" allowBlank="1" showInputMessage="1" showErrorMessage="1" sqref="D30:D324">
      <formula1>IF(OR(A30=$AF$57,A30=$AF$58,A30=$AF$59,A30=$AF$60),$AG$38,$AG$30:$AG$37)</formula1>
    </dataValidation>
    <dataValidation type="list" allowBlank="1" showInputMessage="1" showErrorMessage="1" sqref="A30:A324">
      <formula1>$AF$30:$AF$62</formula1>
    </dataValidation>
    <dataValidation type="list" allowBlank="1" showInputMessage="1" showErrorMessage="1" sqref="N30:N323">
      <formula1>$AI$30:$AI$33</formula1>
    </dataValidation>
  </dataValidations>
  <hyperlinks>
    <hyperlink ref="O4" location="Cover!A1" display="Back to Main"/>
  </hyperlinks>
  <printOptions horizontalCentered="1"/>
  <pageMargins left="0.5" right="0" top="0.69" bottom="0.7" header="0.5" footer="0.5"/>
  <pageSetup paperSize="5" scale="40" orientation="landscape" blackAndWhite="1" horizontalDpi="300" verticalDpi="300" r:id="rId4"/>
  <headerFooter alignWithMargins="0">
    <oddHeader>&amp;C&amp;"Arial,Bold"&amp;14 8-9 Bonds and Debentures</oddHeader>
    <oddFooter>&amp;R
Page &amp;P of &amp;N</oddFooter>
  </headerFooter>
  <colBreaks count="1" manualBreakCount="1">
    <brk id="29" max="1048575" man="1"/>
  </colBreaks>
  <ignoredErrors>
    <ignoredError sqref="D17:J17" formula="1"/>
  </ignoredErrors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17"/>
  <sheetViews>
    <sheetView view="pageBreakPreview" zoomScale="80" zoomScaleNormal="80" zoomScaleSheetLayoutView="80" workbookViewId="0">
      <selection activeCell="D38" sqref="D38"/>
    </sheetView>
  </sheetViews>
  <sheetFormatPr defaultColWidth="0" defaultRowHeight="12.75" zeroHeight="1" x14ac:dyDescent="0.2"/>
  <cols>
    <col min="1" max="1" width="19.85546875" customWidth="1"/>
    <col min="2" max="2" width="32.42578125" customWidth="1"/>
    <col min="3" max="3" width="29.140625" customWidth="1"/>
    <col min="4" max="4" width="21.42578125" customWidth="1"/>
    <col min="5" max="6" width="13.42578125" customWidth="1"/>
    <col min="7" max="7" width="18" customWidth="1"/>
    <col min="8" max="8" width="14.5703125" customWidth="1"/>
    <col min="9" max="9" width="24.5703125" customWidth="1"/>
    <col min="10" max="10" width="20.5703125" customWidth="1"/>
    <col min="11" max="12" width="22.85546875" customWidth="1"/>
    <col min="13" max="13" width="11.42578125" customWidth="1"/>
    <col min="14" max="14" width="16.42578125" hidden="1" customWidth="1"/>
    <col min="15" max="17" width="9.140625" hidden="1" customWidth="1"/>
    <col min="18" max="18" width="59.42578125" hidden="1" customWidth="1"/>
    <col min="19" max="19" width="9.140625" hidden="1" customWidth="1"/>
    <col min="20" max="20" width="9.5703125" hidden="1" customWidth="1"/>
    <col min="21" max="21" width="38.85546875" hidden="1" customWidth="1"/>
    <col min="22" max="25" width="15.5703125" hidden="1" customWidth="1"/>
    <col min="26" max="16384" width="9.140625" hidden="1"/>
  </cols>
  <sheetData>
    <row r="1" spans="1:16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x14ac:dyDescent="0.2">
      <c r="A2" s="11"/>
      <c r="B2" s="11"/>
      <c r="C2" s="233"/>
      <c r="D2" s="233"/>
      <c r="E2" s="11"/>
      <c r="F2" s="11"/>
      <c r="G2" s="11"/>
      <c r="H2" s="11"/>
      <c r="I2" s="11"/>
      <c r="J2" s="742" t="s">
        <v>12</v>
      </c>
      <c r="K2" s="39"/>
      <c r="L2" s="39"/>
      <c r="M2" s="11"/>
      <c r="N2" s="11"/>
      <c r="O2" s="11"/>
      <c r="P2" s="11"/>
    </row>
    <row r="3" spans="1:16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">
      <c r="A4" s="35" t="s">
        <v>9</v>
      </c>
      <c r="B4" s="40" t="str">
        <f>Cover!$B$13</f>
        <v>Select Name of Insurer/ Financial Holding Company</v>
      </c>
      <c r="C4" s="40"/>
      <c r="D4" s="11"/>
      <c r="E4" s="11"/>
      <c r="F4" s="11"/>
      <c r="G4" s="11"/>
      <c r="H4" s="11"/>
      <c r="I4" s="11" t="s">
        <v>23</v>
      </c>
      <c r="J4" s="11"/>
      <c r="K4" s="11"/>
      <c r="L4" s="11"/>
      <c r="M4" s="11"/>
      <c r="N4" s="11"/>
      <c r="O4" s="11"/>
      <c r="P4" s="11"/>
    </row>
    <row r="5" spans="1:16" x14ac:dyDescent="0.2">
      <c r="A5" s="35"/>
      <c r="B5" s="40"/>
      <c r="C5" s="4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">
      <c r="A6" s="35" t="s">
        <v>10</v>
      </c>
      <c r="B6" s="41">
        <f>Cover!$B$19</f>
        <v>0</v>
      </c>
      <c r="C6" s="4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 x14ac:dyDescent="0.2">
      <c r="A7" s="11"/>
      <c r="B7" s="11"/>
      <c r="C7" s="11"/>
      <c r="D7" s="482"/>
      <c r="E7" s="62"/>
      <c r="F7" s="62"/>
      <c r="G7" s="70" t="s">
        <v>32</v>
      </c>
      <c r="H7" s="67"/>
      <c r="I7" s="298" t="s">
        <v>206</v>
      </c>
      <c r="J7" s="176" t="str">
        <f>"Valuation Amount Balance Sheet "&amp;YEAR($B$6)</f>
        <v>Valuation Amount Balance Sheet 1900</v>
      </c>
      <c r="K7" s="178" t="str">
        <f>"Valuation Amount Segregated  Fund "&amp;YEAR($B$6)</f>
        <v>Valuation Amount Segregated  Fund 1900</v>
      </c>
      <c r="L7" s="178" t="str">
        <f>"Other Assets at Year End "&amp;YEAR($B$6)</f>
        <v>Other Assets at Year End 1900</v>
      </c>
      <c r="M7" s="11"/>
      <c r="N7" s="11"/>
      <c r="O7" s="11"/>
      <c r="P7" s="11"/>
    </row>
    <row r="8" spans="1:16" x14ac:dyDescent="0.2">
      <c r="A8" s="11"/>
      <c r="B8" s="11"/>
      <c r="C8" s="11"/>
      <c r="D8" s="482"/>
      <c r="E8" s="62"/>
      <c r="F8" s="62"/>
      <c r="G8" s="23" t="s">
        <v>450</v>
      </c>
      <c r="H8" s="67"/>
      <c r="I8" s="203"/>
      <c r="J8" s="176"/>
      <c r="K8" s="178"/>
      <c r="L8" s="178"/>
      <c r="M8" s="11"/>
      <c r="N8" s="11"/>
      <c r="O8" s="11"/>
      <c r="P8" s="11"/>
    </row>
    <row r="9" spans="1:16" ht="13.5" thickBot="1" x14ac:dyDescent="0.25">
      <c r="A9" s="11"/>
      <c r="B9" s="11"/>
      <c r="C9" s="11"/>
      <c r="D9" s="62"/>
      <c r="E9" s="62"/>
      <c r="F9" s="62"/>
      <c r="G9" s="813" t="s">
        <v>48</v>
      </c>
      <c r="H9" s="88"/>
      <c r="I9" s="814">
        <f>SUMIFS($I$25:$I$115,$A$25:$A$115,$G$9,$C$25:$C$115,$G$8)</f>
        <v>0</v>
      </c>
      <c r="J9" s="814">
        <f>SUMIFS($J$25:$J$115,$A$25:$A$115,$G$9,$C$25:$C$115,$G$8)</f>
        <v>0</v>
      </c>
      <c r="K9" s="814">
        <f>SUMIFS($K$25:$K$115,$A$25:$A$115,$G$9,$C$25:$C$115,$G$8)</f>
        <v>0</v>
      </c>
      <c r="L9" s="814">
        <f>SUMIFS($L$25:$L$115,$A$25:$A$115,$G$9,$C$25:$C$115,$G$8)</f>
        <v>0</v>
      </c>
      <c r="M9" s="11"/>
      <c r="N9" s="11"/>
      <c r="O9" s="11"/>
      <c r="P9" s="11"/>
    </row>
    <row r="10" spans="1:16" ht="13.5" thickTop="1" x14ac:dyDescent="0.2">
      <c r="A10" s="11"/>
      <c r="B10" s="11"/>
      <c r="C10" s="11"/>
      <c r="D10" s="62"/>
      <c r="E10" s="62"/>
      <c r="F10" s="154"/>
      <c r="G10" s="1191" t="s">
        <v>929</v>
      </c>
      <c r="H10" s="500"/>
      <c r="I10" s="149">
        <f>SUMIFS($I$25:$I$115,$A$25:$A$115,$G$10,$C$25:$C$115,$G$8)</f>
        <v>0</v>
      </c>
      <c r="J10" s="149">
        <f>SUMIFS($J$25:$J$115,$A$25:$A$115,$G$10,$C$25:$C$115,$G$8)</f>
        <v>0</v>
      </c>
      <c r="K10" s="149">
        <f>SUMIFS($K$25:$K$115,$A$25:$A$115,$G$10,$C$25:$C$115,$G$8)</f>
        <v>0</v>
      </c>
      <c r="L10" s="149">
        <f>SUMIFS($L$25:$L$115,$A$25:$A$115,$G$10,$C$25:$C$115,$G$8)</f>
        <v>0</v>
      </c>
      <c r="M10" s="11"/>
      <c r="N10" s="11"/>
      <c r="O10" s="11"/>
      <c r="P10" s="11"/>
    </row>
    <row r="11" spans="1:16" x14ac:dyDescent="0.2">
      <c r="A11" s="11"/>
      <c r="B11" s="11"/>
      <c r="C11" s="11"/>
      <c r="D11" s="62"/>
      <c r="E11" s="62"/>
      <c r="F11" s="154"/>
      <c r="G11" s="1190" t="s">
        <v>578</v>
      </c>
      <c r="H11" s="500"/>
      <c r="I11" s="156">
        <f>SUMIFS($I$25:$I$115,$A$25:$A$115,$G$11,$C$25:$C$115,$G$8)</f>
        <v>0</v>
      </c>
      <c r="J11" s="156">
        <f>SUMIFS($J$25:$J$115,$A$25:$A$115,$G$11,$C$25:$C$115,$G$8)</f>
        <v>0</v>
      </c>
      <c r="K11" s="156">
        <f>SUMIFS($K$25:$K$115,$A$25:$A$115,$G$11,$C$25:$C$115,$G$8)</f>
        <v>0</v>
      </c>
      <c r="L11" s="156">
        <f>SUMIFS($L$25:$L$115,$A$25:$A$115,$G$11,$C$25:$C$115,$G$8)</f>
        <v>0</v>
      </c>
      <c r="M11" s="11"/>
      <c r="N11" s="11"/>
      <c r="O11" s="11"/>
      <c r="P11" s="11"/>
    </row>
    <row r="12" spans="1:16" x14ac:dyDescent="0.2">
      <c r="A12" s="11"/>
      <c r="B12" s="11"/>
      <c r="C12" s="62"/>
      <c r="D12" s="62"/>
      <c r="E12" s="62"/>
      <c r="F12" s="154"/>
      <c r="G12" s="1189" t="s">
        <v>579</v>
      </c>
      <c r="H12" s="67"/>
      <c r="I12" s="94">
        <f>SUM(I10:I11)</f>
        <v>0</v>
      </c>
      <c r="J12" s="94">
        <f t="shared" ref="J12:L12" si="0">SUM(J10:J11)</f>
        <v>0</v>
      </c>
      <c r="K12" s="94">
        <f t="shared" si="0"/>
        <v>0</v>
      </c>
      <c r="L12" s="94">
        <f t="shared" si="0"/>
        <v>0</v>
      </c>
      <c r="M12" s="11"/>
      <c r="N12" s="11"/>
      <c r="O12" s="11"/>
      <c r="P12" s="11"/>
    </row>
    <row r="13" spans="1:16" x14ac:dyDescent="0.2">
      <c r="A13" s="11"/>
      <c r="B13" s="11"/>
      <c r="C13" s="62"/>
      <c r="D13" s="62"/>
      <c r="E13" s="62"/>
      <c r="F13" s="62"/>
      <c r="G13" s="123" t="s">
        <v>581</v>
      </c>
      <c r="H13" s="78"/>
      <c r="I13" s="343">
        <f>I9+I12</f>
        <v>0</v>
      </c>
      <c r="J13" s="343">
        <f t="shared" ref="J13:L13" si="1">J9+J12</f>
        <v>0</v>
      </c>
      <c r="K13" s="343">
        <f t="shared" si="1"/>
        <v>0</v>
      </c>
      <c r="L13" s="343">
        <f t="shared" si="1"/>
        <v>0</v>
      </c>
      <c r="M13" s="11"/>
      <c r="N13" s="11"/>
      <c r="O13" s="11"/>
      <c r="P13" s="11"/>
    </row>
    <row r="14" spans="1:16" ht="27.75" customHeight="1" x14ac:dyDescent="0.2">
      <c r="A14" s="11"/>
      <c r="B14" s="11"/>
      <c r="C14" s="62"/>
      <c r="D14" s="161"/>
      <c r="E14" s="62"/>
      <c r="F14" s="62"/>
      <c r="G14" s="1625" t="s">
        <v>928</v>
      </c>
      <c r="H14" s="1626"/>
      <c r="I14" s="149"/>
      <c r="J14" s="149"/>
      <c r="K14" s="149"/>
      <c r="L14" s="149"/>
      <c r="M14" s="11"/>
      <c r="N14" s="11"/>
      <c r="O14" s="11"/>
      <c r="P14" s="11"/>
    </row>
    <row r="15" spans="1:16" x14ac:dyDescent="0.2">
      <c r="A15" s="11"/>
      <c r="B15" s="11"/>
      <c r="C15" s="62"/>
      <c r="D15" s="161"/>
      <c r="E15" s="61"/>
      <c r="F15" s="61"/>
      <c r="G15" s="656" t="s">
        <v>48</v>
      </c>
      <c r="H15" s="67"/>
      <c r="I15" s="156">
        <f t="shared" ref="I15:L17" si="2">+V31+V36+V41</f>
        <v>0</v>
      </c>
      <c r="J15" s="156">
        <f t="shared" si="2"/>
        <v>0</v>
      </c>
      <c r="K15" s="156">
        <f t="shared" si="2"/>
        <v>0</v>
      </c>
      <c r="L15" s="156">
        <f t="shared" si="2"/>
        <v>0</v>
      </c>
      <c r="M15" s="11"/>
      <c r="N15" s="11"/>
      <c r="O15" s="11"/>
      <c r="P15" s="11"/>
    </row>
    <row r="16" spans="1:16" x14ac:dyDescent="0.2">
      <c r="A16" s="11"/>
      <c r="B16" s="11"/>
      <c r="C16" s="62"/>
      <c r="D16" s="62"/>
      <c r="E16" s="62"/>
      <c r="F16" s="62"/>
      <c r="G16" s="241" t="s">
        <v>929</v>
      </c>
      <c r="H16" s="500"/>
      <c r="I16" s="156">
        <f t="shared" si="2"/>
        <v>0</v>
      </c>
      <c r="J16" s="156">
        <f t="shared" si="2"/>
        <v>0</v>
      </c>
      <c r="K16" s="156">
        <f t="shared" si="2"/>
        <v>0</v>
      </c>
      <c r="L16" s="156">
        <f t="shared" si="2"/>
        <v>0</v>
      </c>
      <c r="M16" s="11"/>
      <c r="N16" s="11"/>
      <c r="O16" s="11"/>
      <c r="P16" s="11"/>
    </row>
    <row r="17" spans="1:25" x14ac:dyDescent="0.2">
      <c r="A17" s="11"/>
      <c r="B17" s="11"/>
      <c r="C17" s="62"/>
      <c r="D17" s="62"/>
      <c r="E17" s="62"/>
      <c r="F17" s="62"/>
      <c r="G17" s="241" t="s">
        <v>578</v>
      </c>
      <c r="H17" s="500"/>
      <c r="I17" s="156">
        <f t="shared" si="2"/>
        <v>0</v>
      </c>
      <c r="J17" s="156">
        <f t="shared" si="2"/>
        <v>0</v>
      </c>
      <c r="K17" s="156">
        <f t="shared" si="2"/>
        <v>0</v>
      </c>
      <c r="L17" s="156">
        <f t="shared" si="2"/>
        <v>0</v>
      </c>
      <c r="M17" s="11"/>
      <c r="N17" s="11"/>
      <c r="O17" s="11"/>
      <c r="P17" s="11"/>
    </row>
    <row r="18" spans="1:25" ht="28.5" customHeight="1" x14ac:dyDescent="0.2">
      <c r="A18" s="11"/>
      <c r="B18" s="11"/>
      <c r="C18" s="62"/>
      <c r="D18" s="62"/>
      <c r="E18" s="62"/>
      <c r="F18" s="62"/>
      <c r="G18" s="1625" t="s">
        <v>930</v>
      </c>
      <c r="H18" s="1626"/>
      <c r="I18" s="94">
        <f>SUM(I15:I17)</f>
        <v>0</v>
      </c>
      <c r="J18" s="94">
        <f t="shared" ref="J18:L18" si="3">SUM(J15:J17)</f>
        <v>0</v>
      </c>
      <c r="K18" s="94">
        <f t="shared" si="3"/>
        <v>0</v>
      </c>
      <c r="L18" s="94">
        <f t="shared" si="3"/>
        <v>0</v>
      </c>
      <c r="M18" s="11"/>
      <c r="N18" s="11"/>
      <c r="O18" s="11"/>
      <c r="P18" s="11"/>
    </row>
    <row r="19" spans="1:25" x14ac:dyDescent="0.2">
      <c r="A19" s="11"/>
      <c r="B19" s="11"/>
      <c r="C19" s="11"/>
      <c r="D19" s="11"/>
      <c r="E19" s="11"/>
      <c r="F19" s="11"/>
      <c r="G19" s="70"/>
      <c r="H19" s="67"/>
      <c r="I19" s="156"/>
      <c r="J19" s="156"/>
      <c r="K19" s="156"/>
      <c r="L19" s="156"/>
      <c r="M19" s="11"/>
      <c r="N19" s="11"/>
      <c r="O19" s="11"/>
      <c r="P19" s="11"/>
    </row>
    <row r="20" spans="1:25" x14ac:dyDescent="0.2">
      <c r="A20" s="11"/>
      <c r="B20" s="11"/>
      <c r="C20" s="11"/>
      <c r="D20" s="11"/>
      <c r="E20" s="11"/>
      <c r="F20" s="11"/>
      <c r="G20" s="70" t="s">
        <v>135</v>
      </c>
      <c r="H20" s="67"/>
      <c r="I20" s="194">
        <f>I13+I18</f>
        <v>0</v>
      </c>
      <c r="J20" s="194">
        <f t="shared" ref="J20:L20" si="4">J13+J18</f>
        <v>0</v>
      </c>
      <c r="K20" s="194">
        <f t="shared" si="4"/>
        <v>0</v>
      </c>
      <c r="L20" s="194">
        <f t="shared" si="4"/>
        <v>0</v>
      </c>
      <c r="M20" s="11"/>
      <c r="N20" s="11"/>
      <c r="O20" s="11"/>
      <c r="P20" s="11"/>
      <c r="R20" t="s">
        <v>460</v>
      </c>
    </row>
    <row r="21" spans="1:25" x14ac:dyDescent="0.2">
      <c r="A21" s="11"/>
      <c r="B21" s="11"/>
      <c r="C21" s="11"/>
      <c r="D21" s="11"/>
      <c r="E21" s="11"/>
      <c r="F21" s="11"/>
      <c r="G21" s="11"/>
      <c r="H21" s="5"/>
      <c r="I21" s="323"/>
      <c r="J21" s="323"/>
      <c r="K21" s="323"/>
      <c r="L21" s="323"/>
      <c r="M21" s="11"/>
      <c r="N21" s="11"/>
      <c r="O21" s="11"/>
      <c r="P21" s="11"/>
    </row>
    <row r="22" spans="1:25" x14ac:dyDescent="0.2">
      <c r="A22" s="35" t="s">
        <v>17</v>
      </c>
      <c r="B22" s="11"/>
      <c r="C22" s="11"/>
      <c r="D22" s="11"/>
      <c r="E22" s="11"/>
      <c r="F22" s="11"/>
      <c r="G22" s="11"/>
      <c r="H22" s="5"/>
      <c r="I22" s="127">
        <f>SUM(I25:I115)</f>
        <v>0</v>
      </c>
      <c r="J22" s="127">
        <f t="shared" ref="J22:L22" si="5">SUM(J25:J115)</f>
        <v>0</v>
      </c>
      <c r="K22" s="127">
        <f t="shared" si="5"/>
        <v>0</v>
      </c>
      <c r="L22" s="127">
        <f t="shared" si="5"/>
        <v>0</v>
      </c>
      <c r="M22" s="11"/>
      <c r="N22" s="11"/>
      <c r="O22" s="11"/>
      <c r="P22" s="11"/>
      <c r="R22" s="160" t="s">
        <v>451</v>
      </c>
    </row>
    <row r="23" spans="1: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R23" s="160" t="s">
        <v>449</v>
      </c>
    </row>
    <row r="24" spans="1:25" ht="51" x14ac:dyDescent="0.2">
      <c r="A24" s="214" t="s">
        <v>19</v>
      </c>
      <c r="B24" s="215" t="s">
        <v>18</v>
      </c>
      <c r="C24" s="215" t="s">
        <v>459</v>
      </c>
      <c r="D24" s="215" t="s">
        <v>210</v>
      </c>
      <c r="E24" s="200" t="s">
        <v>205</v>
      </c>
      <c r="F24" s="229" t="s">
        <v>198</v>
      </c>
      <c r="G24" s="216" t="s">
        <v>1062</v>
      </c>
      <c r="H24" s="216" t="s">
        <v>1060</v>
      </c>
      <c r="I24" s="216" t="s">
        <v>36</v>
      </c>
      <c r="J24" s="176" t="str">
        <f>"Valuation Amount Balance Sheet "&amp;YEAR($B$6)</f>
        <v>Valuation Amount Balance Sheet 1900</v>
      </c>
      <c r="K24" s="295" t="str">
        <f>"Valuation Amount Segregated  Fund "&amp;YEAR($B$6)</f>
        <v>Valuation Amount Segregated  Fund 1900</v>
      </c>
      <c r="L24" s="295" t="str">
        <f>"Other Assets at Year End "&amp;YEAR($B$6)</f>
        <v>Other Assets at Year End 1900</v>
      </c>
      <c r="M24" s="11"/>
      <c r="N24" s="154" t="s">
        <v>204</v>
      </c>
      <c r="O24" s="11"/>
      <c r="P24" s="11"/>
      <c r="R24" s="160" t="s">
        <v>450</v>
      </c>
      <c r="U24" s="123" t="s">
        <v>32</v>
      </c>
      <c r="V24" s="203" t="s">
        <v>206</v>
      </c>
      <c r="W24" s="176" t="str">
        <f>"Valuation Amount Balance Sheet "&amp;YEAR($B$6)</f>
        <v>Valuation Amount Balance Sheet 1900</v>
      </c>
      <c r="X24" s="178" t="str">
        <f>"Valuation Amount Segregated  Fund "&amp;YEAR($B$6)</f>
        <v>Valuation Amount Segregated  Fund 1900</v>
      </c>
      <c r="Y24" s="178" t="str">
        <f>"Other Assets at Year End "&amp;YEAR($B$6)</f>
        <v>Other Assets at Year End 1900</v>
      </c>
    </row>
    <row r="25" spans="1:25" x14ac:dyDescent="0.2">
      <c r="A25" s="52"/>
      <c r="B25" s="1083"/>
      <c r="C25" s="309"/>
      <c r="D25" s="1083"/>
      <c r="E25" s="122"/>
      <c r="F25" s="122"/>
      <c r="G25" s="22"/>
      <c r="H25" s="22"/>
      <c r="I25" s="28"/>
      <c r="J25" s="28"/>
      <c r="K25" s="382">
        <f>IF(F25=$P$25,J25,0)</f>
        <v>0</v>
      </c>
      <c r="L25" s="382">
        <f>IF(OR(F25=$P$26,ISBLANK(F25)),J25,0)</f>
        <v>0</v>
      </c>
      <c r="M25" s="11"/>
      <c r="N25" s="154" t="s">
        <v>173</v>
      </c>
      <c r="O25" s="11"/>
      <c r="P25" s="11" t="s">
        <v>44</v>
      </c>
      <c r="R25" s="160" t="s">
        <v>461</v>
      </c>
      <c r="U25" s="14" t="s">
        <v>450</v>
      </c>
      <c r="V25" s="176"/>
      <c r="W25" s="178"/>
      <c r="X25" s="178"/>
      <c r="Y25" s="178"/>
    </row>
    <row r="26" spans="1:25" x14ac:dyDescent="0.2">
      <c r="A26" s="52"/>
      <c r="B26" s="29"/>
      <c r="C26" s="309"/>
      <c r="D26" s="29"/>
      <c r="E26" s="122"/>
      <c r="F26" s="122"/>
      <c r="G26" s="22"/>
      <c r="H26" s="22"/>
      <c r="I26" s="28"/>
      <c r="J26" s="28"/>
      <c r="K26" s="382">
        <f t="shared" ref="K26:K89" si="6">IF(F26=$P$25,J26,0)</f>
        <v>0</v>
      </c>
      <c r="L26" s="382">
        <f t="shared" ref="L26:L89" si="7">IF(OR(F26=$P$26,ISBLANK(F26)),J26,0)</f>
        <v>0</v>
      </c>
      <c r="M26" s="11"/>
      <c r="N26" s="154" t="s">
        <v>175</v>
      </c>
      <c r="O26" s="11"/>
      <c r="P26" s="11" t="s">
        <v>31</v>
      </c>
      <c r="U26" s="239" t="s">
        <v>48</v>
      </c>
      <c r="V26" s="156">
        <f>SUMIFS(I$25:I$115,$A$25:$A$115,$U26,$C$25:$C$115,$R$24)</f>
        <v>0</v>
      </c>
      <c r="W26" s="156">
        <f t="shared" ref="W26:Y26" si="8">SUMIFS(J$25:J$115,$A$25:$A$115,$U26,$C$25:$C$115,$R$24)</f>
        <v>0</v>
      </c>
      <c r="X26" s="156">
        <f t="shared" si="8"/>
        <v>0</v>
      </c>
      <c r="Y26" s="156">
        <f t="shared" si="8"/>
        <v>0</v>
      </c>
    </row>
    <row r="27" spans="1:25" x14ac:dyDescent="0.2">
      <c r="A27" s="52"/>
      <c r="B27" s="1185"/>
      <c r="C27" s="309"/>
      <c r="D27" s="29"/>
      <c r="E27" s="122"/>
      <c r="F27" s="122"/>
      <c r="G27" s="22"/>
      <c r="H27" s="22"/>
      <c r="I27" s="242"/>
      <c r="J27" s="242"/>
      <c r="K27" s="382">
        <f t="shared" si="6"/>
        <v>0</v>
      </c>
      <c r="L27" s="382">
        <f t="shared" si="7"/>
        <v>0</v>
      </c>
      <c r="M27" s="11"/>
      <c r="N27" s="154" t="s">
        <v>174</v>
      </c>
      <c r="O27" s="11"/>
      <c r="P27" s="11"/>
      <c r="U27" s="119" t="s">
        <v>929</v>
      </c>
      <c r="V27" s="156">
        <f t="shared" ref="V27:V28" si="9">SUMIFS(I$25:I$115,$A$25:$A$115,$U27,$C$25:$C$115,$R$24)</f>
        <v>0</v>
      </c>
      <c r="W27" s="156">
        <f t="shared" ref="W27:W28" si="10">SUMIFS(J$25:J$115,$A$25:$A$115,$U27,$C$25:$C$115,$R$24)</f>
        <v>0</v>
      </c>
      <c r="X27" s="156">
        <f t="shared" ref="X27:X28" si="11">SUMIFS(K$25:K$115,$A$25:$A$115,$U27,$C$25:$C$115,$R$24)</f>
        <v>0</v>
      </c>
      <c r="Y27" s="156">
        <f t="shared" ref="Y27:Y28" si="12">SUMIFS(L$25:L$115,$A$25:$A$115,$U27,$C$25:$C$115,$R$24)</f>
        <v>0</v>
      </c>
    </row>
    <row r="28" spans="1:25" x14ac:dyDescent="0.2">
      <c r="A28" s="52"/>
      <c r="B28" s="1185"/>
      <c r="C28" s="309"/>
      <c r="D28" s="29"/>
      <c r="E28" s="122"/>
      <c r="F28" s="122"/>
      <c r="G28" s="22"/>
      <c r="H28" s="22"/>
      <c r="I28" s="242"/>
      <c r="J28" s="242"/>
      <c r="K28" s="382">
        <f t="shared" si="6"/>
        <v>0</v>
      </c>
      <c r="L28" s="382">
        <f t="shared" si="7"/>
        <v>0</v>
      </c>
      <c r="M28" s="11"/>
      <c r="N28" s="154" t="s">
        <v>176</v>
      </c>
      <c r="O28" s="11"/>
      <c r="P28" s="11"/>
      <c r="U28" s="119" t="s">
        <v>578</v>
      </c>
      <c r="V28" s="156">
        <f t="shared" si="9"/>
        <v>0</v>
      </c>
      <c r="W28" s="156">
        <f t="shared" si="10"/>
        <v>0</v>
      </c>
      <c r="X28" s="156">
        <f t="shared" si="11"/>
        <v>0</v>
      </c>
      <c r="Y28" s="156">
        <f t="shared" si="12"/>
        <v>0</v>
      </c>
    </row>
    <row r="29" spans="1:25" x14ac:dyDescent="0.2">
      <c r="A29" s="52"/>
      <c r="B29" s="1185"/>
      <c r="C29" s="309"/>
      <c r="D29" s="29"/>
      <c r="E29" s="122"/>
      <c r="F29" s="122"/>
      <c r="G29" s="22"/>
      <c r="H29" s="22"/>
      <c r="I29" s="242"/>
      <c r="J29" s="242"/>
      <c r="K29" s="382">
        <f t="shared" si="6"/>
        <v>0</v>
      </c>
      <c r="L29" s="382">
        <f t="shared" si="7"/>
        <v>0</v>
      </c>
      <c r="M29" s="11"/>
      <c r="N29" s="154" t="s">
        <v>177</v>
      </c>
      <c r="O29" s="11"/>
      <c r="P29" s="11"/>
      <c r="U29" s="811" t="s">
        <v>579</v>
      </c>
      <c r="V29" s="94">
        <f>SUM(V26:V28)</f>
        <v>0</v>
      </c>
      <c r="W29" s="94">
        <f t="shared" ref="W29:Y29" si="13">SUM(W26:W28)</f>
        <v>0</v>
      </c>
      <c r="X29" s="94">
        <f t="shared" si="13"/>
        <v>0</v>
      </c>
      <c r="Y29" s="94">
        <f t="shared" si="13"/>
        <v>0</v>
      </c>
    </row>
    <row r="30" spans="1:25" x14ac:dyDescent="0.2">
      <c r="A30" s="52"/>
      <c r="B30" s="1186"/>
      <c r="C30" s="309"/>
      <c r="D30" s="29"/>
      <c r="E30" s="122"/>
      <c r="F30" s="122"/>
      <c r="G30" s="22"/>
      <c r="H30" s="22"/>
      <c r="I30" s="242"/>
      <c r="J30" s="242"/>
      <c r="K30" s="382">
        <f t="shared" si="6"/>
        <v>0</v>
      </c>
      <c r="L30" s="382">
        <f t="shared" si="7"/>
        <v>0</v>
      </c>
      <c r="M30" s="11"/>
      <c r="N30" s="154" t="s">
        <v>178</v>
      </c>
      <c r="O30" s="11"/>
      <c r="P30" s="11"/>
      <c r="U30" s="68" t="s">
        <v>451</v>
      </c>
      <c r="V30" s="78"/>
      <c r="W30" s="78"/>
      <c r="X30" s="78"/>
      <c r="Y30" s="78"/>
    </row>
    <row r="31" spans="1:25" x14ac:dyDescent="0.2">
      <c r="A31" s="52"/>
      <c r="B31" s="1187"/>
      <c r="C31" s="309"/>
      <c r="D31" s="29"/>
      <c r="E31" s="122"/>
      <c r="F31" s="122"/>
      <c r="G31" s="22"/>
      <c r="H31" s="22"/>
      <c r="I31" s="242"/>
      <c r="J31" s="242"/>
      <c r="K31" s="382">
        <f t="shared" si="6"/>
        <v>0</v>
      </c>
      <c r="L31" s="382">
        <f t="shared" si="7"/>
        <v>0</v>
      </c>
      <c r="M31" s="11"/>
      <c r="N31" s="154" t="s">
        <v>179</v>
      </c>
      <c r="O31" s="11"/>
      <c r="P31" s="11"/>
      <c r="U31" s="239" t="s">
        <v>48</v>
      </c>
      <c r="V31" s="156">
        <f>SUMIFS(I$25:I$115,$A$25:$A$115,$U31,$C$25:$C$115,$R$22)</f>
        <v>0</v>
      </c>
      <c r="W31" s="156">
        <f t="shared" ref="W31:Y31" si="14">SUMIFS(J$25:J$115,$A$25:$A$115,$U31,$C$25:$C$115,$R$22)</f>
        <v>0</v>
      </c>
      <c r="X31" s="156">
        <f t="shared" si="14"/>
        <v>0</v>
      </c>
      <c r="Y31" s="156">
        <f t="shared" si="14"/>
        <v>0</v>
      </c>
    </row>
    <row r="32" spans="1:25" x14ac:dyDescent="0.2">
      <c r="A32" s="52"/>
      <c r="B32" s="1187"/>
      <c r="C32" s="309"/>
      <c r="D32" s="29"/>
      <c r="E32" s="122"/>
      <c r="F32" s="122"/>
      <c r="G32" s="22"/>
      <c r="H32" s="22"/>
      <c r="I32" s="242"/>
      <c r="J32" s="242"/>
      <c r="K32" s="382">
        <f t="shared" si="6"/>
        <v>0</v>
      </c>
      <c r="L32" s="382">
        <f t="shared" si="7"/>
        <v>0</v>
      </c>
      <c r="M32" s="11"/>
      <c r="N32" s="154"/>
      <c r="O32" s="11"/>
      <c r="P32" s="11"/>
      <c r="U32" s="119" t="s">
        <v>929</v>
      </c>
      <c r="V32" s="156">
        <f t="shared" ref="V32:V33" si="15">SUMIFS(I$25:I$115,$A$25:$A$115,$U32,$C$25:$C$115,$R$22)</f>
        <v>0</v>
      </c>
      <c r="W32" s="156">
        <f t="shared" ref="W32:W33" si="16">SUMIFS(J$25:J$115,$A$25:$A$115,$U32,$C$25:$C$115,$R$22)</f>
        <v>0</v>
      </c>
      <c r="X32" s="156">
        <f t="shared" ref="X32:X33" si="17">SUMIFS(K$25:K$115,$A$25:$A$115,$U32,$C$25:$C$115,$R$22)</f>
        <v>0</v>
      </c>
      <c r="Y32" s="156">
        <f t="shared" ref="Y32:Y33" si="18">SUMIFS(L$25:L$115,$A$25:$A$115,$U32,$C$25:$C$115,$R$22)</f>
        <v>0</v>
      </c>
    </row>
    <row r="33" spans="1:25" x14ac:dyDescent="0.2">
      <c r="A33" s="52"/>
      <c r="B33" s="29"/>
      <c r="C33" s="309"/>
      <c r="D33" s="29"/>
      <c r="E33" s="122"/>
      <c r="F33" s="122"/>
      <c r="G33" s="22"/>
      <c r="H33" s="22"/>
      <c r="I33" s="242"/>
      <c r="J33" s="242"/>
      <c r="K33" s="382">
        <f t="shared" si="6"/>
        <v>0</v>
      </c>
      <c r="L33" s="382">
        <f t="shared" si="7"/>
        <v>0</v>
      </c>
      <c r="M33" s="11"/>
      <c r="N33" s="11"/>
      <c r="O33" s="11"/>
      <c r="P33" s="11"/>
      <c r="U33" s="119" t="s">
        <v>578</v>
      </c>
      <c r="V33" s="156">
        <f t="shared" si="15"/>
        <v>0</v>
      </c>
      <c r="W33" s="156">
        <f t="shared" si="16"/>
        <v>0</v>
      </c>
      <c r="X33" s="156">
        <f t="shared" si="17"/>
        <v>0</v>
      </c>
      <c r="Y33" s="156">
        <f t="shared" si="18"/>
        <v>0</v>
      </c>
    </row>
    <row r="34" spans="1:25" x14ac:dyDescent="0.2">
      <c r="A34" s="52"/>
      <c r="B34" s="29"/>
      <c r="C34" s="309"/>
      <c r="D34" s="29"/>
      <c r="E34" s="122"/>
      <c r="F34" s="122"/>
      <c r="G34" s="22"/>
      <c r="H34" s="22"/>
      <c r="I34" s="242"/>
      <c r="J34" s="242"/>
      <c r="K34" s="382">
        <f t="shared" si="6"/>
        <v>0</v>
      </c>
      <c r="L34" s="382">
        <f t="shared" si="7"/>
        <v>0</v>
      </c>
      <c r="M34" s="11"/>
      <c r="N34" s="11"/>
      <c r="O34" s="11"/>
      <c r="P34" s="11"/>
      <c r="U34" s="78"/>
      <c r="V34" s="113">
        <f>SUM(V31:V33)</f>
        <v>0</v>
      </c>
      <c r="W34" s="113">
        <f t="shared" ref="W34:Y34" si="19">SUM(W31:W33)</f>
        <v>0</v>
      </c>
      <c r="X34" s="113">
        <f t="shared" si="19"/>
        <v>0</v>
      </c>
      <c r="Y34" s="113">
        <f t="shared" si="19"/>
        <v>0</v>
      </c>
    </row>
    <row r="35" spans="1:25" x14ac:dyDescent="0.2">
      <c r="A35" s="52"/>
      <c r="B35" s="29"/>
      <c r="C35" s="309"/>
      <c r="D35" s="29"/>
      <c r="E35" s="122"/>
      <c r="F35" s="122"/>
      <c r="G35" s="22"/>
      <c r="H35" s="22"/>
      <c r="I35" s="242"/>
      <c r="J35" s="242"/>
      <c r="K35" s="382">
        <f t="shared" si="6"/>
        <v>0</v>
      </c>
      <c r="L35" s="382">
        <f t="shared" si="7"/>
        <v>0</v>
      </c>
      <c r="M35" s="11"/>
      <c r="N35" s="11"/>
      <c r="O35" s="11"/>
      <c r="P35" s="11"/>
      <c r="U35" s="1623" t="s">
        <v>449</v>
      </c>
      <c r="V35" s="1624"/>
      <c r="W35" s="1624"/>
      <c r="X35" s="78"/>
      <c r="Y35" s="78"/>
    </row>
    <row r="36" spans="1:25" x14ac:dyDescent="0.2">
      <c r="A36" s="52"/>
      <c r="B36" s="29"/>
      <c r="C36" s="309"/>
      <c r="D36" s="29"/>
      <c r="E36" s="122"/>
      <c r="F36" s="122"/>
      <c r="G36" s="22"/>
      <c r="H36" s="22"/>
      <c r="I36" s="242"/>
      <c r="J36" s="242"/>
      <c r="K36" s="382">
        <f t="shared" si="6"/>
        <v>0</v>
      </c>
      <c r="L36" s="382">
        <f t="shared" si="7"/>
        <v>0</v>
      </c>
      <c r="M36" s="11"/>
      <c r="N36" s="11"/>
      <c r="O36" s="11"/>
      <c r="P36" s="11"/>
      <c r="U36" s="239" t="s">
        <v>48</v>
      </c>
      <c r="V36" s="156">
        <f>SUMIFS(I$25:I$115,$A$25:$A$115,$U36,$C$25:$C$115,$R$23)</f>
        <v>0</v>
      </c>
      <c r="W36" s="156">
        <f t="shared" ref="W36:Y36" si="20">SUMIFS(J$25:J$115,$A$25:$A$115,$U36,$C$25:$C$115,$R$23)</f>
        <v>0</v>
      </c>
      <c r="X36" s="156">
        <f t="shared" si="20"/>
        <v>0</v>
      </c>
      <c r="Y36" s="156">
        <f t="shared" si="20"/>
        <v>0</v>
      </c>
    </row>
    <row r="37" spans="1:25" x14ac:dyDescent="0.2">
      <c r="A37" s="52"/>
      <c r="B37" s="29"/>
      <c r="C37" s="309"/>
      <c r="D37" s="29"/>
      <c r="E37" s="122"/>
      <c r="F37" s="122"/>
      <c r="G37" s="22"/>
      <c r="H37" s="22"/>
      <c r="I37" s="242"/>
      <c r="J37" s="242"/>
      <c r="K37" s="382">
        <f t="shared" si="6"/>
        <v>0</v>
      </c>
      <c r="L37" s="382">
        <f t="shared" si="7"/>
        <v>0</v>
      </c>
      <c r="M37" s="11"/>
      <c r="N37" s="11"/>
      <c r="O37" s="11"/>
      <c r="P37" s="11"/>
      <c r="U37" s="119" t="s">
        <v>929</v>
      </c>
      <c r="V37" s="156">
        <f t="shared" ref="V37:V38" si="21">SUMIFS(I$25:I$115,$A$25:$A$115,$U37,$C$25:$C$115,$R$23)</f>
        <v>0</v>
      </c>
      <c r="W37" s="156">
        <f t="shared" ref="W37:W38" si="22">SUMIFS(J$25:J$115,$A$25:$A$115,$U37,$C$25:$C$115,$R$23)</f>
        <v>0</v>
      </c>
      <c r="X37" s="156">
        <f t="shared" ref="X37:X38" si="23">SUMIFS(K$25:K$115,$A$25:$A$115,$U37,$C$25:$C$115,$R$23)</f>
        <v>0</v>
      </c>
      <c r="Y37" s="156">
        <f t="shared" ref="Y37:Y38" si="24">SUMIFS(L$25:L$115,$A$25:$A$115,$U37,$C$25:$C$115,$R$23)</f>
        <v>0</v>
      </c>
    </row>
    <row r="38" spans="1:25" x14ac:dyDescent="0.2">
      <c r="A38" s="52"/>
      <c r="B38" s="29"/>
      <c r="C38" s="309"/>
      <c r="D38" s="29"/>
      <c r="E38" s="122"/>
      <c r="F38" s="122"/>
      <c r="G38" s="22"/>
      <c r="H38" s="22"/>
      <c r="I38" s="242"/>
      <c r="J38" s="242"/>
      <c r="K38" s="382">
        <f t="shared" si="6"/>
        <v>0</v>
      </c>
      <c r="L38" s="382">
        <f t="shared" si="7"/>
        <v>0</v>
      </c>
      <c r="M38" s="11"/>
      <c r="N38" s="11"/>
      <c r="O38" s="11"/>
      <c r="P38" s="11"/>
      <c r="U38" s="119" t="s">
        <v>578</v>
      </c>
      <c r="V38" s="156">
        <f t="shared" si="21"/>
        <v>0</v>
      </c>
      <c r="W38" s="156">
        <f t="shared" si="22"/>
        <v>0</v>
      </c>
      <c r="X38" s="156">
        <f t="shared" si="23"/>
        <v>0</v>
      </c>
      <c r="Y38" s="156">
        <f t="shared" si="24"/>
        <v>0</v>
      </c>
    </row>
    <row r="39" spans="1:25" x14ac:dyDescent="0.2">
      <c r="A39" s="52"/>
      <c r="B39" s="29"/>
      <c r="C39" s="309"/>
      <c r="D39" s="29"/>
      <c r="E39" s="122"/>
      <c r="F39" s="122"/>
      <c r="G39" s="22"/>
      <c r="H39" s="22"/>
      <c r="I39" s="242"/>
      <c r="J39" s="242"/>
      <c r="K39" s="382">
        <f t="shared" si="6"/>
        <v>0</v>
      </c>
      <c r="L39" s="382">
        <f t="shared" si="7"/>
        <v>0</v>
      </c>
      <c r="M39" s="11"/>
      <c r="N39" s="11"/>
      <c r="O39" s="11"/>
      <c r="P39" s="11"/>
      <c r="R39" s="300"/>
      <c r="U39" s="78"/>
      <c r="V39" s="113">
        <f>SUM(V36:V38)</f>
        <v>0</v>
      </c>
      <c r="W39" s="113">
        <f t="shared" ref="W39:Y39" si="25">SUM(W36:W38)</f>
        <v>0</v>
      </c>
      <c r="X39" s="113">
        <f t="shared" si="25"/>
        <v>0</v>
      </c>
      <c r="Y39" s="113">
        <f t="shared" si="25"/>
        <v>0</v>
      </c>
    </row>
    <row r="40" spans="1:25" x14ac:dyDescent="0.2">
      <c r="A40" s="52"/>
      <c r="B40" s="29"/>
      <c r="C40" s="309"/>
      <c r="D40" s="29"/>
      <c r="E40" s="122"/>
      <c r="F40" s="122"/>
      <c r="G40" s="22"/>
      <c r="H40" s="22"/>
      <c r="I40" s="242"/>
      <c r="J40" s="242"/>
      <c r="K40" s="382">
        <f t="shared" si="6"/>
        <v>0</v>
      </c>
      <c r="L40" s="382">
        <f t="shared" si="7"/>
        <v>0</v>
      </c>
      <c r="M40" s="11"/>
      <c r="N40" s="11"/>
      <c r="O40" s="11"/>
      <c r="P40" s="11"/>
      <c r="R40" s="300"/>
      <c r="U40" s="68" t="s">
        <v>461</v>
      </c>
      <c r="V40" s="156"/>
      <c r="W40" s="156"/>
      <c r="X40" s="156"/>
      <c r="Y40" s="156"/>
    </row>
    <row r="41" spans="1:25" x14ac:dyDescent="0.2">
      <c r="A41" s="52"/>
      <c r="B41" s="29"/>
      <c r="C41" s="309"/>
      <c r="D41" s="29"/>
      <c r="E41" s="122"/>
      <c r="F41" s="122"/>
      <c r="G41" s="22"/>
      <c r="H41" s="22"/>
      <c r="I41" s="242"/>
      <c r="J41" s="242"/>
      <c r="K41" s="382">
        <f t="shared" si="6"/>
        <v>0</v>
      </c>
      <c r="L41" s="382">
        <f t="shared" si="7"/>
        <v>0</v>
      </c>
      <c r="M41" s="11"/>
      <c r="N41" s="11"/>
      <c r="O41" s="11"/>
      <c r="P41" s="11"/>
      <c r="R41" s="300"/>
      <c r="U41" s="239" t="s">
        <v>48</v>
      </c>
      <c r="V41" s="156">
        <f>SUMIFS(I$25:I$115,$A$25:$A$115,$U41,$C$25:$C$115,$R$25)</f>
        <v>0</v>
      </c>
      <c r="W41" s="156">
        <f t="shared" ref="W41:Y41" si="26">SUMIFS(J$25:J$115,$A$25:$A$115,$U41,$C$25:$C$115,$R$25)</f>
        <v>0</v>
      </c>
      <c r="X41" s="156">
        <f t="shared" si="26"/>
        <v>0</v>
      </c>
      <c r="Y41" s="156">
        <f t="shared" si="26"/>
        <v>0</v>
      </c>
    </row>
    <row r="42" spans="1:25" x14ac:dyDescent="0.2">
      <c r="A42" s="52"/>
      <c r="B42" s="29"/>
      <c r="C42" s="309"/>
      <c r="D42" s="29"/>
      <c r="E42" s="122"/>
      <c r="F42" s="122"/>
      <c r="G42" s="22"/>
      <c r="H42" s="22"/>
      <c r="I42" s="242"/>
      <c r="J42" s="242"/>
      <c r="K42" s="382">
        <f t="shared" si="6"/>
        <v>0</v>
      </c>
      <c r="L42" s="382">
        <f t="shared" si="7"/>
        <v>0</v>
      </c>
      <c r="M42" s="11"/>
      <c r="N42" s="11"/>
      <c r="O42" s="11"/>
      <c r="P42" s="11"/>
      <c r="R42" s="300"/>
      <c r="U42" s="119" t="s">
        <v>929</v>
      </c>
      <c r="V42" s="156">
        <f t="shared" ref="V42:V43" si="27">SUMIFS(I$25:I$115,$A$25:$A$115,$U42,$C$25:$C$115,$R$25)</f>
        <v>0</v>
      </c>
      <c r="W42" s="156">
        <f t="shared" ref="W42:W43" si="28">SUMIFS(J$25:J$115,$A$25:$A$115,$U42,$C$25:$C$115,$R$25)</f>
        <v>0</v>
      </c>
      <c r="X42" s="156">
        <f t="shared" ref="X42:X43" si="29">SUMIFS(K$25:K$115,$A$25:$A$115,$U42,$C$25:$C$115,$R$25)</f>
        <v>0</v>
      </c>
      <c r="Y42" s="156">
        <f t="shared" ref="Y42:Y43" si="30">SUMIFS(L$25:L$115,$A$25:$A$115,$U42,$C$25:$C$115,$R$25)</f>
        <v>0</v>
      </c>
    </row>
    <row r="43" spans="1:25" x14ac:dyDescent="0.2">
      <c r="A43" s="52"/>
      <c r="B43" s="29"/>
      <c r="C43" s="309"/>
      <c r="D43" s="29"/>
      <c r="E43" s="122"/>
      <c r="F43" s="122"/>
      <c r="G43" s="22"/>
      <c r="H43" s="22"/>
      <c r="I43" s="242"/>
      <c r="J43" s="242"/>
      <c r="K43" s="382">
        <f t="shared" si="6"/>
        <v>0</v>
      </c>
      <c r="L43" s="382">
        <f t="shared" si="7"/>
        <v>0</v>
      </c>
      <c r="M43" s="11"/>
      <c r="N43" s="11"/>
      <c r="O43" s="11"/>
      <c r="P43" s="11"/>
      <c r="R43" s="300"/>
      <c r="U43" s="119" t="s">
        <v>578</v>
      </c>
      <c r="V43" s="156">
        <f t="shared" si="27"/>
        <v>0</v>
      </c>
      <c r="W43" s="156">
        <f t="shared" si="28"/>
        <v>0</v>
      </c>
      <c r="X43" s="156">
        <f t="shared" si="29"/>
        <v>0</v>
      </c>
      <c r="Y43" s="156">
        <f t="shared" si="30"/>
        <v>0</v>
      </c>
    </row>
    <row r="44" spans="1:25" x14ac:dyDescent="0.2">
      <c r="A44" s="52"/>
      <c r="B44" s="29"/>
      <c r="C44" s="309"/>
      <c r="D44" s="29"/>
      <c r="E44" s="122"/>
      <c r="F44" s="122"/>
      <c r="G44" s="22"/>
      <c r="H44" s="22"/>
      <c r="I44" s="242"/>
      <c r="J44" s="242"/>
      <c r="K44" s="382">
        <f t="shared" si="6"/>
        <v>0</v>
      </c>
      <c r="L44" s="382">
        <f t="shared" si="7"/>
        <v>0</v>
      </c>
      <c r="M44" s="11"/>
      <c r="N44" s="11"/>
      <c r="O44" s="11"/>
      <c r="P44" s="11"/>
      <c r="R44" s="300"/>
      <c r="U44" s="123" t="s">
        <v>293</v>
      </c>
      <c r="V44" s="94">
        <f>SUM(V41:V43)</f>
        <v>0</v>
      </c>
      <c r="W44" s="94">
        <f t="shared" ref="W44:Y44" si="31">SUM(W41:W43)</f>
        <v>0</v>
      </c>
      <c r="X44" s="94">
        <f t="shared" si="31"/>
        <v>0</v>
      </c>
      <c r="Y44" s="94">
        <f t="shared" si="31"/>
        <v>0</v>
      </c>
    </row>
    <row r="45" spans="1:25" x14ac:dyDescent="0.2">
      <c r="A45" s="52"/>
      <c r="B45" s="29"/>
      <c r="C45" s="309"/>
      <c r="D45" s="29"/>
      <c r="E45" s="122"/>
      <c r="F45" s="122"/>
      <c r="G45" s="22"/>
      <c r="H45" s="22"/>
      <c r="I45" s="242"/>
      <c r="J45" s="242"/>
      <c r="K45" s="382">
        <f t="shared" si="6"/>
        <v>0</v>
      </c>
      <c r="L45" s="382">
        <f t="shared" si="7"/>
        <v>0</v>
      </c>
      <c r="M45" s="11"/>
      <c r="N45" s="11"/>
      <c r="O45" s="11"/>
      <c r="P45" s="11"/>
      <c r="U45" s="123"/>
      <c r="V45" s="156"/>
      <c r="W45" s="156"/>
      <c r="X45" s="156"/>
      <c r="Y45" s="156"/>
    </row>
    <row r="46" spans="1:25" x14ac:dyDescent="0.2">
      <c r="A46" s="52"/>
      <c r="B46" s="29"/>
      <c r="C46" s="309"/>
      <c r="D46" s="29"/>
      <c r="E46" s="122"/>
      <c r="F46" s="122"/>
      <c r="G46" s="22"/>
      <c r="H46" s="22"/>
      <c r="I46" s="242"/>
      <c r="J46" s="242"/>
      <c r="K46" s="382">
        <f t="shared" si="6"/>
        <v>0</v>
      </c>
      <c r="L46" s="382">
        <f t="shared" si="7"/>
        <v>0</v>
      </c>
      <c r="M46" s="11"/>
      <c r="N46" s="11"/>
      <c r="O46" s="11"/>
      <c r="P46" s="11"/>
      <c r="R46" s="101"/>
      <c r="U46" s="78"/>
      <c r="V46" s="194">
        <f>+V29+V34+V39+V44</f>
        <v>0</v>
      </c>
      <c r="W46" s="194">
        <f t="shared" ref="W46:X46" si="32">+W29+W34+W39+W44</f>
        <v>0</v>
      </c>
      <c r="X46" s="194">
        <f t="shared" si="32"/>
        <v>0</v>
      </c>
      <c r="Y46" s="194">
        <f>+Y29+Y34+Y39+Y44</f>
        <v>0</v>
      </c>
    </row>
    <row r="47" spans="1:25" x14ac:dyDescent="0.2">
      <c r="A47" s="52"/>
      <c r="B47" s="29"/>
      <c r="C47" s="309"/>
      <c r="D47" s="29"/>
      <c r="E47" s="122"/>
      <c r="F47" s="122"/>
      <c r="G47" s="22"/>
      <c r="H47" s="22"/>
      <c r="I47" s="242"/>
      <c r="J47" s="242"/>
      <c r="K47" s="382">
        <f t="shared" si="6"/>
        <v>0</v>
      </c>
      <c r="L47" s="382">
        <f t="shared" si="7"/>
        <v>0</v>
      </c>
      <c r="M47" s="11"/>
      <c r="N47" s="11"/>
      <c r="O47" s="11"/>
      <c r="P47" s="11"/>
    </row>
    <row r="48" spans="1:25" x14ac:dyDescent="0.2">
      <c r="A48" s="52"/>
      <c r="B48" s="29"/>
      <c r="C48" s="309"/>
      <c r="D48" s="29"/>
      <c r="E48" s="122"/>
      <c r="F48" s="122"/>
      <c r="G48" s="22"/>
      <c r="H48" s="22"/>
      <c r="I48" s="242"/>
      <c r="J48" s="242"/>
      <c r="K48" s="382">
        <f t="shared" si="6"/>
        <v>0</v>
      </c>
      <c r="L48" s="382">
        <f t="shared" si="7"/>
        <v>0</v>
      </c>
      <c r="M48" s="11"/>
      <c r="N48" s="11"/>
      <c r="O48" s="11"/>
      <c r="P48" s="11"/>
    </row>
    <row r="49" spans="1:16" x14ac:dyDescent="0.2">
      <c r="A49" s="52"/>
      <c r="B49" s="29"/>
      <c r="C49" s="309"/>
      <c r="D49" s="29"/>
      <c r="E49" s="122"/>
      <c r="F49" s="122"/>
      <c r="G49" s="22"/>
      <c r="H49" s="22"/>
      <c r="I49" s="242"/>
      <c r="J49" s="242"/>
      <c r="K49" s="382">
        <f t="shared" si="6"/>
        <v>0</v>
      </c>
      <c r="L49" s="382">
        <f t="shared" si="7"/>
        <v>0</v>
      </c>
      <c r="M49" s="11"/>
      <c r="N49" s="11"/>
      <c r="O49" s="11"/>
      <c r="P49" s="11"/>
    </row>
    <row r="50" spans="1:16" x14ac:dyDescent="0.2">
      <c r="A50" s="52"/>
      <c r="B50" s="29"/>
      <c r="C50" s="309"/>
      <c r="D50" s="29"/>
      <c r="E50" s="122"/>
      <c r="F50" s="122"/>
      <c r="G50" s="22"/>
      <c r="H50" s="22"/>
      <c r="I50" s="242"/>
      <c r="J50" s="242"/>
      <c r="K50" s="382">
        <f t="shared" si="6"/>
        <v>0</v>
      </c>
      <c r="L50" s="382">
        <f t="shared" si="7"/>
        <v>0</v>
      </c>
      <c r="M50" s="11"/>
      <c r="N50" s="11"/>
      <c r="O50" s="11"/>
      <c r="P50" s="11"/>
    </row>
    <row r="51" spans="1:16" x14ac:dyDescent="0.2">
      <c r="A51" s="52"/>
      <c r="B51" s="29"/>
      <c r="C51" s="309"/>
      <c r="D51" s="29"/>
      <c r="E51" s="122"/>
      <c r="F51" s="122"/>
      <c r="G51" s="22"/>
      <c r="H51" s="22"/>
      <c r="I51" s="242"/>
      <c r="J51" s="242"/>
      <c r="K51" s="382">
        <f t="shared" si="6"/>
        <v>0</v>
      </c>
      <c r="L51" s="382">
        <f t="shared" si="7"/>
        <v>0</v>
      </c>
      <c r="M51" s="11"/>
      <c r="N51" s="11"/>
      <c r="O51" s="11"/>
      <c r="P51" s="11"/>
    </row>
    <row r="52" spans="1:16" x14ac:dyDescent="0.2">
      <c r="A52" s="52"/>
      <c r="B52" s="29"/>
      <c r="C52" s="309"/>
      <c r="D52" s="29"/>
      <c r="E52" s="122"/>
      <c r="F52" s="122"/>
      <c r="G52" s="22"/>
      <c r="H52" s="22"/>
      <c r="I52" s="242"/>
      <c r="J52" s="242"/>
      <c r="K52" s="382">
        <f t="shared" si="6"/>
        <v>0</v>
      </c>
      <c r="L52" s="382">
        <f t="shared" si="7"/>
        <v>0</v>
      </c>
      <c r="M52" s="11"/>
      <c r="N52" s="11"/>
      <c r="O52" s="11"/>
      <c r="P52" s="11"/>
    </row>
    <row r="53" spans="1:16" x14ac:dyDescent="0.2">
      <c r="A53" s="52"/>
      <c r="B53" s="29"/>
      <c r="C53" s="309"/>
      <c r="D53" s="29"/>
      <c r="E53" s="122"/>
      <c r="F53" s="122"/>
      <c r="G53" s="22"/>
      <c r="H53" s="22"/>
      <c r="I53" s="242"/>
      <c r="J53" s="242"/>
      <c r="K53" s="382">
        <f t="shared" si="6"/>
        <v>0</v>
      </c>
      <c r="L53" s="382">
        <f t="shared" si="7"/>
        <v>0</v>
      </c>
      <c r="M53" s="11"/>
      <c r="N53" s="11"/>
      <c r="O53" s="11"/>
      <c r="P53" s="11"/>
    </row>
    <row r="54" spans="1:16" x14ac:dyDescent="0.2">
      <c r="A54" s="52"/>
      <c r="B54" s="29"/>
      <c r="C54" s="309"/>
      <c r="D54" s="29"/>
      <c r="E54" s="122"/>
      <c r="F54" s="122"/>
      <c r="G54" s="22"/>
      <c r="H54" s="22"/>
      <c r="I54" s="242"/>
      <c r="J54" s="242"/>
      <c r="K54" s="382">
        <f t="shared" si="6"/>
        <v>0</v>
      </c>
      <c r="L54" s="382">
        <f t="shared" si="7"/>
        <v>0</v>
      </c>
      <c r="M54" s="11"/>
      <c r="N54" s="11"/>
      <c r="O54" s="11"/>
      <c r="P54" s="11"/>
    </row>
    <row r="55" spans="1:16" x14ac:dyDescent="0.2">
      <c r="A55" s="52"/>
      <c r="B55" s="29"/>
      <c r="C55" s="309"/>
      <c r="D55" s="29"/>
      <c r="E55" s="122"/>
      <c r="F55" s="122"/>
      <c r="G55" s="22"/>
      <c r="H55" s="22"/>
      <c r="I55" s="242"/>
      <c r="J55" s="242"/>
      <c r="K55" s="382">
        <f t="shared" si="6"/>
        <v>0</v>
      </c>
      <c r="L55" s="382">
        <f t="shared" si="7"/>
        <v>0</v>
      </c>
      <c r="M55" s="11"/>
      <c r="N55" s="11"/>
      <c r="O55" s="11"/>
      <c r="P55" s="11"/>
    </row>
    <row r="56" spans="1:16" x14ac:dyDescent="0.2">
      <c r="A56" s="52"/>
      <c r="B56" s="29"/>
      <c r="C56" s="309"/>
      <c r="D56" s="29"/>
      <c r="E56" s="122"/>
      <c r="F56" s="122"/>
      <c r="G56" s="22"/>
      <c r="H56" s="22"/>
      <c r="I56" s="242"/>
      <c r="J56" s="242"/>
      <c r="K56" s="382">
        <f t="shared" si="6"/>
        <v>0</v>
      </c>
      <c r="L56" s="382">
        <f t="shared" si="7"/>
        <v>0</v>
      </c>
      <c r="M56" s="11"/>
      <c r="N56" s="11"/>
      <c r="O56" s="11"/>
      <c r="P56" s="11"/>
    </row>
    <row r="57" spans="1:16" x14ac:dyDescent="0.2">
      <c r="A57" s="52"/>
      <c r="B57" s="29"/>
      <c r="C57" s="309"/>
      <c r="D57" s="29"/>
      <c r="E57" s="122"/>
      <c r="F57" s="122"/>
      <c r="G57" s="22"/>
      <c r="H57" s="22"/>
      <c r="I57" s="242"/>
      <c r="J57" s="242"/>
      <c r="K57" s="382">
        <f t="shared" si="6"/>
        <v>0</v>
      </c>
      <c r="L57" s="382">
        <f t="shared" si="7"/>
        <v>0</v>
      </c>
      <c r="M57" s="11"/>
      <c r="N57" s="11"/>
      <c r="O57" s="11"/>
      <c r="P57" s="11"/>
    </row>
    <row r="58" spans="1:16" x14ac:dyDescent="0.2">
      <c r="A58" s="52"/>
      <c r="B58" s="29"/>
      <c r="C58" s="309"/>
      <c r="D58" s="29"/>
      <c r="E58" s="122"/>
      <c r="F58" s="122"/>
      <c r="G58" s="22"/>
      <c r="H58" s="22"/>
      <c r="I58" s="242"/>
      <c r="J58" s="242"/>
      <c r="K58" s="382">
        <f t="shared" si="6"/>
        <v>0</v>
      </c>
      <c r="L58" s="382">
        <f t="shared" si="7"/>
        <v>0</v>
      </c>
      <c r="M58" s="11"/>
      <c r="N58" s="11"/>
      <c r="O58" s="11"/>
      <c r="P58" s="11"/>
    </row>
    <row r="59" spans="1:16" x14ac:dyDescent="0.2">
      <c r="A59" s="52"/>
      <c r="B59" s="29"/>
      <c r="C59" s="309"/>
      <c r="D59" s="29"/>
      <c r="E59" s="122"/>
      <c r="F59" s="122"/>
      <c r="G59" s="22"/>
      <c r="H59" s="22"/>
      <c r="I59" s="242"/>
      <c r="J59" s="242"/>
      <c r="K59" s="382">
        <f t="shared" si="6"/>
        <v>0</v>
      </c>
      <c r="L59" s="382">
        <f t="shared" si="7"/>
        <v>0</v>
      </c>
      <c r="M59" s="11"/>
      <c r="N59" s="11"/>
      <c r="O59" s="11"/>
      <c r="P59" s="11"/>
    </row>
    <row r="60" spans="1:16" x14ac:dyDescent="0.2">
      <c r="A60" s="52"/>
      <c r="B60" s="29"/>
      <c r="C60" s="309"/>
      <c r="D60" s="29"/>
      <c r="E60" s="122"/>
      <c r="F60" s="122"/>
      <c r="G60" s="22"/>
      <c r="H60" s="22"/>
      <c r="I60" s="242"/>
      <c r="J60" s="242"/>
      <c r="K60" s="382">
        <f t="shared" si="6"/>
        <v>0</v>
      </c>
      <c r="L60" s="382">
        <f t="shared" si="7"/>
        <v>0</v>
      </c>
      <c r="M60" s="11"/>
      <c r="N60" s="11"/>
      <c r="O60" s="11"/>
      <c r="P60" s="11"/>
    </row>
    <row r="61" spans="1:16" x14ac:dyDescent="0.2">
      <c r="A61" s="52"/>
      <c r="B61" s="29"/>
      <c r="C61" s="309"/>
      <c r="D61" s="29"/>
      <c r="E61" s="122"/>
      <c r="F61" s="122"/>
      <c r="G61" s="22"/>
      <c r="H61" s="22"/>
      <c r="I61" s="242"/>
      <c r="J61" s="242"/>
      <c r="K61" s="382">
        <f t="shared" si="6"/>
        <v>0</v>
      </c>
      <c r="L61" s="382">
        <f t="shared" si="7"/>
        <v>0</v>
      </c>
      <c r="M61" s="11"/>
      <c r="N61" s="11"/>
      <c r="O61" s="11"/>
      <c r="P61" s="11"/>
    </row>
    <row r="62" spans="1:16" x14ac:dyDescent="0.2">
      <c r="A62" s="52"/>
      <c r="B62" s="29"/>
      <c r="C62" s="309"/>
      <c r="D62" s="29"/>
      <c r="E62" s="122"/>
      <c r="F62" s="122"/>
      <c r="G62" s="22"/>
      <c r="H62" s="22"/>
      <c r="I62" s="242"/>
      <c r="J62" s="242"/>
      <c r="K62" s="382">
        <f t="shared" si="6"/>
        <v>0</v>
      </c>
      <c r="L62" s="382">
        <f t="shared" si="7"/>
        <v>0</v>
      </c>
      <c r="M62" s="11"/>
      <c r="N62" s="11"/>
      <c r="O62" s="11"/>
      <c r="P62" s="11"/>
    </row>
    <row r="63" spans="1:16" x14ac:dyDescent="0.2">
      <c r="A63" s="52"/>
      <c r="B63" s="29"/>
      <c r="C63" s="309"/>
      <c r="D63" s="29"/>
      <c r="E63" s="122"/>
      <c r="F63" s="122"/>
      <c r="G63" s="22"/>
      <c r="H63" s="22"/>
      <c r="I63" s="242"/>
      <c r="J63" s="242"/>
      <c r="K63" s="382">
        <f t="shared" si="6"/>
        <v>0</v>
      </c>
      <c r="L63" s="382">
        <f t="shared" si="7"/>
        <v>0</v>
      </c>
      <c r="M63" s="11"/>
      <c r="N63" s="11"/>
      <c r="O63" s="11"/>
      <c r="P63" s="11"/>
    </row>
    <row r="64" spans="1:16" x14ac:dyDescent="0.2">
      <c r="A64" s="52"/>
      <c r="B64" s="29"/>
      <c r="C64" s="309"/>
      <c r="D64" s="29"/>
      <c r="E64" s="122"/>
      <c r="F64" s="122"/>
      <c r="G64" s="22"/>
      <c r="H64" s="22"/>
      <c r="I64" s="242"/>
      <c r="J64" s="242"/>
      <c r="K64" s="382">
        <f t="shared" si="6"/>
        <v>0</v>
      </c>
      <c r="L64" s="382">
        <f t="shared" si="7"/>
        <v>0</v>
      </c>
      <c r="M64" s="11"/>
      <c r="N64" s="11"/>
      <c r="O64" s="11"/>
      <c r="P64" s="11"/>
    </row>
    <row r="65" spans="1:16" x14ac:dyDescent="0.2">
      <c r="A65" s="52"/>
      <c r="B65" s="29"/>
      <c r="C65" s="309"/>
      <c r="D65" s="29"/>
      <c r="E65" s="122"/>
      <c r="F65" s="122"/>
      <c r="G65" s="22"/>
      <c r="H65" s="22"/>
      <c r="I65" s="242"/>
      <c r="J65" s="242"/>
      <c r="K65" s="382">
        <f t="shared" si="6"/>
        <v>0</v>
      </c>
      <c r="L65" s="382">
        <f t="shared" si="7"/>
        <v>0</v>
      </c>
      <c r="M65" s="11"/>
      <c r="N65" s="11"/>
      <c r="O65" s="11"/>
      <c r="P65" s="11"/>
    </row>
    <row r="66" spans="1:16" x14ac:dyDescent="0.2">
      <c r="A66" s="52"/>
      <c r="B66" s="29"/>
      <c r="C66" s="309"/>
      <c r="D66" s="29"/>
      <c r="E66" s="122"/>
      <c r="F66" s="122"/>
      <c r="G66" s="22"/>
      <c r="H66" s="22"/>
      <c r="I66" s="242"/>
      <c r="J66" s="242"/>
      <c r="K66" s="382">
        <f t="shared" si="6"/>
        <v>0</v>
      </c>
      <c r="L66" s="382">
        <f t="shared" si="7"/>
        <v>0</v>
      </c>
      <c r="M66" s="11"/>
      <c r="N66" s="11"/>
      <c r="O66" s="11"/>
      <c r="P66" s="11"/>
    </row>
    <row r="67" spans="1:16" x14ac:dyDescent="0.2">
      <c r="A67" s="52"/>
      <c r="B67" s="29"/>
      <c r="C67" s="309"/>
      <c r="D67" s="29"/>
      <c r="E67" s="122"/>
      <c r="F67" s="122"/>
      <c r="G67" s="22"/>
      <c r="H67" s="22"/>
      <c r="I67" s="242"/>
      <c r="J67" s="242"/>
      <c r="K67" s="382">
        <f t="shared" si="6"/>
        <v>0</v>
      </c>
      <c r="L67" s="382">
        <f t="shared" si="7"/>
        <v>0</v>
      </c>
      <c r="M67" s="11"/>
      <c r="N67" s="11"/>
      <c r="O67" s="11"/>
      <c r="P67" s="11"/>
    </row>
    <row r="68" spans="1:16" x14ac:dyDescent="0.2">
      <c r="A68" s="52"/>
      <c r="B68" s="29"/>
      <c r="C68" s="309"/>
      <c r="D68" s="29"/>
      <c r="E68" s="122"/>
      <c r="F68" s="122"/>
      <c r="G68" s="22"/>
      <c r="H68" s="22"/>
      <c r="I68" s="242"/>
      <c r="J68" s="242"/>
      <c r="K68" s="382">
        <f t="shared" si="6"/>
        <v>0</v>
      </c>
      <c r="L68" s="382">
        <f t="shared" si="7"/>
        <v>0</v>
      </c>
      <c r="M68" s="11"/>
      <c r="N68" s="11"/>
      <c r="O68" s="11"/>
      <c r="P68" s="11"/>
    </row>
    <row r="69" spans="1:16" x14ac:dyDescent="0.2">
      <c r="A69" s="52"/>
      <c r="B69" s="29"/>
      <c r="C69" s="309"/>
      <c r="D69" s="29"/>
      <c r="E69" s="122"/>
      <c r="F69" s="122"/>
      <c r="G69" s="22"/>
      <c r="H69" s="22"/>
      <c r="I69" s="242"/>
      <c r="J69" s="242"/>
      <c r="K69" s="382">
        <f t="shared" si="6"/>
        <v>0</v>
      </c>
      <c r="L69" s="382">
        <f t="shared" si="7"/>
        <v>0</v>
      </c>
      <c r="M69" s="11"/>
      <c r="N69" s="11"/>
      <c r="O69" s="11"/>
      <c r="P69" s="11"/>
    </row>
    <row r="70" spans="1:16" x14ac:dyDescent="0.2">
      <c r="A70" s="52"/>
      <c r="B70" s="29"/>
      <c r="C70" s="309"/>
      <c r="D70" s="29"/>
      <c r="E70" s="122"/>
      <c r="F70" s="122"/>
      <c r="G70" s="22"/>
      <c r="H70" s="22"/>
      <c r="I70" s="242"/>
      <c r="J70" s="242"/>
      <c r="K70" s="382">
        <f t="shared" si="6"/>
        <v>0</v>
      </c>
      <c r="L70" s="382">
        <f t="shared" si="7"/>
        <v>0</v>
      </c>
      <c r="M70" s="11"/>
      <c r="N70" s="11"/>
      <c r="O70" s="11"/>
      <c r="P70" s="11"/>
    </row>
    <row r="71" spans="1:16" x14ac:dyDescent="0.2">
      <c r="A71" s="52"/>
      <c r="B71" s="29"/>
      <c r="C71" s="309"/>
      <c r="D71" s="29"/>
      <c r="E71" s="122"/>
      <c r="F71" s="122"/>
      <c r="G71" s="22"/>
      <c r="H71" s="22"/>
      <c r="I71" s="242"/>
      <c r="J71" s="242"/>
      <c r="K71" s="382">
        <f t="shared" si="6"/>
        <v>0</v>
      </c>
      <c r="L71" s="382">
        <f t="shared" si="7"/>
        <v>0</v>
      </c>
      <c r="M71" s="11"/>
      <c r="N71" s="11"/>
      <c r="O71" s="11"/>
      <c r="P71" s="11"/>
    </row>
    <row r="72" spans="1:16" x14ac:dyDescent="0.2">
      <c r="A72" s="52"/>
      <c r="B72" s="29"/>
      <c r="C72" s="309"/>
      <c r="D72" s="29"/>
      <c r="E72" s="122"/>
      <c r="F72" s="122"/>
      <c r="G72" s="22"/>
      <c r="H72" s="22"/>
      <c r="I72" s="242"/>
      <c r="J72" s="242"/>
      <c r="K72" s="382">
        <f t="shared" si="6"/>
        <v>0</v>
      </c>
      <c r="L72" s="382">
        <f t="shared" si="7"/>
        <v>0</v>
      </c>
      <c r="M72" s="11"/>
      <c r="N72" s="11"/>
      <c r="O72" s="11"/>
      <c r="P72" s="11"/>
    </row>
    <row r="73" spans="1:16" x14ac:dyDescent="0.2">
      <c r="A73" s="52"/>
      <c r="B73" s="29"/>
      <c r="C73" s="309"/>
      <c r="D73" s="29"/>
      <c r="E73" s="122"/>
      <c r="F73" s="122"/>
      <c r="G73" s="22"/>
      <c r="H73" s="22"/>
      <c r="I73" s="242"/>
      <c r="J73" s="242"/>
      <c r="K73" s="382">
        <f t="shared" si="6"/>
        <v>0</v>
      </c>
      <c r="L73" s="382">
        <f t="shared" si="7"/>
        <v>0</v>
      </c>
      <c r="M73" s="11"/>
      <c r="N73" s="11"/>
      <c r="O73" s="11"/>
      <c r="P73" s="11"/>
    </row>
    <row r="74" spans="1:16" x14ac:dyDescent="0.2">
      <c r="A74" s="52"/>
      <c r="B74" s="29"/>
      <c r="C74" s="309"/>
      <c r="D74" s="29"/>
      <c r="E74" s="122"/>
      <c r="F74" s="122"/>
      <c r="G74" s="22"/>
      <c r="H74" s="22"/>
      <c r="I74" s="242"/>
      <c r="J74" s="242"/>
      <c r="K74" s="382">
        <f t="shared" si="6"/>
        <v>0</v>
      </c>
      <c r="L74" s="382">
        <f t="shared" si="7"/>
        <v>0</v>
      </c>
      <c r="M74" s="11"/>
      <c r="N74" s="11"/>
      <c r="O74" s="11"/>
      <c r="P74" s="11"/>
    </row>
    <row r="75" spans="1:16" x14ac:dyDescent="0.2">
      <c r="A75" s="52"/>
      <c r="B75" s="29"/>
      <c r="C75" s="309"/>
      <c r="D75" s="29"/>
      <c r="E75" s="122"/>
      <c r="F75" s="122"/>
      <c r="G75" s="22"/>
      <c r="H75" s="22"/>
      <c r="I75" s="242"/>
      <c r="J75" s="242"/>
      <c r="K75" s="382">
        <f t="shared" si="6"/>
        <v>0</v>
      </c>
      <c r="L75" s="382">
        <f t="shared" si="7"/>
        <v>0</v>
      </c>
      <c r="M75" s="11"/>
      <c r="N75" s="11"/>
      <c r="O75" s="11"/>
      <c r="P75" s="11"/>
    </row>
    <row r="76" spans="1:16" x14ac:dyDescent="0.2">
      <c r="A76" s="52"/>
      <c r="B76" s="29"/>
      <c r="C76" s="309"/>
      <c r="D76" s="29"/>
      <c r="E76" s="122"/>
      <c r="F76" s="122"/>
      <c r="G76" s="22"/>
      <c r="H76" s="22"/>
      <c r="I76" s="242"/>
      <c r="J76" s="242"/>
      <c r="K76" s="382">
        <f t="shared" si="6"/>
        <v>0</v>
      </c>
      <c r="L76" s="382">
        <f t="shared" si="7"/>
        <v>0</v>
      </c>
      <c r="M76" s="11"/>
      <c r="N76" s="11"/>
      <c r="O76" s="11"/>
      <c r="P76" s="11"/>
    </row>
    <row r="77" spans="1:16" x14ac:dyDescent="0.2">
      <c r="A77" s="52"/>
      <c r="B77" s="29"/>
      <c r="C77" s="309"/>
      <c r="D77" s="29"/>
      <c r="E77" s="122"/>
      <c r="F77" s="122"/>
      <c r="G77" s="22"/>
      <c r="H77" s="22"/>
      <c r="I77" s="242"/>
      <c r="J77" s="242"/>
      <c r="K77" s="382">
        <f t="shared" si="6"/>
        <v>0</v>
      </c>
      <c r="L77" s="382">
        <f t="shared" si="7"/>
        <v>0</v>
      </c>
      <c r="M77" s="11"/>
      <c r="N77" s="11"/>
      <c r="O77" s="11"/>
      <c r="P77" s="11"/>
    </row>
    <row r="78" spans="1:16" x14ac:dyDescent="0.2">
      <c r="A78" s="52"/>
      <c r="B78" s="29"/>
      <c r="C78" s="309"/>
      <c r="D78" s="29"/>
      <c r="E78" s="122"/>
      <c r="F78" s="122"/>
      <c r="G78" s="22"/>
      <c r="H78" s="22"/>
      <c r="I78" s="242"/>
      <c r="J78" s="242"/>
      <c r="K78" s="382">
        <f t="shared" si="6"/>
        <v>0</v>
      </c>
      <c r="L78" s="382">
        <f t="shared" si="7"/>
        <v>0</v>
      </c>
      <c r="M78" s="11"/>
      <c r="N78" s="11"/>
      <c r="O78" s="11"/>
      <c r="P78" s="11"/>
    </row>
    <row r="79" spans="1:16" x14ac:dyDescent="0.2">
      <c r="A79" s="52"/>
      <c r="B79" s="29"/>
      <c r="C79" s="309"/>
      <c r="D79" s="29"/>
      <c r="E79" s="122"/>
      <c r="F79" s="122"/>
      <c r="G79" s="22"/>
      <c r="H79" s="22"/>
      <c r="I79" s="242"/>
      <c r="J79" s="242"/>
      <c r="K79" s="382">
        <f t="shared" si="6"/>
        <v>0</v>
      </c>
      <c r="L79" s="382">
        <f t="shared" si="7"/>
        <v>0</v>
      </c>
      <c r="M79" s="11"/>
      <c r="N79" s="11"/>
      <c r="O79" s="11"/>
      <c r="P79" s="11"/>
    </row>
    <row r="80" spans="1:16" x14ac:dyDescent="0.2">
      <c r="A80" s="52"/>
      <c r="B80" s="29"/>
      <c r="C80" s="309"/>
      <c r="D80" s="29"/>
      <c r="E80" s="122"/>
      <c r="F80" s="122"/>
      <c r="G80" s="22"/>
      <c r="H80" s="22"/>
      <c r="I80" s="242"/>
      <c r="J80" s="242"/>
      <c r="K80" s="382">
        <f t="shared" si="6"/>
        <v>0</v>
      </c>
      <c r="L80" s="382">
        <f t="shared" si="7"/>
        <v>0</v>
      </c>
      <c r="M80" s="11"/>
      <c r="N80" s="11"/>
      <c r="O80" s="11"/>
      <c r="P80" s="11"/>
    </row>
    <row r="81" spans="1:16" x14ac:dyDescent="0.2">
      <c r="A81" s="52"/>
      <c r="B81" s="29"/>
      <c r="C81" s="309"/>
      <c r="D81" s="29"/>
      <c r="E81" s="122"/>
      <c r="F81" s="122"/>
      <c r="G81" s="22"/>
      <c r="H81" s="22"/>
      <c r="I81" s="242"/>
      <c r="J81" s="242"/>
      <c r="K81" s="382">
        <f t="shared" si="6"/>
        <v>0</v>
      </c>
      <c r="L81" s="382">
        <f t="shared" si="7"/>
        <v>0</v>
      </c>
      <c r="M81" s="11"/>
      <c r="N81" s="11"/>
      <c r="O81" s="11"/>
      <c r="P81" s="11"/>
    </row>
    <row r="82" spans="1:16" x14ac:dyDescent="0.2">
      <c r="A82" s="52"/>
      <c r="B82" s="29"/>
      <c r="C82" s="309"/>
      <c r="D82" s="29"/>
      <c r="E82" s="122"/>
      <c r="F82" s="122"/>
      <c r="G82" s="22"/>
      <c r="H82" s="22"/>
      <c r="I82" s="242"/>
      <c r="J82" s="242"/>
      <c r="K82" s="382">
        <f t="shared" si="6"/>
        <v>0</v>
      </c>
      <c r="L82" s="382">
        <f t="shared" si="7"/>
        <v>0</v>
      </c>
      <c r="M82" s="11"/>
      <c r="N82" s="11"/>
      <c r="O82" s="11"/>
      <c r="P82" s="11"/>
    </row>
    <row r="83" spans="1:16" x14ac:dyDescent="0.2">
      <c r="A83" s="52"/>
      <c r="B83" s="29"/>
      <c r="C83" s="309"/>
      <c r="D83" s="29"/>
      <c r="E83" s="122"/>
      <c r="F83" s="122"/>
      <c r="G83" s="22"/>
      <c r="H83" s="22"/>
      <c r="I83" s="242"/>
      <c r="J83" s="242"/>
      <c r="K83" s="382">
        <f t="shared" si="6"/>
        <v>0</v>
      </c>
      <c r="L83" s="382">
        <f t="shared" si="7"/>
        <v>0</v>
      </c>
      <c r="M83" s="11"/>
      <c r="N83" s="11"/>
      <c r="O83" s="11"/>
      <c r="P83" s="11"/>
    </row>
    <row r="84" spans="1:16" x14ac:dyDescent="0.2">
      <c r="A84" s="52"/>
      <c r="B84" s="29"/>
      <c r="C84" s="309"/>
      <c r="D84" s="29"/>
      <c r="E84" s="122"/>
      <c r="F84" s="122"/>
      <c r="G84" s="22"/>
      <c r="H84" s="22"/>
      <c r="I84" s="242"/>
      <c r="J84" s="242"/>
      <c r="K84" s="382">
        <f t="shared" si="6"/>
        <v>0</v>
      </c>
      <c r="L84" s="382">
        <f t="shared" si="7"/>
        <v>0</v>
      </c>
      <c r="M84" s="11"/>
      <c r="N84" s="11"/>
      <c r="O84" s="11"/>
      <c r="P84" s="11"/>
    </row>
    <row r="85" spans="1:16" x14ac:dyDescent="0.2">
      <c r="A85" s="52"/>
      <c r="B85" s="29"/>
      <c r="C85" s="309"/>
      <c r="D85" s="29"/>
      <c r="E85" s="122"/>
      <c r="F85" s="122"/>
      <c r="G85" s="22"/>
      <c r="H85" s="22"/>
      <c r="I85" s="242"/>
      <c r="J85" s="242"/>
      <c r="K85" s="382">
        <f t="shared" si="6"/>
        <v>0</v>
      </c>
      <c r="L85" s="382">
        <f t="shared" si="7"/>
        <v>0</v>
      </c>
      <c r="M85" s="11"/>
      <c r="N85" s="11"/>
      <c r="O85" s="11"/>
      <c r="P85" s="11"/>
    </row>
    <row r="86" spans="1:16" x14ac:dyDescent="0.2">
      <c r="A86" s="52"/>
      <c r="B86" s="29"/>
      <c r="C86" s="309"/>
      <c r="D86" s="29"/>
      <c r="E86" s="122"/>
      <c r="F86" s="122"/>
      <c r="G86" s="22"/>
      <c r="H86" s="22"/>
      <c r="I86" s="242"/>
      <c r="J86" s="242"/>
      <c r="K86" s="382">
        <f t="shared" si="6"/>
        <v>0</v>
      </c>
      <c r="L86" s="382">
        <f t="shared" si="7"/>
        <v>0</v>
      </c>
      <c r="M86" s="11"/>
      <c r="N86" s="11"/>
      <c r="O86" s="11"/>
      <c r="P86" s="11"/>
    </row>
    <row r="87" spans="1:16" x14ac:dyDescent="0.2">
      <c r="A87" s="52"/>
      <c r="B87" s="29"/>
      <c r="C87" s="309"/>
      <c r="D87" s="29"/>
      <c r="E87" s="122"/>
      <c r="F87" s="122"/>
      <c r="G87" s="22"/>
      <c r="H87" s="22"/>
      <c r="I87" s="242"/>
      <c r="J87" s="242"/>
      <c r="K87" s="382">
        <f t="shared" si="6"/>
        <v>0</v>
      </c>
      <c r="L87" s="382">
        <f t="shared" si="7"/>
        <v>0</v>
      </c>
      <c r="M87" s="11"/>
      <c r="N87" s="11"/>
      <c r="O87" s="11"/>
      <c r="P87" s="11"/>
    </row>
    <row r="88" spans="1:16" x14ac:dyDescent="0.2">
      <c r="A88" s="52"/>
      <c r="B88" s="29"/>
      <c r="C88" s="309"/>
      <c r="D88" s="29"/>
      <c r="E88" s="122"/>
      <c r="F88" s="122"/>
      <c r="G88" s="22"/>
      <c r="H88" s="22"/>
      <c r="I88" s="242"/>
      <c r="J88" s="242"/>
      <c r="K88" s="382">
        <f t="shared" si="6"/>
        <v>0</v>
      </c>
      <c r="L88" s="382">
        <f t="shared" si="7"/>
        <v>0</v>
      </c>
      <c r="M88" s="11"/>
      <c r="N88" s="11"/>
      <c r="O88" s="11"/>
      <c r="P88" s="11"/>
    </row>
    <row r="89" spans="1:16" x14ac:dyDescent="0.2">
      <c r="A89" s="52"/>
      <c r="B89" s="29"/>
      <c r="C89" s="309"/>
      <c r="D89" s="29"/>
      <c r="E89" s="122"/>
      <c r="F89" s="122"/>
      <c r="G89" s="22"/>
      <c r="H89" s="22"/>
      <c r="I89" s="242"/>
      <c r="J89" s="242"/>
      <c r="K89" s="382">
        <f t="shared" si="6"/>
        <v>0</v>
      </c>
      <c r="L89" s="382">
        <f t="shared" si="7"/>
        <v>0</v>
      </c>
      <c r="M89" s="11"/>
      <c r="N89" s="11"/>
      <c r="O89" s="11"/>
      <c r="P89" s="11"/>
    </row>
    <row r="90" spans="1:16" x14ac:dyDescent="0.2">
      <c r="A90" s="52"/>
      <c r="B90" s="29"/>
      <c r="C90" s="309"/>
      <c r="D90" s="29"/>
      <c r="E90" s="122"/>
      <c r="F90" s="122"/>
      <c r="G90" s="22"/>
      <c r="H90" s="22"/>
      <c r="I90" s="242"/>
      <c r="J90" s="242"/>
      <c r="K90" s="382">
        <f t="shared" ref="K90:K115" si="33">IF(F90=$P$25,J90,0)</f>
        <v>0</v>
      </c>
      <c r="L90" s="382">
        <f t="shared" ref="L90:L115" si="34">IF(OR(F90=$P$26,ISBLANK(F90)),J90,0)</f>
        <v>0</v>
      </c>
      <c r="M90" s="11"/>
      <c r="N90" s="11"/>
      <c r="O90" s="11"/>
      <c r="P90" s="11"/>
    </row>
    <row r="91" spans="1:16" x14ac:dyDescent="0.2">
      <c r="A91" s="52"/>
      <c r="B91" s="29"/>
      <c r="C91" s="309"/>
      <c r="D91" s="29"/>
      <c r="E91" s="122"/>
      <c r="F91" s="122"/>
      <c r="G91" s="22"/>
      <c r="H91" s="22"/>
      <c r="I91" s="242"/>
      <c r="J91" s="242"/>
      <c r="K91" s="382">
        <f t="shared" si="33"/>
        <v>0</v>
      </c>
      <c r="L91" s="382">
        <f t="shared" si="34"/>
        <v>0</v>
      </c>
      <c r="M91" s="11"/>
      <c r="N91" s="11"/>
      <c r="O91" s="11"/>
      <c r="P91" s="11"/>
    </row>
    <row r="92" spans="1:16" x14ac:dyDescent="0.2">
      <c r="A92" s="52"/>
      <c r="B92" s="29"/>
      <c r="C92" s="309"/>
      <c r="D92" s="29"/>
      <c r="E92" s="122"/>
      <c r="F92" s="122"/>
      <c r="G92" s="22"/>
      <c r="H92" s="22"/>
      <c r="I92" s="242"/>
      <c r="J92" s="242"/>
      <c r="K92" s="382">
        <f t="shared" si="33"/>
        <v>0</v>
      </c>
      <c r="L92" s="382">
        <f t="shared" si="34"/>
        <v>0</v>
      </c>
      <c r="M92" s="11"/>
      <c r="N92" s="11"/>
      <c r="O92" s="11"/>
      <c r="P92" s="11"/>
    </row>
    <row r="93" spans="1:16" x14ac:dyDescent="0.2">
      <c r="A93" s="52"/>
      <c r="B93" s="29"/>
      <c r="C93" s="309"/>
      <c r="D93" s="29"/>
      <c r="E93" s="122"/>
      <c r="F93" s="122"/>
      <c r="G93" s="22"/>
      <c r="H93" s="22"/>
      <c r="I93" s="242"/>
      <c r="J93" s="242"/>
      <c r="K93" s="382">
        <f t="shared" si="33"/>
        <v>0</v>
      </c>
      <c r="L93" s="382">
        <f t="shared" si="34"/>
        <v>0</v>
      </c>
      <c r="M93" s="11"/>
      <c r="N93" s="11"/>
      <c r="O93" s="11"/>
      <c r="P93" s="11"/>
    </row>
    <row r="94" spans="1:16" x14ac:dyDescent="0.2">
      <c r="A94" s="52"/>
      <c r="B94" s="29"/>
      <c r="C94" s="309"/>
      <c r="D94" s="29"/>
      <c r="E94" s="122"/>
      <c r="F94" s="122"/>
      <c r="G94" s="22"/>
      <c r="H94" s="22"/>
      <c r="I94" s="242"/>
      <c r="J94" s="242"/>
      <c r="K94" s="382">
        <f t="shared" si="33"/>
        <v>0</v>
      </c>
      <c r="L94" s="382">
        <f t="shared" si="34"/>
        <v>0</v>
      </c>
      <c r="M94" s="11"/>
      <c r="N94" s="11"/>
      <c r="O94" s="11"/>
      <c r="P94" s="11"/>
    </row>
    <row r="95" spans="1:16" x14ac:dyDescent="0.2">
      <c r="A95" s="52"/>
      <c r="B95" s="29"/>
      <c r="C95" s="309"/>
      <c r="D95" s="29"/>
      <c r="E95" s="122"/>
      <c r="F95" s="122"/>
      <c r="G95" s="22"/>
      <c r="H95" s="22"/>
      <c r="I95" s="242"/>
      <c r="J95" s="242"/>
      <c r="K95" s="382">
        <f t="shared" si="33"/>
        <v>0</v>
      </c>
      <c r="L95" s="382">
        <f t="shared" si="34"/>
        <v>0</v>
      </c>
      <c r="M95" s="11"/>
      <c r="N95" s="11"/>
      <c r="O95" s="11"/>
      <c r="P95" s="11"/>
    </row>
    <row r="96" spans="1:16" x14ac:dyDescent="0.2">
      <c r="A96" s="52"/>
      <c r="B96" s="29"/>
      <c r="C96" s="309"/>
      <c r="D96" s="29"/>
      <c r="E96" s="122"/>
      <c r="F96" s="122"/>
      <c r="G96" s="22"/>
      <c r="H96" s="22"/>
      <c r="I96" s="242"/>
      <c r="J96" s="242"/>
      <c r="K96" s="382">
        <f t="shared" si="33"/>
        <v>0</v>
      </c>
      <c r="L96" s="382">
        <f t="shared" si="34"/>
        <v>0</v>
      </c>
      <c r="M96" s="11"/>
      <c r="N96" s="11"/>
      <c r="O96" s="11"/>
      <c r="P96" s="11"/>
    </row>
    <row r="97" spans="1:16" x14ac:dyDescent="0.2">
      <c r="A97" s="52"/>
      <c r="B97" s="29"/>
      <c r="C97" s="309"/>
      <c r="D97" s="29"/>
      <c r="E97" s="122"/>
      <c r="F97" s="122"/>
      <c r="G97" s="22"/>
      <c r="H97" s="22"/>
      <c r="I97" s="242"/>
      <c r="J97" s="242"/>
      <c r="K97" s="382">
        <f t="shared" si="33"/>
        <v>0</v>
      </c>
      <c r="L97" s="382">
        <f t="shared" si="34"/>
        <v>0</v>
      </c>
      <c r="M97" s="11"/>
      <c r="N97" s="11"/>
      <c r="O97" s="11"/>
      <c r="P97" s="11"/>
    </row>
    <row r="98" spans="1:16" x14ac:dyDescent="0.2">
      <c r="A98" s="52"/>
      <c r="B98" s="29"/>
      <c r="C98" s="309"/>
      <c r="D98" s="29"/>
      <c r="E98" s="122"/>
      <c r="F98" s="122"/>
      <c r="G98" s="22"/>
      <c r="H98" s="22"/>
      <c r="I98" s="242"/>
      <c r="J98" s="242"/>
      <c r="K98" s="382">
        <f t="shared" si="33"/>
        <v>0</v>
      </c>
      <c r="L98" s="382">
        <f t="shared" si="34"/>
        <v>0</v>
      </c>
      <c r="M98" s="11"/>
      <c r="N98" s="11"/>
      <c r="O98" s="11"/>
      <c r="P98" s="11"/>
    </row>
    <row r="99" spans="1:16" x14ac:dyDescent="0.2">
      <c r="A99" s="52"/>
      <c r="B99" s="29"/>
      <c r="C99" s="309"/>
      <c r="D99" s="29"/>
      <c r="E99" s="122"/>
      <c r="F99" s="122"/>
      <c r="G99" s="22"/>
      <c r="H99" s="22"/>
      <c r="I99" s="242"/>
      <c r="J99" s="242"/>
      <c r="K99" s="382">
        <f t="shared" si="33"/>
        <v>0</v>
      </c>
      <c r="L99" s="382">
        <f t="shared" si="34"/>
        <v>0</v>
      </c>
      <c r="M99" s="11"/>
      <c r="N99" s="11"/>
      <c r="O99" s="11"/>
      <c r="P99" s="11"/>
    </row>
    <row r="100" spans="1:16" x14ac:dyDescent="0.2">
      <c r="A100" s="52"/>
      <c r="B100" s="29"/>
      <c r="C100" s="309"/>
      <c r="D100" s="29"/>
      <c r="E100" s="122"/>
      <c r="F100" s="122"/>
      <c r="G100" s="22"/>
      <c r="H100" s="22"/>
      <c r="I100" s="242"/>
      <c r="J100" s="242"/>
      <c r="K100" s="382">
        <f t="shared" si="33"/>
        <v>0</v>
      </c>
      <c r="L100" s="382">
        <f t="shared" si="34"/>
        <v>0</v>
      </c>
      <c r="M100" s="11"/>
      <c r="N100" s="11"/>
      <c r="O100" s="11"/>
      <c r="P100" s="11"/>
    </row>
    <row r="101" spans="1:16" x14ac:dyDescent="0.2">
      <c r="A101" s="52"/>
      <c r="B101" s="29"/>
      <c r="C101" s="309"/>
      <c r="D101" s="29"/>
      <c r="E101" s="122"/>
      <c r="F101" s="122"/>
      <c r="G101" s="22"/>
      <c r="H101" s="22"/>
      <c r="I101" s="242"/>
      <c r="J101" s="242"/>
      <c r="K101" s="382">
        <f t="shared" si="33"/>
        <v>0</v>
      </c>
      <c r="L101" s="382">
        <f t="shared" si="34"/>
        <v>0</v>
      </c>
      <c r="M101" s="11"/>
      <c r="N101" s="11"/>
      <c r="O101" s="11"/>
      <c r="P101" s="11"/>
    </row>
    <row r="102" spans="1:16" x14ac:dyDescent="0.2">
      <c r="A102" s="52"/>
      <c r="B102" s="29"/>
      <c r="C102" s="309"/>
      <c r="D102" s="29"/>
      <c r="E102" s="122"/>
      <c r="F102" s="122"/>
      <c r="G102" s="22"/>
      <c r="H102" s="22"/>
      <c r="I102" s="242"/>
      <c r="J102" s="242"/>
      <c r="K102" s="382">
        <f t="shared" si="33"/>
        <v>0</v>
      </c>
      <c r="L102" s="382">
        <f t="shared" si="34"/>
        <v>0</v>
      </c>
      <c r="M102" s="11"/>
      <c r="N102" s="11"/>
      <c r="O102" s="11"/>
      <c r="P102" s="11"/>
    </row>
    <row r="103" spans="1:16" x14ac:dyDescent="0.2">
      <c r="A103" s="52"/>
      <c r="B103" s="29"/>
      <c r="C103" s="309"/>
      <c r="D103" s="29"/>
      <c r="E103" s="122"/>
      <c r="F103" s="122"/>
      <c r="G103" s="22"/>
      <c r="H103" s="22"/>
      <c r="I103" s="242"/>
      <c r="J103" s="242"/>
      <c r="K103" s="382">
        <f t="shared" si="33"/>
        <v>0</v>
      </c>
      <c r="L103" s="382">
        <f t="shared" si="34"/>
        <v>0</v>
      </c>
      <c r="M103" s="11"/>
      <c r="N103" s="11"/>
      <c r="O103" s="11"/>
      <c r="P103" s="11"/>
    </row>
    <row r="104" spans="1:16" x14ac:dyDescent="0.2">
      <c r="A104" s="52"/>
      <c r="B104" s="29"/>
      <c r="C104" s="309"/>
      <c r="D104" s="29"/>
      <c r="E104" s="122"/>
      <c r="F104" s="122"/>
      <c r="G104" s="22"/>
      <c r="H104" s="22"/>
      <c r="I104" s="242"/>
      <c r="J104" s="242"/>
      <c r="K104" s="382">
        <f t="shared" si="33"/>
        <v>0</v>
      </c>
      <c r="L104" s="382">
        <f t="shared" si="34"/>
        <v>0</v>
      </c>
      <c r="M104" s="11"/>
      <c r="N104" s="11"/>
      <c r="O104" s="11"/>
      <c r="P104" s="11"/>
    </row>
    <row r="105" spans="1:16" x14ac:dyDescent="0.2">
      <c r="A105" s="52"/>
      <c r="B105" s="29"/>
      <c r="C105" s="309"/>
      <c r="D105" s="29"/>
      <c r="E105" s="122"/>
      <c r="F105" s="122"/>
      <c r="G105" s="22"/>
      <c r="H105" s="22"/>
      <c r="I105" s="242"/>
      <c r="J105" s="242"/>
      <c r="K105" s="382">
        <f t="shared" si="33"/>
        <v>0</v>
      </c>
      <c r="L105" s="382">
        <f t="shared" si="34"/>
        <v>0</v>
      </c>
      <c r="M105" s="11"/>
      <c r="N105" s="11"/>
      <c r="O105" s="11"/>
      <c r="P105" s="11"/>
    </row>
    <row r="106" spans="1:16" x14ac:dyDescent="0.2">
      <c r="A106" s="52"/>
      <c r="B106" s="29"/>
      <c r="C106" s="309"/>
      <c r="D106" s="29"/>
      <c r="E106" s="122"/>
      <c r="F106" s="122"/>
      <c r="G106" s="22"/>
      <c r="H106" s="22"/>
      <c r="I106" s="242"/>
      <c r="J106" s="242"/>
      <c r="K106" s="382">
        <f t="shared" si="33"/>
        <v>0</v>
      </c>
      <c r="L106" s="382">
        <f t="shared" si="34"/>
        <v>0</v>
      </c>
      <c r="M106" s="11"/>
      <c r="N106" s="11"/>
      <c r="O106" s="11"/>
      <c r="P106" s="11"/>
    </row>
    <row r="107" spans="1:16" x14ac:dyDescent="0.2">
      <c r="A107" s="52"/>
      <c r="B107" s="29"/>
      <c r="C107" s="309"/>
      <c r="D107" s="29"/>
      <c r="E107" s="122"/>
      <c r="F107" s="122"/>
      <c r="G107" s="22"/>
      <c r="H107" s="22"/>
      <c r="I107" s="242"/>
      <c r="J107" s="242"/>
      <c r="K107" s="382">
        <f t="shared" si="33"/>
        <v>0</v>
      </c>
      <c r="L107" s="382">
        <f t="shared" si="34"/>
        <v>0</v>
      </c>
      <c r="M107" s="11"/>
      <c r="N107" s="11"/>
      <c r="O107" s="11"/>
      <c r="P107" s="11"/>
    </row>
    <row r="108" spans="1:16" x14ac:dyDescent="0.2">
      <c r="A108" s="52"/>
      <c r="B108" s="29"/>
      <c r="C108" s="309"/>
      <c r="D108" s="29"/>
      <c r="E108" s="122"/>
      <c r="F108" s="122"/>
      <c r="G108" s="22"/>
      <c r="H108" s="22"/>
      <c r="I108" s="242"/>
      <c r="J108" s="242"/>
      <c r="K108" s="382">
        <f t="shared" si="33"/>
        <v>0</v>
      </c>
      <c r="L108" s="382">
        <f t="shared" si="34"/>
        <v>0</v>
      </c>
      <c r="M108" s="11"/>
      <c r="N108" s="11"/>
      <c r="O108" s="11"/>
      <c r="P108" s="11"/>
    </row>
    <row r="109" spans="1:16" x14ac:dyDescent="0.2">
      <c r="A109" s="52"/>
      <c r="B109" s="29"/>
      <c r="C109" s="309"/>
      <c r="D109" s="29"/>
      <c r="E109" s="122"/>
      <c r="F109" s="122"/>
      <c r="G109" s="22"/>
      <c r="H109" s="22"/>
      <c r="I109" s="242"/>
      <c r="J109" s="242"/>
      <c r="K109" s="382">
        <f t="shared" si="33"/>
        <v>0</v>
      </c>
      <c r="L109" s="382">
        <f t="shared" si="34"/>
        <v>0</v>
      </c>
      <c r="M109" s="11"/>
      <c r="N109" s="11"/>
      <c r="O109" s="11"/>
      <c r="P109" s="11"/>
    </row>
    <row r="110" spans="1:16" x14ac:dyDescent="0.2">
      <c r="A110" s="52"/>
      <c r="B110" s="29"/>
      <c r="C110" s="309"/>
      <c r="D110" s="29"/>
      <c r="E110" s="122"/>
      <c r="F110" s="122"/>
      <c r="G110" s="22"/>
      <c r="H110" s="22"/>
      <c r="I110" s="242"/>
      <c r="J110" s="242"/>
      <c r="K110" s="382">
        <f t="shared" si="33"/>
        <v>0</v>
      </c>
      <c r="L110" s="382">
        <f t="shared" si="34"/>
        <v>0</v>
      </c>
      <c r="M110" s="11"/>
      <c r="N110" s="11"/>
      <c r="O110" s="11"/>
      <c r="P110" s="11"/>
    </row>
    <row r="111" spans="1:16" x14ac:dyDescent="0.2">
      <c r="A111" s="52"/>
      <c r="B111" s="29"/>
      <c r="C111" s="309"/>
      <c r="D111" s="29"/>
      <c r="E111" s="122"/>
      <c r="F111" s="122"/>
      <c r="G111" s="22"/>
      <c r="H111" s="22"/>
      <c r="I111" s="242"/>
      <c r="J111" s="242"/>
      <c r="K111" s="382">
        <f t="shared" si="33"/>
        <v>0</v>
      </c>
      <c r="L111" s="382">
        <f t="shared" si="34"/>
        <v>0</v>
      </c>
      <c r="M111" s="11"/>
      <c r="N111" s="11"/>
      <c r="O111" s="11"/>
      <c r="P111" s="11"/>
    </row>
    <row r="112" spans="1:16" x14ac:dyDescent="0.2">
      <c r="A112" s="52"/>
      <c r="B112" s="29"/>
      <c r="C112" s="309"/>
      <c r="D112" s="29"/>
      <c r="E112" s="122"/>
      <c r="F112" s="122"/>
      <c r="G112" s="22"/>
      <c r="H112" s="22"/>
      <c r="I112" s="242"/>
      <c r="J112" s="242"/>
      <c r="K112" s="382">
        <f t="shared" si="33"/>
        <v>0</v>
      </c>
      <c r="L112" s="382">
        <f t="shared" si="34"/>
        <v>0</v>
      </c>
      <c r="M112" s="11"/>
      <c r="N112" s="11"/>
      <c r="O112" s="11"/>
      <c r="P112" s="11"/>
    </row>
    <row r="113" spans="1:16" x14ac:dyDescent="0.2">
      <c r="A113" s="52"/>
      <c r="B113" s="29"/>
      <c r="C113" s="309"/>
      <c r="D113" s="29"/>
      <c r="E113" s="122"/>
      <c r="F113" s="122"/>
      <c r="G113" s="22"/>
      <c r="H113" s="22"/>
      <c r="I113" s="242"/>
      <c r="J113" s="242"/>
      <c r="K113" s="382">
        <f t="shared" si="33"/>
        <v>0</v>
      </c>
      <c r="L113" s="382">
        <f t="shared" si="34"/>
        <v>0</v>
      </c>
      <c r="M113" s="11"/>
      <c r="N113" s="11"/>
      <c r="O113" s="11"/>
      <c r="P113" s="11"/>
    </row>
    <row r="114" spans="1:16" x14ac:dyDescent="0.2">
      <c r="A114" s="52"/>
      <c r="B114" s="29"/>
      <c r="C114" s="309"/>
      <c r="D114" s="29"/>
      <c r="E114" s="122"/>
      <c r="F114" s="122"/>
      <c r="G114" s="22"/>
      <c r="H114" s="22"/>
      <c r="I114" s="242"/>
      <c r="J114" s="242"/>
      <c r="K114" s="382">
        <f t="shared" si="33"/>
        <v>0</v>
      </c>
      <c r="L114" s="382">
        <f t="shared" si="34"/>
        <v>0</v>
      </c>
      <c r="M114" s="11"/>
      <c r="N114" s="11"/>
      <c r="O114" s="11"/>
      <c r="P114" s="11"/>
    </row>
    <row r="115" spans="1:16" x14ac:dyDescent="0.2">
      <c r="A115" s="52"/>
      <c r="B115" s="29"/>
      <c r="C115" s="309"/>
      <c r="D115" s="29"/>
      <c r="E115" s="122"/>
      <c r="F115" s="122"/>
      <c r="G115" s="22"/>
      <c r="H115" s="22"/>
      <c r="I115" s="242"/>
      <c r="J115" s="242"/>
      <c r="K115" s="382">
        <f t="shared" si="33"/>
        <v>0</v>
      </c>
      <c r="L115" s="382">
        <f t="shared" si="34"/>
        <v>0</v>
      </c>
      <c r="M115" s="11"/>
      <c r="N115" s="11"/>
      <c r="O115" s="11"/>
      <c r="P115" s="11"/>
    </row>
    <row r="116" spans="1:16" hidden="1" x14ac:dyDescent="0.2">
      <c r="A116" s="1188"/>
      <c r="B116" s="1188"/>
      <c r="C116" s="1188"/>
      <c r="D116" s="118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idden="1" x14ac:dyDescent="0.2"/>
  </sheetData>
  <sheetProtection algorithmName="SHA-512" hashValue="J0llh+OcdmlFEnqIh0YQLCmXk0xZFfTLO6ekC6Wx0qRH6pEw4xGrn3a/z4GR/JqV7a99f0SiqrrsBOfA9a0MnA==" saltValue="m1XohKtbzFjUs0laQjff8A==" spinCount="100000" sheet="1" objects="1" scenarios="1"/>
  <customSheetViews>
    <customSheetView guid="{955C557A-7F90-490E-8541-15C267AE1C49}" fitToPage="1" hiddenColumns="1" topLeftCell="C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1"/>
      <headerFooter alignWithMargins="0">
        <oddHeader>&amp;C&amp;"Arial,Bold"&amp;14 10-1 Dependant Companies</oddHeader>
      </headerFooter>
    </customSheetView>
    <customSheetView guid="{3CB8DAD1-80E2-4E9C-84BD-27D8B69F8B89}" fitToPage="1" hiddenColumns="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2"/>
      <headerFooter alignWithMargins="0">
        <oddHeader>&amp;C&amp;"Arial,Bold"&amp;14 10-1 Dependant Companies</oddHeader>
      </headerFooter>
    </customSheetView>
    <customSheetView guid="{A2854B6E-33EC-489B-B912-5CA634073191}" fitToPage="1" hiddenColumns="1" topLeftCell="C1">
      <selection activeCell="I36" sqref="I36"/>
      <pageMargins left="0.75" right="0.75" top="0.64" bottom="0.61" header="0.18" footer="0.17"/>
      <printOptions horizontalCentered="1"/>
      <pageSetup paperSize="5" orientation="landscape" blackAndWhite="1" horizontalDpi="300" verticalDpi="300" r:id="rId3"/>
      <headerFooter alignWithMargins="0">
        <oddHeader>&amp;C&amp;"Arial,Bold"&amp;14 10-1 Dependant Companies</oddHeader>
      </headerFooter>
    </customSheetView>
  </customSheetViews>
  <mergeCells count="3">
    <mergeCell ref="U35:W35"/>
    <mergeCell ref="G14:H14"/>
    <mergeCell ref="G18:H18"/>
  </mergeCells>
  <phoneticPr fontId="0" type="noConversion"/>
  <dataValidations count="6">
    <dataValidation type="date" operator="greaterThan" allowBlank="1" showInputMessage="1" showErrorMessage="1" errorTitle="Incorrect Date Format" error="Please enter as mm/dd/yy" sqref="G25:H115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25:L115">
      <formula1>50000000000</formula1>
    </dataValidation>
    <dataValidation type="list" allowBlank="1" showInputMessage="1" showErrorMessage="1" sqref="F25:F115">
      <formula1>$P$25:$P$26</formula1>
    </dataValidation>
    <dataValidation type="list" allowBlank="1" showInputMessage="1" showErrorMessage="1" sqref="E25:E115">
      <formula1>$N$25:$N$31</formula1>
    </dataValidation>
    <dataValidation type="list" allowBlank="1" showInputMessage="1" showErrorMessage="1" sqref="C25:C115">
      <formula1>$R$22:$R$25</formula1>
    </dataValidation>
    <dataValidation type="list" allowBlank="1" showInputMessage="1" showErrorMessage="1" sqref="A25:A115">
      <formula1>$G$9:$G$11</formula1>
    </dataValidation>
  </dataValidations>
  <hyperlinks>
    <hyperlink ref="J2" location="Cover!A1" display="Back to Main"/>
  </hyperlinks>
  <printOptions horizontalCentered="1"/>
  <pageMargins left="0.74803149606299213" right="0.74803149606299213" top="0.39370078740157483" bottom="0.59055118110236227" header="0.19685039370078741" footer="0.15748031496062992"/>
  <pageSetup paperSize="5" scale="40" orientation="landscape" blackAndWhite="1" horizontalDpi="300" verticalDpi="300" r:id="rId4"/>
  <headerFooter alignWithMargins="0">
    <oddHeader>&amp;C&amp;"Arial,Bold"&amp;14&amp;A</oddHeader>
    <oddFooter>&amp;RPage &amp;P of 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319"/>
  <sheetViews>
    <sheetView view="pageBreakPreview" zoomScale="70" zoomScaleNormal="100" zoomScaleSheetLayoutView="70" workbookViewId="0">
      <selection activeCell="F32" sqref="F32"/>
    </sheetView>
  </sheetViews>
  <sheetFormatPr defaultColWidth="0" defaultRowHeight="12.75" zeroHeight="1" x14ac:dyDescent="0.2"/>
  <cols>
    <col min="1" max="1" width="56.5703125" customWidth="1"/>
    <col min="2" max="2" width="50" customWidth="1"/>
    <col min="3" max="6" width="20.5703125" customWidth="1"/>
    <col min="7" max="7" width="9.42578125" customWidth="1"/>
    <col min="8" max="8" width="20.5703125" customWidth="1"/>
    <col min="9" max="11" width="13.42578125" customWidth="1"/>
    <col min="12" max="13" width="20.5703125" customWidth="1"/>
    <col min="14" max="14" width="8.140625" customWidth="1"/>
    <col min="15" max="16" width="8.140625" hidden="1" customWidth="1"/>
    <col min="17" max="17" width="42.5703125" hidden="1" customWidth="1"/>
    <col min="18" max="19" width="13.42578125" hidden="1" customWidth="1"/>
    <col min="20" max="20" width="15.140625" hidden="1" customWidth="1"/>
    <col min="21" max="21" width="15.5703125" hidden="1" customWidth="1"/>
    <col min="22" max="16384" width="9.140625" hidden="1"/>
  </cols>
  <sheetData>
    <row r="1" spans="1:22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"/>
      <c r="R1" s="17"/>
      <c r="S1" s="17"/>
      <c r="T1" s="17"/>
      <c r="U1" s="17"/>
      <c r="V1" s="17"/>
    </row>
    <row r="2" spans="1:22" ht="18" x14ac:dyDescent="0.2">
      <c r="A2" s="11"/>
      <c r="B2" s="1110"/>
      <c r="C2" s="62"/>
      <c r="D2" s="11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7"/>
      <c r="R2" s="17"/>
      <c r="S2" s="17"/>
      <c r="T2" s="17"/>
      <c r="U2" s="17"/>
      <c r="V2" s="17"/>
    </row>
    <row r="3" spans="1:2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7"/>
      <c r="R3" s="17"/>
      <c r="S3" s="17"/>
      <c r="T3" s="17"/>
      <c r="U3" s="17"/>
      <c r="V3" s="17"/>
    </row>
    <row r="4" spans="1:22" x14ac:dyDescent="0.2">
      <c r="A4" s="35" t="s">
        <v>9</v>
      </c>
      <c r="B4" s="40" t="str">
        <f>Cover!$B$13</f>
        <v>Select Name of Insurer/ Financial Holding Company</v>
      </c>
      <c r="C4" s="11"/>
      <c r="D4" s="11"/>
      <c r="E4" s="11"/>
      <c r="F4" s="11"/>
      <c r="G4" s="11"/>
      <c r="H4" s="11"/>
      <c r="I4" s="11"/>
      <c r="J4" s="739" t="s">
        <v>12</v>
      </c>
      <c r="K4" s="39"/>
      <c r="L4" s="11"/>
      <c r="M4" s="11"/>
      <c r="N4" s="11"/>
      <c r="O4" s="11"/>
      <c r="P4" s="11"/>
      <c r="Q4" s="17"/>
      <c r="R4" s="17"/>
      <c r="S4" s="17"/>
      <c r="T4" s="17"/>
      <c r="U4" s="17"/>
      <c r="V4" s="17"/>
    </row>
    <row r="5" spans="1:22" x14ac:dyDescent="0.2">
      <c r="A5" s="35"/>
      <c r="B5" s="4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7"/>
      <c r="R5" s="17"/>
      <c r="S5" s="17"/>
      <c r="T5" s="17"/>
      <c r="U5" s="17"/>
      <c r="V5" s="17"/>
    </row>
    <row r="6" spans="1:22" x14ac:dyDescent="0.2">
      <c r="A6" s="35" t="s">
        <v>10</v>
      </c>
      <c r="B6" s="41">
        <f>Cover!$B$19</f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5">
        <f>+($B$6)+90</f>
        <v>90</v>
      </c>
      <c r="R6" s="17"/>
      <c r="S6" s="17"/>
      <c r="T6" s="17"/>
      <c r="U6" s="17"/>
      <c r="V6" s="17"/>
    </row>
    <row r="7" spans="1:22" x14ac:dyDescent="0.2">
      <c r="A7" s="15"/>
      <c r="B7" s="1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7"/>
      <c r="R7" s="17"/>
      <c r="S7" s="17"/>
      <c r="T7" s="17"/>
      <c r="U7" s="17"/>
      <c r="V7" s="17"/>
    </row>
    <row r="8" spans="1:22" x14ac:dyDescent="0.2">
      <c r="A8" s="11"/>
      <c r="B8" s="11"/>
      <c r="C8" s="11"/>
      <c r="D8" s="11"/>
      <c r="E8" s="11"/>
      <c r="F8" s="11"/>
      <c r="G8" s="62"/>
      <c r="H8" s="11"/>
      <c r="I8" s="11"/>
      <c r="J8" s="11"/>
      <c r="K8" s="11"/>
      <c r="L8" s="11"/>
      <c r="M8" s="11"/>
      <c r="N8" s="11"/>
      <c r="O8" s="11"/>
      <c r="P8" s="11"/>
      <c r="Q8" s="17"/>
      <c r="R8" s="17"/>
      <c r="S8" s="17"/>
      <c r="T8" s="17"/>
      <c r="U8" s="17"/>
      <c r="V8" s="17"/>
    </row>
    <row r="9" spans="1:22" ht="38.25" x14ac:dyDescent="0.2">
      <c r="A9" s="62"/>
      <c r="B9" s="25" t="s">
        <v>32</v>
      </c>
      <c r="C9" s="175" t="s">
        <v>223</v>
      </c>
      <c r="D9" s="771" t="s">
        <v>195</v>
      </c>
      <c r="E9" s="178" t="str">
        <f>"Valuation Amount Segregated  Fund "&amp;YEAR($B$6)</f>
        <v>Valuation Amount Segregated  Fund 1900</v>
      </c>
      <c r="F9" s="178" t="str">
        <f>"Other Assets at Year End "&amp;YEAR($B$6)</f>
        <v>Other Assets at Year End 1900</v>
      </c>
      <c r="G9" s="62"/>
      <c r="H9" s="11"/>
      <c r="I9" s="11"/>
      <c r="J9" s="11"/>
      <c r="K9" s="11"/>
      <c r="L9" s="11"/>
      <c r="M9" s="11"/>
      <c r="N9" s="11"/>
      <c r="O9" s="11"/>
      <c r="P9" s="17"/>
      <c r="Q9" s="17"/>
      <c r="R9" s="17"/>
      <c r="S9" s="17"/>
      <c r="T9" s="17"/>
      <c r="U9" s="17"/>
      <c r="V9" s="17"/>
    </row>
    <row r="10" spans="1:22" x14ac:dyDescent="0.2">
      <c r="A10" s="62"/>
      <c r="B10" s="1029" t="s">
        <v>816</v>
      </c>
      <c r="C10" s="156">
        <f>E10+F10</f>
        <v>0</v>
      </c>
      <c r="D10" s="771"/>
      <c r="E10" s="1041">
        <f>+R70</f>
        <v>0</v>
      </c>
      <c r="F10" s="1041">
        <f>+S70</f>
        <v>0</v>
      </c>
      <c r="G10" s="62"/>
      <c r="H10" s="11"/>
      <c r="I10" s="11"/>
      <c r="J10" s="11"/>
      <c r="K10" s="11"/>
      <c r="L10" s="11"/>
      <c r="M10" s="11"/>
      <c r="N10" s="11"/>
      <c r="O10" s="11"/>
      <c r="P10" s="17"/>
      <c r="Q10" s="17"/>
      <c r="R10" s="17"/>
      <c r="S10" s="17"/>
      <c r="T10" s="17"/>
      <c r="U10" s="17"/>
      <c r="V10" s="17"/>
    </row>
    <row r="11" spans="1:22" x14ac:dyDescent="0.2">
      <c r="A11" s="62"/>
      <c r="B11" s="1029" t="s">
        <v>815</v>
      </c>
      <c r="C11" s="156">
        <f>E11+F11</f>
        <v>0</v>
      </c>
      <c r="D11" s="771"/>
      <c r="E11" s="1041">
        <f>+R72</f>
        <v>0</v>
      </c>
      <c r="F11" s="1041">
        <f>+S72</f>
        <v>0</v>
      </c>
      <c r="G11" s="62"/>
      <c r="H11" s="11"/>
      <c r="I11" s="11"/>
      <c r="J11" s="11"/>
      <c r="K11" s="11"/>
      <c r="L11" s="11"/>
      <c r="M11" s="11"/>
      <c r="N11" s="11"/>
      <c r="O11" s="11"/>
      <c r="P11" s="17"/>
      <c r="Q11" s="17"/>
      <c r="R11" s="17"/>
      <c r="S11" s="17"/>
      <c r="T11" s="17"/>
      <c r="U11" s="17"/>
      <c r="V11" s="17"/>
    </row>
    <row r="12" spans="1:22" x14ac:dyDescent="0.2">
      <c r="A12" s="62"/>
      <c r="B12" s="25"/>
      <c r="C12" s="176"/>
      <c r="D12" s="772"/>
      <c r="E12" s="178"/>
      <c r="F12" s="178"/>
      <c r="G12" s="62"/>
      <c r="H12" s="11"/>
      <c r="I12" s="11"/>
      <c r="J12" s="11"/>
      <c r="K12" s="11"/>
      <c r="L12" s="11"/>
      <c r="M12" s="11"/>
      <c r="N12" s="11"/>
      <c r="O12" s="11"/>
      <c r="P12" s="17"/>
      <c r="Q12" s="17"/>
      <c r="R12" s="17"/>
      <c r="S12" s="17"/>
      <c r="T12" s="17"/>
      <c r="U12" s="17"/>
      <c r="V12" s="17"/>
    </row>
    <row r="13" spans="1:22" x14ac:dyDescent="0.2">
      <c r="A13" s="62"/>
      <c r="B13" s="340" t="s">
        <v>597</v>
      </c>
      <c r="C13" s="175"/>
      <c r="D13" s="771"/>
      <c r="E13" s="178"/>
      <c r="F13" s="178"/>
      <c r="G13" s="62"/>
      <c r="H13" s="11"/>
      <c r="I13" s="11"/>
      <c r="J13" s="11"/>
      <c r="K13" s="11"/>
      <c r="L13" s="11"/>
      <c r="M13" s="11"/>
      <c r="N13" s="11"/>
      <c r="O13" s="11"/>
      <c r="P13" s="17"/>
      <c r="Q13" s="17"/>
      <c r="R13" s="17"/>
      <c r="S13" s="17"/>
      <c r="T13" s="17"/>
      <c r="U13" s="17"/>
      <c r="V13" s="17"/>
    </row>
    <row r="14" spans="1:22" x14ac:dyDescent="0.2">
      <c r="A14" s="11"/>
      <c r="B14" s="239" t="s">
        <v>598</v>
      </c>
      <c r="C14" s="156">
        <f>E14+F14</f>
        <v>0</v>
      </c>
      <c r="D14" s="156">
        <f>+U74+U77+U80+U83</f>
        <v>0</v>
      </c>
      <c r="E14" s="156">
        <f>+R74+R77+R80+R83</f>
        <v>0</v>
      </c>
      <c r="F14" s="156">
        <f>+S74+S77+S80+S83</f>
        <v>0</v>
      </c>
      <c r="G14" s="6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1:22" x14ac:dyDescent="0.2">
      <c r="A15" s="62"/>
      <c r="B15" s="239" t="s">
        <v>599</v>
      </c>
      <c r="C15" s="156">
        <f>E15+F15</f>
        <v>0</v>
      </c>
      <c r="D15" s="156">
        <f>+U86</f>
        <v>0</v>
      </c>
      <c r="E15" s="156">
        <f>+R86</f>
        <v>0</v>
      </c>
      <c r="F15" s="156">
        <f>S86</f>
        <v>0</v>
      </c>
      <c r="G15" s="6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1:22" x14ac:dyDescent="0.2">
      <c r="A16" s="62"/>
      <c r="B16" s="1042" t="s">
        <v>600</v>
      </c>
      <c r="C16" s="1043">
        <f>SUM(C14:C15)</f>
        <v>0</v>
      </c>
      <c r="D16" s="1043">
        <f>SUM(D14:D15)</f>
        <v>0</v>
      </c>
      <c r="E16" s="1043">
        <f>SUM(E14:E15)</f>
        <v>0</v>
      </c>
      <c r="F16" s="1043">
        <f>SUM(F14:F15)</f>
        <v>0</v>
      </c>
      <c r="G16" s="62"/>
      <c r="H16" s="33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1:22" x14ac:dyDescent="0.2">
      <c r="A17" s="62"/>
      <c r="B17" s="123" t="s">
        <v>820</v>
      </c>
      <c r="C17" s="343">
        <f>+SUM(C10,C11,C16)</f>
        <v>0</v>
      </c>
      <c r="D17" s="343">
        <f t="shared" ref="D17:F17" si="0">+SUM(D10,D11,D16)</f>
        <v>0</v>
      </c>
      <c r="E17" s="343">
        <f t="shared" si="0"/>
        <v>0</v>
      </c>
      <c r="F17" s="343">
        <f t="shared" si="0"/>
        <v>0</v>
      </c>
      <c r="G17" s="62"/>
      <c r="H17" s="33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1:22" x14ac:dyDescent="0.2">
      <c r="A18" s="62"/>
      <c r="B18" s="358" t="s">
        <v>603</v>
      </c>
      <c r="C18" s="149">
        <f>+E18+F18</f>
        <v>0</v>
      </c>
      <c r="D18" s="149">
        <f>+U75+U78+U81+U84</f>
        <v>0</v>
      </c>
      <c r="E18" s="149">
        <f>+R75+R78+R81+R84</f>
        <v>0</v>
      </c>
      <c r="F18" s="149">
        <f>+S75+S78+S81+S84</f>
        <v>0</v>
      </c>
      <c r="G18" s="62"/>
      <c r="H18" s="33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7"/>
    </row>
    <row r="19" spans="1:22" x14ac:dyDescent="0.2">
      <c r="A19" s="62"/>
      <c r="B19" s="239" t="s">
        <v>604</v>
      </c>
      <c r="C19" s="156">
        <f>+E19+F19</f>
        <v>0</v>
      </c>
      <c r="D19" s="156">
        <f>+U87</f>
        <v>0</v>
      </c>
      <c r="E19" s="344">
        <f>+R87</f>
        <v>0</v>
      </c>
      <c r="F19" s="344">
        <f>+S87</f>
        <v>0</v>
      </c>
      <c r="G19" s="6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</row>
    <row r="20" spans="1:22" ht="13.5" thickBot="1" x14ac:dyDescent="0.25">
      <c r="A20" s="62"/>
      <c r="B20" s="359" t="s">
        <v>605</v>
      </c>
      <c r="C20" s="360">
        <f>SUM(C18:C19)</f>
        <v>0</v>
      </c>
      <c r="D20" s="360">
        <f>SUM(D18:D19)</f>
        <v>0</v>
      </c>
      <c r="E20" s="360">
        <f>SUM(E18:E19)</f>
        <v>0</v>
      </c>
      <c r="F20" s="360">
        <f>SUM(F18:F19)</f>
        <v>0</v>
      </c>
      <c r="G20" s="62"/>
      <c r="H20" s="11"/>
      <c r="I20" s="339"/>
      <c r="J20" s="11"/>
      <c r="K20" s="11"/>
      <c r="L20" s="339"/>
      <c r="M20" s="339"/>
      <c r="N20" s="11"/>
      <c r="O20" s="11"/>
      <c r="P20" s="11"/>
      <c r="Q20" s="17" t="s">
        <v>318</v>
      </c>
      <c r="R20" s="11"/>
      <c r="S20" s="11"/>
      <c r="T20" s="11"/>
      <c r="U20" s="11"/>
      <c r="V20" s="17"/>
    </row>
    <row r="21" spans="1:22" ht="14.25" thickTop="1" thickBot="1" x14ac:dyDescent="0.25">
      <c r="A21" s="62"/>
      <c r="B21" s="361" t="s">
        <v>135</v>
      </c>
      <c r="C21" s="362">
        <f>+C17+C20</f>
        <v>0</v>
      </c>
      <c r="D21" s="362">
        <f t="shared" ref="D21:F21" si="1">+D17+D20</f>
        <v>0</v>
      </c>
      <c r="E21" s="362">
        <f t="shared" si="1"/>
        <v>0</v>
      </c>
      <c r="F21" s="362">
        <f t="shared" si="1"/>
        <v>0</v>
      </c>
      <c r="G21" s="62"/>
      <c r="H21" s="11"/>
      <c r="I21" s="339"/>
      <c r="J21" s="11"/>
      <c r="K21" s="11"/>
      <c r="L21" s="339"/>
      <c r="M21" s="339"/>
      <c r="N21" s="11"/>
      <c r="O21" s="11"/>
      <c r="P21" s="11"/>
      <c r="Q21" s="17"/>
      <c r="R21" s="11"/>
      <c r="S21" s="11"/>
      <c r="T21" s="11"/>
      <c r="U21" s="11"/>
      <c r="V21" s="17"/>
    </row>
    <row r="22" spans="1:22" x14ac:dyDescent="0.2">
      <c r="A22" s="35" t="s">
        <v>17</v>
      </c>
      <c r="B22" s="35"/>
      <c r="C22" s="323"/>
      <c r="D22" s="323"/>
      <c r="E22" s="323"/>
      <c r="F22" s="323"/>
      <c r="G22" s="62"/>
      <c r="H22" s="341">
        <f>SUM(H25:H319)</f>
        <v>0</v>
      </c>
      <c r="I22" s="341">
        <f>SUM(I25:I319)</f>
        <v>0</v>
      </c>
      <c r="J22" s="339"/>
      <c r="K22" s="339"/>
      <c r="L22" s="341">
        <f t="shared" ref="L22" si="2">SUM(L25:L319)</f>
        <v>0</v>
      </c>
      <c r="M22" s="341">
        <f>SUM(M25:M319)</f>
        <v>0</v>
      </c>
      <c r="N22" s="11"/>
      <c r="O22" s="11"/>
      <c r="P22" s="11"/>
      <c r="Q22" s="17"/>
      <c r="R22" s="11"/>
      <c r="S22" s="11"/>
      <c r="T22" s="11"/>
      <c r="U22" s="11"/>
      <c r="V22" s="17"/>
    </row>
    <row r="23" spans="1:22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39" thickBot="1" x14ac:dyDescent="0.25">
      <c r="A24" s="173" t="s">
        <v>19</v>
      </c>
      <c r="B24" s="174" t="s">
        <v>18</v>
      </c>
      <c r="C24" s="174" t="s">
        <v>210</v>
      </c>
      <c r="D24" s="175" t="s">
        <v>1059</v>
      </c>
      <c r="E24" s="200" t="s">
        <v>152</v>
      </c>
      <c r="F24" s="175" t="s">
        <v>1060</v>
      </c>
      <c r="G24" s="174" t="s">
        <v>41</v>
      </c>
      <c r="H24" s="176" t="str">
        <f>"Valuation Amount Balance Sheet "&amp;YEAR($B$6)</f>
        <v>Valuation Amount Balance Sheet 1900</v>
      </c>
      <c r="I24" s="175" t="s">
        <v>195</v>
      </c>
      <c r="J24" s="213" t="s">
        <v>189</v>
      </c>
      <c r="K24" s="176" t="s">
        <v>190</v>
      </c>
      <c r="L24" s="295" t="str">
        <f>"Valuation Amount Segregated  Fund "&amp;YEAR($B$6)</f>
        <v>Valuation Amount Segregated  Fund 1900</v>
      </c>
      <c r="M24" s="295" t="str">
        <f>"Other Assets at Year End "&amp;YEAR($B$6)</f>
        <v>Other Assets at Year End 1900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3.5" thickBot="1" x14ac:dyDescent="0.25">
      <c r="A25" s="534"/>
      <c r="B25" s="1175"/>
      <c r="C25" s="373"/>
      <c r="D25" s="522"/>
      <c r="E25" s="230"/>
      <c r="F25" s="513"/>
      <c r="G25" s="519"/>
      <c r="H25" s="1079"/>
      <c r="I25" s="1079"/>
      <c r="J25" s="212"/>
      <c r="K25" s="809" t="str">
        <f>IFERROR(VLOOKUP(J25,'FX rates'!$C$9:$D$25,2,FALSE),"")</f>
        <v/>
      </c>
      <c r="L25" s="299">
        <f t="shared" ref="L25:L88" si="3">IF(E25=$T$25,H25,0)</f>
        <v>0</v>
      </c>
      <c r="M25" s="299">
        <f t="shared" ref="M25:M88" si="4">IF(OR(E25=$T$26,ISBLANK(E25)),H25,0)</f>
        <v>0</v>
      </c>
      <c r="N25" s="11"/>
      <c r="O25" s="11"/>
      <c r="P25" s="11"/>
      <c r="Q25" s="192" t="s">
        <v>69</v>
      </c>
      <c r="R25" s="55" t="s">
        <v>70</v>
      </c>
      <c r="S25" s="62" t="s">
        <v>200</v>
      </c>
      <c r="T25" s="62" t="s">
        <v>44</v>
      </c>
      <c r="U25" s="62"/>
      <c r="V25" s="11"/>
    </row>
    <row r="26" spans="1:22" ht="13.5" thickBot="1" x14ac:dyDescent="0.25">
      <c r="A26" s="534"/>
      <c r="B26" s="1175"/>
      <c r="C26" s="374"/>
      <c r="D26" s="572"/>
      <c r="E26" s="230"/>
      <c r="F26" s="572"/>
      <c r="G26" s="1080"/>
      <c r="H26" s="26"/>
      <c r="I26" s="26"/>
      <c r="J26" s="212"/>
      <c r="K26" s="809" t="str">
        <f>IFERROR(VLOOKUP(J26,'FX rates'!$C$9:$D$25,2,FALSE),"")</f>
        <v/>
      </c>
      <c r="L26" s="299">
        <f t="shared" si="3"/>
        <v>0</v>
      </c>
      <c r="M26" s="299">
        <f t="shared" si="4"/>
        <v>0</v>
      </c>
      <c r="N26" s="11"/>
      <c r="O26" s="11"/>
      <c r="P26" s="11"/>
      <c r="Q26" s="193" t="s">
        <v>93</v>
      </c>
      <c r="R26" s="56" t="s">
        <v>94</v>
      </c>
      <c r="S26" s="62" t="s">
        <v>201</v>
      </c>
      <c r="T26" s="62" t="s">
        <v>31</v>
      </c>
      <c r="U26" s="62"/>
      <c r="V26" s="11"/>
    </row>
    <row r="27" spans="1:22" ht="13.5" thickBot="1" x14ac:dyDescent="0.25">
      <c r="A27" s="534"/>
      <c r="B27" s="1175"/>
      <c r="C27" s="374"/>
      <c r="D27" s="572"/>
      <c r="E27" s="230"/>
      <c r="F27" s="572"/>
      <c r="G27" s="1080"/>
      <c r="H27" s="26"/>
      <c r="I27" s="26"/>
      <c r="J27" s="212"/>
      <c r="K27" s="809" t="str">
        <f>IFERROR(VLOOKUP(J27,'FX rates'!$C$9:$D$25,2,FALSE),"")</f>
        <v/>
      </c>
      <c r="L27" s="299">
        <f t="shared" si="3"/>
        <v>0</v>
      </c>
      <c r="M27" s="299">
        <f t="shared" si="4"/>
        <v>0</v>
      </c>
      <c r="N27" s="11"/>
      <c r="O27" s="11"/>
      <c r="P27" s="11"/>
      <c r="Q27" s="193" t="s">
        <v>443</v>
      </c>
      <c r="R27" s="56" t="s">
        <v>97</v>
      </c>
      <c r="S27" s="62" t="s">
        <v>202</v>
      </c>
      <c r="T27" s="62"/>
      <c r="U27" s="62"/>
      <c r="V27" s="11"/>
    </row>
    <row r="28" spans="1:22" ht="13.5" thickBot="1" x14ac:dyDescent="0.25">
      <c r="A28" s="534"/>
      <c r="B28" s="1175"/>
      <c r="C28" s="374"/>
      <c r="D28" s="572"/>
      <c r="E28" s="230"/>
      <c r="F28" s="572"/>
      <c r="G28" s="1080"/>
      <c r="H28" s="26"/>
      <c r="I28" s="26"/>
      <c r="J28" s="212"/>
      <c r="K28" s="809" t="str">
        <f>IFERROR(VLOOKUP(J28,'FX rates'!$C$9:$D$25,2,FALSE),"")</f>
        <v/>
      </c>
      <c r="L28" s="299">
        <f t="shared" si="3"/>
        <v>0</v>
      </c>
      <c r="M28" s="299">
        <f t="shared" si="4"/>
        <v>0</v>
      </c>
      <c r="N28" s="11"/>
      <c r="O28" s="11"/>
      <c r="P28" s="11"/>
      <c r="Q28" s="193" t="s">
        <v>71</v>
      </c>
      <c r="R28" s="56" t="s">
        <v>72</v>
      </c>
      <c r="S28" s="61" t="s">
        <v>203</v>
      </c>
      <c r="T28" s="61"/>
      <c r="U28" s="62"/>
      <c r="V28" s="11"/>
    </row>
    <row r="29" spans="1:22" ht="13.5" thickBot="1" x14ac:dyDescent="0.25">
      <c r="A29" s="534"/>
      <c r="B29" s="1175"/>
      <c r="C29" s="374"/>
      <c r="D29" s="572"/>
      <c r="E29" s="230"/>
      <c r="F29" s="572"/>
      <c r="G29" s="1080"/>
      <c r="H29" s="26"/>
      <c r="I29" s="26"/>
      <c r="J29" s="212"/>
      <c r="K29" s="809" t="str">
        <f>IFERROR(VLOOKUP(J29,'FX rates'!$C$9:$D$25,2,FALSE),"")</f>
        <v/>
      </c>
      <c r="L29" s="299">
        <f t="shared" si="3"/>
        <v>0</v>
      </c>
      <c r="M29" s="299">
        <f t="shared" si="4"/>
        <v>0</v>
      </c>
      <c r="N29" s="11"/>
      <c r="O29" s="11"/>
      <c r="P29" s="11"/>
      <c r="Q29" s="193" t="s">
        <v>73</v>
      </c>
      <c r="R29" s="56" t="s">
        <v>74</v>
      </c>
      <c r="S29" s="62" t="s">
        <v>324</v>
      </c>
      <c r="T29" s="62"/>
      <c r="U29" s="62"/>
      <c r="V29" s="11"/>
    </row>
    <row r="30" spans="1:22" ht="13.5" thickBot="1" x14ac:dyDescent="0.25">
      <c r="A30" s="534"/>
      <c r="B30" s="1175"/>
      <c r="C30" s="374"/>
      <c r="D30" s="572"/>
      <c r="E30" s="230"/>
      <c r="F30" s="572"/>
      <c r="G30" s="1080"/>
      <c r="H30" s="26"/>
      <c r="I30" s="26"/>
      <c r="J30" s="212"/>
      <c r="K30" s="809" t="str">
        <f>IFERROR(VLOOKUP(J30,'FX rates'!$C$9:$D$25,2,FALSE),"")</f>
        <v/>
      </c>
      <c r="L30" s="299">
        <f t="shared" si="3"/>
        <v>0</v>
      </c>
      <c r="M30" s="299">
        <f t="shared" si="4"/>
        <v>0</v>
      </c>
      <c r="N30" s="11"/>
      <c r="O30" s="11"/>
      <c r="P30" s="11"/>
      <c r="Q30" s="193" t="s">
        <v>75</v>
      </c>
      <c r="R30" s="56" t="s">
        <v>76</v>
      </c>
      <c r="S30" s="62" t="s">
        <v>813</v>
      </c>
      <c r="T30" s="62"/>
      <c r="U30" s="62"/>
      <c r="V30" s="11"/>
    </row>
    <row r="31" spans="1:22" ht="13.5" thickBot="1" x14ac:dyDescent="0.25">
      <c r="A31" s="534"/>
      <c r="B31" s="1175"/>
      <c r="C31" s="374"/>
      <c r="D31" s="572"/>
      <c r="E31" s="230"/>
      <c r="F31" s="572"/>
      <c r="G31" s="1080"/>
      <c r="H31" s="26"/>
      <c r="I31" s="26"/>
      <c r="J31" s="212"/>
      <c r="K31" s="809" t="str">
        <f>IFERROR(VLOOKUP(J31,'FX rates'!$C$9:$D$25,2,FALSE),"")</f>
        <v/>
      </c>
      <c r="L31" s="299">
        <f t="shared" si="3"/>
        <v>0</v>
      </c>
      <c r="M31" s="299">
        <f t="shared" si="4"/>
        <v>0</v>
      </c>
      <c r="N31" s="11"/>
      <c r="O31" s="11"/>
      <c r="P31" s="11"/>
      <c r="Q31" s="193" t="s">
        <v>91</v>
      </c>
      <c r="R31" s="56" t="s">
        <v>92</v>
      </c>
      <c r="S31" s="62" t="s">
        <v>812</v>
      </c>
      <c r="T31" s="62"/>
      <c r="U31" s="62"/>
      <c r="V31" s="11"/>
    </row>
    <row r="32" spans="1:22" ht="13.5" thickBot="1" x14ac:dyDescent="0.25">
      <c r="A32" s="534"/>
      <c r="B32" s="1175"/>
      <c r="C32" s="374"/>
      <c r="D32" s="572"/>
      <c r="E32" s="230"/>
      <c r="F32" s="572"/>
      <c r="G32" s="1080"/>
      <c r="H32" s="26"/>
      <c r="I32" s="26"/>
      <c r="J32" s="212"/>
      <c r="K32" s="809" t="str">
        <f>IFERROR(VLOOKUP(J32,'FX rates'!$C$9:$D$25,2,FALSE),"")</f>
        <v/>
      </c>
      <c r="L32" s="299">
        <f t="shared" si="3"/>
        <v>0</v>
      </c>
      <c r="M32" s="299">
        <f t="shared" si="4"/>
        <v>0</v>
      </c>
      <c r="N32" s="11"/>
      <c r="O32" s="11"/>
      <c r="P32" s="11"/>
      <c r="Q32" s="193" t="s">
        <v>77</v>
      </c>
      <c r="R32" s="56" t="s">
        <v>78</v>
      </c>
      <c r="S32" s="61" t="s">
        <v>807</v>
      </c>
      <c r="T32" s="61"/>
      <c r="U32" s="62"/>
      <c r="V32" s="11"/>
    </row>
    <row r="33" spans="1:22" ht="13.5" thickBot="1" x14ac:dyDescent="0.25">
      <c r="A33" s="534"/>
      <c r="B33" s="1175"/>
      <c r="C33" s="374"/>
      <c r="D33" s="572"/>
      <c r="E33" s="230"/>
      <c r="F33" s="572"/>
      <c r="G33" s="1080"/>
      <c r="H33" s="26"/>
      <c r="I33" s="26"/>
      <c r="J33" s="212"/>
      <c r="K33" s="809" t="str">
        <f>IFERROR(VLOOKUP(J33,'FX rates'!$C$9:$D$25,2,FALSE),"")</f>
        <v/>
      </c>
      <c r="L33" s="299">
        <f t="shared" si="3"/>
        <v>0</v>
      </c>
      <c r="M33" s="299">
        <f t="shared" si="4"/>
        <v>0</v>
      </c>
      <c r="N33" s="11"/>
      <c r="O33" s="11"/>
      <c r="P33" s="11"/>
      <c r="Q33" s="193" t="s">
        <v>98</v>
      </c>
      <c r="R33" s="56" t="s">
        <v>99</v>
      </c>
      <c r="S33" s="61" t="s">
        <v>808</v>
      </c>
      <c r="T33" s="61"/>
      <c r="U33" s="62"/>
      <c r="V33" s="11"/>
    </row>
    <row r="34" spans="1:22" ht="13.5" thickBot="1" x14ac:dyDescent="0.25">
      <c r="A34" s="534"/>
      <c r="B34" s="1175"/>
      <c r="C34" s="374"/>
      <c r="D34" s="572"/>
      <c r="E34" s="230"/>
      <c r="F34" s="572"/>
      <c r="G34" s="1080"/>
      <c r="H34" s="26"/>
      <c r="I34" s="26"/>
      <c r="J34" s="212"/>
      <c r="K34" s="809" t="str">
        <f>IFERROR(VLOOKUP(J34,'FX rates'!$C$9:$D$25,2,FALSE),"")</f>
        <v/>
      </c>
      <c r="L34" s="299">
        <f t="shared" si="3"/>
        <v>0</v>
      </c>
      <c r="M34" s="299">
        <f t="shared" si="4"/>
        <v>0</v>
      </c>
      <c r="N34" s="11"/>
      <c r="O34" s="11"/>
      <c r="P34" s="11"/>
      <c r="Q34" s="193" t="s">
        <v>81</v>
      </c>
      <c r="R34" s="56" t="s">
        <v>82</v>
      </c>
      <c r="S34" s="61" t="s">
        <v>809</v>
      </c>
      <c r="T34" s="61"/>
      <c r="U34" s="62"/>
      <c r="V34" s="11"/>
    </row>
    <row r="35" spans="1:22" ht="13.5" thickBot="1" x14ac:dyDescent="0.25">
      <c r="A35" s="534"/>
      <c r="B35" s="1175"/>
      <c r="C35" s="374"/>
      <c r="D35" s="572"/>
      <c r="E35" s="230"/>
      <c r="F35" s="572"/>
      <c r="G35" s="1080"/>
      <c r="H35" s="26"/>
      <c r="I35" s="26"/>
      <c r="J35" s="212"/>
      <c r="K35" s="809" t="str">
        <f>IFERROR(VLOOKUP(J35,'FX rates'!$C$9:$D$25,2,FALSE),"")</f>
        <v/>
      </c>
      <c r="L35" s="299">
        <f t="shared" si="3"/>
        <v>0</v>
      </c>
      <c r="M35" s="299">
        <f t="shared" si="4"/>
        <v>0</v>
      </c>
      <c r="N35" s="11"/>
      <c r="O35" s="11"/>
      <c r="P35" s="11"/>
      <c r="Q35" s="193" t="s">
        <v>95</v>
      </c>
      <c r="R35" s="56" t="s">
        <v>96</v>
      </c>
      <c r="S35" s="61" t="s">
        <v>810</v>
      </c>
      <c r="T35" s="61"/>
      <c r="U35" s="62"/>
      <c r="V35" s="11"/>
    </row>
    <row r="36" spans="1:22" ht="13.5" thickBot="1" x14ac:dyDescent="0.25">
      <c r="A36" s="534"/>
      <c r="B36" s="1175"/>
      <c r="C36" s="374"/>
      <c r="D36" s="572"/>
      <c r="E36" s="230"/>
      <c r="F36" s="572"/>
      <c r="G36" s="1080"/>
      <c r="H36" s="26"/>
      <c r="I36" s="26"/>
      <c r="J36" s="212"/>
      <c r="K36" s="809" t="str">
        <f>IFERROR(VLOOKUP(J36,'FX rates'!$C$9:$D$25,2,FALSE),"")</f>
        <v/>
      </c>
      <c r="L36" s="299">
        <f t="shared" si="3"/>
        <v>0</v>
      </c>
      <c r="M36" s="299">
        <f t="shared" si="4"/>
        <v>0</v>
      </c>
      <c r="N36" s="11"/>
      <c r="O36" s="11"/>
      <c r="P36" s="11"/>
      <c r="Q36" s="193" t="s">
        <v>83</v>
      </c>
      <c r="R36" s="56" t="s">
        <v>84</v>
      </c>
      <c r="S36" s="161" t="s">
        <v>825</v>
      </c>
      <c r="T36" s="62"/>
      <c r="U36" s="62"/>
      <c r="V36" s="11"/>
    </row>
    <row r="37" spans="1:22" ht="13.5" thickBot="1" x14ac:dyDescent="0.25">
      <c r="A37" s="534"/>
      <c r="B37" s="1175"/>
      <c r="C37" s="374"/>
      <c r="D37" s="572"/>
      <c r="E37" s="230"/>
      <c r="F37" s="572"/>
      <c r="G37" s="1080"/>
      <c r="H37" s="26"/>
      <c r="I37" s="26"/>
      <c r="J37" s="212"/>
      <c r="K37" s="809" t="str">
        <f>IFERROR(VLOOKUP(J37,'FX rates'!$C$9:$D$25,2,FALSE),"")</f>
        <v/>
      </c>
      <c r="L37" s="299">
        <f t="shared" si="3"/>
        <v>0</v>
      </c>
      <c r="M37" s="299">
        <f t="shared" si="4"/>
        <v>0</v>
      </c>
      <c r="N37" s="11"/>
      <c r="O37" s="11"/>
      <c r="P37" s="11"/>
      <c r="Q37" s="193" t="s">
        <v>85</v>
      </c>
      <c r="R37" s="56" t="s">
        <v>86</v>
      </c>
      <c r="S37" s="161" t="s">
        <v>826</v>
      </c>
      <c r="T37" s="62"/>
      <c r="U37" s="62"/>
      <c r="V37" s="11"/>
    </row>
    <row r="38" spans="1:22" ht="13.5" thickBot="1" x14ac:dyDescent="0.25">
      <c r="A38" s="534"/>
      <c r="B38" s="1175"/>
      <c r="C38" s="374"/>
      <c r="D38" s="572"/>
      <c r="E38" s="230"/>
      <c r="F38" s="572"/>
      <c r="G38" s="1080"/>
      <c r="H38" s="26"/>
      <c r="I38" s="26"/>
      <c r="J38" s="212"/>
      <c r="K38" s="809" t="str">
        <f>IFERROR(VLOOKUP(J38,'FX rates'!$C$9:$D$25,2,FALSE),"")</f>
        <v/>
      </c>
      <c r="L38" s="299">
        <f t="shared" si="3"/>
        <v>0</v>
      </c>
      <c r="M38" s="299">
        <f t="shared" si="4"/>
        <v>0</v>
      </c>
      <c r="N38" s="11"/>
      <c r="O38" s="11"/>
      <c r="P38" s="11"/>
      <c r="Q38" s="193" t="s">
        <v>87</v>
      </c>
      <c r="R38" s="56" t="s">
        <v>88</v>
      </c>
      <c r="S38" s="161" t="s">
        <v>827</v>
      </c>
      <c r="T38" s="62"/>
      <c r="U38" s="62"/>
      <c r="V38" s="11"/>
    </row>
    <row r="39" spans="1:22" ht="13.5" thickBot="1" x14ac:dyDescent="0.25">
      <c r="A39" s="534"/>
      <c r="B39" s="1175"/>
      <c r="C39" s="374"/>
      <c r="D39" s="572"/>
      <c r="E39" s="230"/>
      <c r="F39" s="572"/>
      <c r="G39" s="1080"/>
      <c r="H39" s="26"/>
      <c r="I39" s="26"/>
      <c r="J39" s="212"/>
      <c r="K39" s="809" t="str">
        <f>IFERROR(VLOOKUP(J39,'FX rates'!$C$9:$D$25,2,FALSE),"")</f>
        <v/>
      </c>
      <c r="L39" s="299">
        <f t="shared" si="3"/>
        <v>0</v>
      </c>
      <c r="M39" s="299">
        <f t="shared" si="4"/>
        <v>0</v>
      </c>
      <c r="N39" s="11"/>
      <c r="O39" s="11"/>
      <c r="P39" s="11"/>
      <c r="Q39" s="193" t="s">
        <v>89</v>
      </c>
      <c r="R39" s="56" t="s">
        <v>90</v>
      </c>
      <c r="S39" s="161" t="s">
        <v>828</v>
      </c>
      <c r="T39" s="61"/>
      <c r="U39" s="61"/>
      <c r="V39" s="11"/>
    </row>
    <row r="40" spans="1:22" ht="13.5" thickBot="1" x14ac:dyDescent="0.25">
      <c r="A40" s="534"/>
      <c r="B40" s="1175"/>
      <c r="C40" s="374"/>
      <c r="D40" s="572"/>
      <c r="E40" s="230"/>
      <c r="F40" s="572"/>
      <c r="G40" s="1080"/>
      <c r="H40" s="26"/>
      <c r="I40" s="26"/>
      <c r="J40" s="212"/>
      <c r="K40" s="809" t="str">
        <f>IFERROR(VLOOKUP(J40,'FX rates'!$C$9:$D$25,2,FALSE),"")</f>
        <v/>
      </c>
      <c r="L40" s="299">
        <f t="shared" si="3"/>
        <v>0</v>
      </c>
      <c r="M40" s="299">
        <f t="shared" si="4"/>
        <v>0</v>
      </c>
      <c r="N40" s="11"/>
      <c r="O40" s="11"/>
      <c r="P40" s="11"/>
      <c r="Q40" s="193" t="s">
        <v>79</v>
      </c>
      <c r="R40" s="56" t="s">
        <v>80</v>
      </c>
      <c r="S40" s="161" t="s">
        <v>829</v>
      </c>
      <c r="T40" s="62"/>
      <c r="U40" s="61"/>
      <c r="V40" s="11"/>
    </row>
    <row r="41" spans="1:22" ht="13.5" thickBot="1" x14ac:dyDescent="0.25">
      <c r="A41" s="534"/>
      <c r="B41" s="1175"/>
      <c r="C41" s="374"/>
      <c r="D41" s="572"/>
      <c r="E41" s="230"/>
      <c r="F41" s="572"/>
      <c r="G41" s="1080"/>
      <c r="H41" s="26"/>
      <c r="I41" s="26"/>
      <c r="J41" s="212"/>
      <c r="K41" s="809" t="str">
        <f>IFERROR(VLOOKUP(J41,'FX rates'!$C$9:$D$25,2,FALSE),"")</f>
        <v/>
      </c>
      <c r="L41" s="299">
        <f t="shared" si="3"/>
        <v>0</v>
      </c>
      <c r="M41" s="299">
        <f t="shared" si="4"/>
        <v>0</v>
      </c>
      <c r="N41" s="11"/>
      <c r="O41" s="11"/>
      <c r="P41" s="11"/>
      <c r="Q41" s="1030" t="s">
        <v>817</v>
      </c>
      <c r="R41" s="1031" t="s">
        <v>818</v>
      </c>
      <c r="S41" s="61" t="s">
        <v>811</v>
      </c>
      <c r="T41" s="62"/>
      <c r="U41" s="62"/>
      <c r="V41" s="11"/>
    </row>
    <row r="42" spans="1:22" ht="13.5" thickBot="1" x14ac:dyDescent="0.25">
      <c r="A42" s="534"/>
      <c r="B42" s="1175"/>
      <c r="C42" s="374"/>
      <c r="D42" s="572"/>
      <c r="E42" s="230"/>
      <c r="F42" s="572"/>
      <c r="G42" s="1080"/>
      <c r="H42" s="26"/>
      <c r="I42" s="26"/>
      <c r="J42" s="212"/>
      <c r="K42" s="809" t="str">
        <f>IFERROR(VLOOKUP(J42,'FX rates'!$C$9:$D$25,2,FALSE),"")</f>
        <v/>
      </c>
      <c r="L42" s="299">
        <f t="shared" si="3"/>
        <v>0</v>
      </c>
      <c r="M42" s="299">
        <f t="shared" si="4"/>
        <v>0</v>
      </c>
      <c r="N42" s="11"/>
      <c r="O42" s="11"/>
      <c r="P42" s="11"/>
      <c r="Q42" s="193" t="s">
        <v>100</v>
      </c>
      <c r="R42" s="56" t="s">
        <v>101</v>
      </c>
      <c r="S42" s="62"/>
      <c r="T42" s="61"/>
      <c r="U42" s="62"/>
      <c r="V42" s="11"/>
    </row>
    <row r="43" spans="1:22" x14ac:dyDescent="0.2">
      <c r="A43" s="534"/>
      <c r="B43" s="1175"/>
      <c r="C43" s="19"/>
      <c r="D43" s="572"/>
      <c r="E43" s="230"/>
      <c r="F43" s="572"/>
      <c r="G43" s="1080"/>
      <c r="H43" s="26"/>
      <c r="I43" s="26"/>
      <c r="J43" s="212"/>
      <c r="K43" s="809" t="str">
        <f>IFERROR(VLOOKUP(J43,'FX rates'!$C$9:$D$25,2,FALSE),"")</f>
        <v/>
      </c>
      <c r="L43" s="299">
        <f t="shared" si="3"/>
        <v>0</v>
      </c>
      <c r="M43" s="299">
        <f t="shared" si="4"/>
        <v>0</v>
      </c>
      <c r="N43" s="11"/>
      <c r="O43" s="11"/>
      <c r="P43" s="11"/>
      <c r="Q43" s="62"/>
      <c r="R43" s="62"/>
      <c r="S43" s="62"/>
      <c r="T43" s="62"/>
      <c r="U43" s="62"/>
      <c r="V43" s="11"/>
    </row>
    <row r="44" spans="1:22" x14ac:dyDescent="0.2">
      <c r="A44" s="534"/>
      <c r="B44" s="1175"/>
      <c r="C44" s="19"/>
      <c r="D44" s="572"/>
      <c r="E44" s="230"/>
      <c r="F44" s="572"/>
      <c r="G44" s="1080"/>
      <c r="H44" s="26"/>
      <c r="I44" s="26"/>
      <c r="J44" s="212"/>
      <c r="K44" s="809" t="str">
        <f>IFERROR(VLOOKUP(J44,'FX rates'!$C$9:$D$25,2,FALSE),"")</f>
        <v/>
      </c>
      <c r="L44" s="299">
        <f t="shared" si="3"/>
        <v>0</v>
      </c>
      <c r="M44" s="299">
        <f t="shared" si="4"/>
        <v>0</v>
      </c>
      <c r="N44" s="11"/>
      <c r="O44" s="11"/>
      <c r="P44" s="11"/>
      <c r="Q44" s="746" t="s">
        <v>225</v>
      </c>
      <c r="R44" s="5"/>
      <c r="S44" s="11"/>
      <c r="T44" s="11"/>
      <c r="U44" s="11"/>
      <c r="V44" s="11"/>
    </row>
    <row r="45" spans="1:22" x14ac:dyDescent="0.2">
      <c r="A45" s="534"/>
      <c r="B45" s="1175"/>
      <c r="C45" s="19"/>
      <c r="D45" s="572"/>
      <c r="E45" s="230"/>
      <c r="F45" s="572"/>
      <c r="G45" s="1080"/>
      <c r="H45" s="26"/>
      <c r="I45" s="26"/>
      <c r="J45" s="212"/>
      <c r="K45" s="809" t="str">
        <f>IFERROR(VLOOKUP(J45,'FX rates'!$C$9:$D$25,2,FALSE),"")</f>
        <v/>
      </c>
      <c r="L45" s="299">
        <f t="shared" si="3"/>
        <v>0</v>
      </c>
      <c r="M45" s="299">
        <f t="shared" si="4"/>
        <v>0</v>
      </c>
      <c r="N45" s="11"/>
      <c r="O45" s="11"/>
      <c r="P45" s="11"/>
      <c r="Q45" s="5"/>
      <c r="R45" s="217" t="str">
        <f>"Valuation Amount Balance Sheet "&amp;YEAR($B$6)</f>
        <v>Valuation Amount Balance Sheet 1900</v>
      </c>
      <c r="S45" s="217" t="s">
        <v>224</v>
      </c>
      <c r="T45" s="217" t="str">
        <f>"Other Assets at Year End "&amp;YEAR($B$6)</f>
        <v>Other Assets at Year End 1900</v>
      </c>
      <c r="U45" s="62"/>
      <c r="V45" s="11"/>
    </row>
    <row r="46" spans="1:22" x14ac:dyDescent="0.2">
      <c r="A46" s="534"/>
      <c r="B46" s="1175"/>
      <c r="C46" s="374"/>
      <c r="D46" s="572"/>
      <c r="E46" s="230"/>
      <c r="F46" s="572"/>
      <c r="G46" s="1080"/>
      <c r="H46" s="26"/>
      <c r="I46" s="26"/>
      <c r="J46" s="212"/>
      <c r="K46" s="809" t="str">
        <f>IFERROR(VLOOKUP(J46,'FX rates'!$C$9:$D$25,2,FALSE),"")</f>
        <v/>
      </c>
      <c r="L46" s="299">
        <f t="shared" si="3"/>
        <v>0</v>
      </c>
      <c r="M46" s="299">
        <f t="shared" si="4"/>
        <v>0</v>
      </c>
      <c r="N46" s="11"/>
      <c r="O46" s="11"/>
      <c r="P46" s="11"/>
      <c r="Q46" s="1" t="s">
        <v>200</v>
      </c>
      <c r="R46" s="341">
        <f>SUM(S46:T46)</f>
        <v>0</v>
      </c>
      <c r="S46" s="341">
        <f>+R76</f>
        <v>0</v>
      </c>
      <c r="T46" s="341">
        <f>+S76</f>
        <v>0</v>
      </c>
      <c r="U46" s="11"/>
      <c r="V46" s="11"/>
    </row>
    <row r="47" spans="1:22" x14ac:dyDescent="0.2">
      <c r="A47" s="534"/>
      <c r="B47" s="1175"/>
      <c r="C47" s="374"/>
      <c r="D47" s="572"/>
      <c r="E47" s="230"/>
      <c r="F47" s="572"/>
      <c r="G47" s="1080"/>
      <c r="H47" s="26"/>
      <c r="I47" s="26"/>
      <c r="J47" s="212"/>
      <c r="K47" s="809" t="str">
        <f>IFERROR(VLOOKUP(J47,'FX rates'!$C$9:$D$25,2,FALSE),"")</f>
        <v/>
      </c>
      <c r="L47" s="299">
        <f t="shared" si="3"/>
        <v>0</v>
      </c>
      <c r="M47" s="299">
        <f t="shared" si="4"/>
        <v>0</v>
      </c>
      <c r="N47" s="11"/>
      <c r="O47" s="11"/>
      <c r="P47" s="11"/>
      <c r="Q47" s="1" t="s">
        <v>201</v>
      </c>
      <c r="R47" s="341">
        <f>SUM(S47:T47)</f>
        <v>0</v>
      </c>
      <c r="S47" s="341">
        <f>+R79</f>
        <v>0</v>
      </c>
      <c r="T47" s="341">
        <f>+S79</f>
        <v>0</v>
      </c>
      <c r="U47" s="11"/>
      <c r="V47" s="11"/>
    </row>
    <row r="48" spans="1:22" x14ac:dyDescent="0.2">
      <c r="A48" s="534"/>
      <c r="B48" s="1175"/>
      <c r="C48" s="19"/>
      <c r="D48" s="572"/>
      <c r="E48" s="230"/>
      <c r="F48" s="572"/>
      <c r="G48" s="1080"/>
      <c r="H48" s="26"/>
      <c r="I48" s="26"/>
      <c r="J48" s="212"/>
      <c r="K48" s="809" t="str">
        <f>IFERROR(VLOOKUP(J48,'FX rates'!$C$9:$D$25,2,FALSE),"")</f>
        <v/>
      </c>
      <c r="L48" s="299">
        <f t="shared" si="3"/>
        <v>0</v>
      </c>
      <c r="M48" s="299">
        <f t="shared" si="4"/>
        <v>0</v>
      </c>
      <c r="N48" s="11"/>
      <c r="O48" s="11"/>
      <c r="P48" s="11"/>
      <c r="Q48" s="1" t="s">
        <v>202</v>
      </c>
      <c r="R48" s="341">
        <f>SUM(S48:T48)</f>
        <v>0</v>
      </c>
      <c r="S48" s="341">
        <f>+R82</f>
        <v>0</v>
      </c>
      <c r="T48" s="341">
        <f>+S82</f>
        <v>0</v>
      </c>
      <c r="U48" s="11"/>
      <c r="V48" s="11"/>
    </row>
    <row r="49" spans="1:22" x14ac:dyDescent="0.2">
      <c r="A49" s="534"/>
      <c r="B49" s="1175"/>
      <c r="C49" s="19"/>
      <c r="D49" s="572"/>
      <c r="E49" s="230"/>
      <c r="F49" s="572"/>
      <c r="G49" s="1080"/>
      <c r="H49" s="26"/>
      <c r="I49" s="26"/>
      <c r="J49" s="212"/>
      <c r="K49" s="809" t="str">
        <f>IFERROR(VLOOKUP(J49,'FX rates'!$C$9:$D$25,2,FALSE),"")</f>
        <v/>
      </c>
      <c r="L49" s="299">
        <f t="shared" si="3"/>
        <v>0</v>
      </c>
      <c r="M49" s="299">
        <f t="shared" si="4"/>
        <v>0</v>
      </c>
      <c r="N49" s="11"/>
      <c r="O49" s="11"/>
      <c r="P49" s="11"/>
      <c r="Q49" s="1" t="s">
        <v>203</v>
      </c>
      <c r="R49" s="341">
        <f>SUM(S49:T49)</f>
        <v>0</v>
      </c>
      <c r="S49" s="341">
        <f>+R85</f>
        <v>0</v>
      </c>
      <c r="T49" s="341">
        <f>+S85</f>
        <v>0</v>
      </c>
      <c r="U49" s="62"/>
      <c r="V49" s="11"/>
    </row>
    <row r="50" spans="1:22" x14ac:dyDescent="0.2">
      <c r="A50" s="534"/>
      <c r="B50" s="1175"/>
      <c r="C50" s="19"/>
      <c r="D50" s="572"/>
      <c r="E50" s="230"/>
      <c r="F50" s="572"/>
      <c r="G50" s="1080"/>
      <c r="H50" s="26"/>
      <c r="I50" s="26"/>
      <c r="J50" s="212"/>
      <c r="K50" s="809" t="str">
        <f>IFERROR(VLOOKUP(J50,'FX rates'!$C$9:$D$25,2,FALSE),"")</f>
        <v/>
      </c>
      <c r="L50" s="299">
        <f t="shared" si="3"/>
        <v>0</v>
      </c>
      <c r="M50" s="299">
        <f t="shared" si="4"/>
        <v>0</v>
      </c>
      <c r="N50" s="11"/>
      <c r="O50" s="11"/>
      <c r="P50" s="11"/>
      <c r="Q50" s="239" t="s">
        <v>324</v>
      </c>
      <c r="R50" s="341">
        <f>SUM(S50:T50)</f>
        <v>0</v>
      </c>
      <c r="S50" s="231">
        <f>+R88</f>
        <v>0</v>
      </c>
      <c r="T50" s="231">
        <f>+S88</f>
        <v>0</v>
      </c>
      <c r="U50" s="62"/>
      <c r="V50" s="11"/>
    </row>
    <row r="51" spans="1:22" x14ac:dyDescent="0.2">
      <c r="A51" s="534"/>
      <c r="B51" s="1175"/>
      <c r="C51" s="374"/>
      <c r="D51" s="572"/>
      <c r="E51" s="230"/>
      <c r="F51" s="572"/>
      <c r="G51" s="1080"/>
      <c r="H51" s="26"/>
      <c r="I51" s="26"/>
      <c r="J51" s="212"/>
      <c r="K51" s="809" t="str">
        <f>IFERROR(VLOOKUP(J51,'FX rates'!$C$9:$D$25,2,FALSE),"")</f>
        <v/>
      </c>
      <c r="L51" s="299">
        <f t="shared" si="3"/>
        <v>0</v>
      </c>
      <c r="M51" s="299">
        <f t="shared" si="4"/>
        <v>0</v>
      </c>
      <c r="N51" s="11"/>
      <c r="O51" s="11"/>
      <c r="P51" s="11"/>
      <c r="Q51" s="1" t="s">
        <v>16</v>
      </c>
      <c r="R51" s="342">
        <f>SUM(R46:R50)</f>
        <v>0</v>
      </c>
      <c r="S51" s="342">
        <f>SUM(S46:S50)</f>
        <v>0</v>
      </c>
      <c r="T51" s="342">
        <f>SUM(T46:T50)</f>
        <v>0</v>
      </c>
      <c r="U51" s="62"/>
      <c r="V51" s="11"/>
    </row>
    <row r="52" spans="1:22" x14ac:dyDescent="0.2">
      <c r="A52" s="534"/>
      <c r="B52" s="1175"/>
      <c r="C52" s="19"/>
      <c r="D52" s="572"/>
      <c r="E52" s="230"/>
      <c r="F52" s="572"/>
      <c r="G52" s="1080"/>
      <c r="H52" s="26"/>
      <c r="I52" s="26"/>
      <c r="J52" s="212"/>
      <c r="K52" s="809" t="str">
        <f>IFERROR(VLOOKUP(J52,'FX rates'!$C$9:$D$25,2,FALSE),"")</f>
        <v/>
      </c>
      <c r="L52" s="299">
        <f t="shared" si="3"/>
        <v>0</v>
      </c>
      <c r="M52" s="299">
        <f t="shared" si="4"/>
        <v>0</v>
      </c>
      <c r="N52" s="11"/>
      <c r="O52" s="11"/>
      <c r="P52" s="11"/>
      <c r="Q52" s="62"/>
      <c r="R52" s="62"/>
      <c r="S52" s="62"/>
      <c r="T52" s="62"/>
      <c r="U52" s="11"/>
      <c r="V52" s="11"/>
    </row>
    <row r="53" spans="1:22" x14ac:dyDescent="0.2">
      <c r="A53" s="534"/>
      <c r="B53" s="1175"/>
      <c r="C53" s="19"/>
      <c r="D53" s="572"/>
      <c r="E53" s="230"/>
      <c r="F53" s="572"/>
      <c r="G53" s="1080"/>
      <c r="H53" s="26"/>
      <c r="I53" s="26"/>
      <c r="J53" s="212"/>
      <c r="K53" s="809" t="str">
        <f>IFERROR(VLOOKUP(J53,'FX rates'!$C$9:$D$25,2,FALSE),"")</f>
        <v/>
      </c>
      <c r="L53" s="299">
        <f t="shared" si="3"/>
        <v>0</v>
      </c>
      <c r="M53" s="299">
        <f t="shared" si="4"/>
        <v>0</v>
      </c>
      <c r="N53" s="11"/>
      <c r="O53" s="11"/>
      <c r="P53" s="11"/>
      <c r="Q53" s="61"/>
      <c r="R53" s="61"/>
      <c r="S53" s="62"/>
      <c r="T53" s="62"/>
      <c r="U53" s="62"/>
      <c r="V53" s="11"/>
    </row>
    <row r="54" spans="1:22" x14ac:dyDescent="0.2">
      <c r="A54" s="534"/>
      <c r="B54" s="1175"/>
      <c r="C54" s="19"/>
      <c r="D54" s="572"/>
      <c r="E54" s="230"/>
      <c r="F54" s="572"/>
      <c r="G54" s="1080"/>
      <c r="H54" s="26"/>
      <c r="I54" s="26"/>
      <c r="J54" s="212"/>
      <c r="K54" s="809" t="str">
        <f>IFERROR(VLOOKUP(J54,'FX rates'!$C$9:$D$25,2,FALSE),"")</f>
        <v/>
      </c>
      <c r="L54" s="299">
        <f t="shared" si="3"/>
        <v>0</v>
      </c>
      <c r="M54" s="299">
        <f t="shared" si="4"/>
        <v>0</v>
      </c>
      <c r="N54" s="11"/>
      <c r="O54" s="11"/>
      <c r="P54" s="11"/>
      <c r="Q54" s="61"/>
      <c r="R54" s="61"/>
      <c r="S54" s="62"/>
      <c r="T54" s="62"/>
      <c r="U54" s="62"/>
      <c r="V54" s="11"/>
    </row>
    <row r="55" spans="1:22" x14ac:dyDescent="0.2">
      <c r="A55" s="534"/>
      <c r="B55" s="1175"/>
      <c r="C55" s="19"/>
      <c r="D55" s="572"/>
      <c r="E55" s="230"/>
      <c r="F55" s="572"/>
      <c r="G55" s="1080"/>
      <c r="H55" s="26"/>
      <c r="I55" s="26"/>
      <c r="J55" s="212"/>
      <c r="K55" s="809" t="str">
        <f>IFERROR(VLOOKUP(J55,'FX rates'!$C$9:$D$25,2,FALSE),"")</f>
        <v/>
      </c>
      <c r="L55" s="299">
        <f t="shared" si="3"/>
        <v>0</v>
      </c>
      <c r="M55" s="299">
        <f t="shared" si="4"/>
        <v>0</v>
      </c>
      <c r="N55" s="11"/>
      <c r="O55" s="11"/>
      <c r="P55" s="11"/>
      <c r="Q55" s="206" t="s">
        <v>313</v>
      </c>
      <c r="R55" s="5"/>
      <c r="S55" s="11"/>
      <c r="T55" s="11"/>
      <c r="U55" s="11"/>
      <c r="V55" s="11"/>
    </row>
    <row r="56" spans="1:22" x14ac:dyDescent="0.2">
      <c r="A56" s="534"/>
      <c r="B56" s="1175"/>
      <c r="C56" s="374"/>
      <c r="D56" s="572"/>
      <c r="E56" s="230"/>
      <c r="F56" s="572"/>
      <c r="G56" s="1080"/>
      <c r="H56" s="26"/>
      <c r="I56" s="26"/>
      <c r="J56" s="212"/>
      <c r="K56" s="809" t="str">
        <f>IFERROR(VLOOKUP(J56,'FX rates'!$C$9:$D$25,2,FALSE),"")</f>
        <v/>
      </c>
      <c r="L56" s="299">
        <f t="shared" si="3"/>
        <v>0</v>
      </c>
      <c r="M56" s="299">
        <f t="shared" si="4"/>
        <v>0</v>
      </c>
      <c r="N56" s="11"/>
      <c r="O56" s="11"/>
      <c r="P56" s="11"/>
      <c r="Q56" s="1"/>
      <c r="R56" s="14" t="s">
        <v>314</v>
      </c>
      <c r="S56" s="14" t="s">
        <v>315</v>
      </c>
      <c r="T56" s="14" t="s">
        <v>16</v>
      </c>
      <c r="U56" s="175" t="s">
        <v>448</v>
      </c>
      <c r="V56" s="11"/>
    </row>
    <row r="57" spans="1:22" x14ac:dyDescent="0.2">
      <c r="A57" s="534"/>
      <c r="B57" s="1175"/>
      <c r="C57" s="374"/>
      <c r="D57" s="572"/>
      <c r="E57" s="230"/>
      <c r="F57" s="572"/>
      <c r="G57" s="1080"/>
      <c r="H57" s="26"/>
      <c r="I57" s="26"/>
      <c r="J57" s="212"/>
      <c r="K57" s="809" t="str">
        <f>IFERROR(VLOOKUP(J57,'FX rates'!$C$9:$D$25,2,FALSE),"")</f>
        <v/>
      </c>
      <c r="L57" s="299">
        <f t="shared" si="3"/>
        <v>0</v>
      </c>
      <c r="M57" s="299">
        <f t="shared" si="4"/>
        <v>0</v>
      </c>
      <c r="N57" s="11"/>
      <c r="O57" s="11"/>
      <c r="P57" s="11"/>
      <c r="Q57" s="1"/>
      <c r="R57" s="156"/>
      <c r="S57" s="156"/>
      <c r="T57" s="156"/>
      <c r="U57" s="1"/>
      <c r="V57" s="11"/>
    </row>
    <row r="58" spans="1:22" ht="14.25" x14ac:dyDescent="0.2">
      <c r="A58" s="534"/>
      <c r="B58" s="1175"/>
      <c r="C58" s="374"/>
      <c r="D58" s="572"/>
      <c r="E58" s="230"/>
      <c r="F58" s="572"/>
      <c r="G58" s="1080"/>
      <c r="H58" s="26"/>
      <c r="I58" s="26"/>
      <c r="J58" s="212"/>
      <c r="K58" s="809" t="str">
        <f>IFERROR(VLOOKUP(J58,'FX rates'!$C$9:$D$25,2,FALSE),"")</f>
        <v/>
      </c>
      <c r="L58" s="299">
        <f t="shared" si="3"/>
        <v>0</v>
      </c>
      <c r="M58" s="299">
        <f t="shared" si="4"/>
        <v>0</v>
      </c>
      <c r="N58" s="11"/>
      <c r="O58" s="11"/>
      <c r="P58" s="11"/>
      <c r="Q58" s="1028" t="s">
        <v>531</v>
      </c>
      <c r="R58" s="156">
        <f>SUMIFS($L$25:$L$319,$A$25:$A$319,$S$31,$E$25:$E$319,"Yes")</f>
        <v>0</v>
      </c>
      <c r="S58" s="156">
        <f>SUMIFS($M$25:$M$319,$A$25:$A$319,$S$31,$E$25:$E$319,"No")</f>
        <v>0</v>
      </c>
      <c r="T58" s="231">
        <f>SUM(R58:S58)</f>
        <v>0</v>
      </c>
      <c r="U58" s="78"/>
      <c r="V58" s="11"/>
    </row>
    <row r="59" spans="1:22" x14ac:dyDescent="0.2">
      <c r="A59" s="534"/>
      <c r="B59" s="1175"/>
      <c r="C59" s="374"/>
      <c r="D59" s="572"/>
      <c r="E59" s="230"/>
      <c r="F59" s="572"/>
      <c r="G59" s="1080"/>
      <c r="H59" s="26"/>
      <c r="I59" s="26"/>
      <c r="J59" s="212"/>
      <c r="K59" s="809" t="str">
        <f>IFERROR(VLOOKUP(J59,'FX rates'!$C$9:$D$25,2,FALSE),"")</f>
        <v/>
      </c>
      <c r="L59" s="299">
        <f t="shared" si="3"/>
        <v>0</v>
      </c>
      <c r="M59" s="299">
        <f t="shared" si="4"/>
        <v>0</v>
      </c>
      <c r="N59" s="11"/>
      <c r="O59" s="11"/>
      <c r="P59" s="11"/>
      <c r="Q59" s="1" t="s">
        <v>807</v>
      </c>
      <c r="R59" s="156">
        <f>SUMIFS($L$25:$L$319,$A$25:$A$319,$S$32,$E$25:$E$319,"Yes")</f>
        <v>0</v>
      </c>
      <c r="S59" s="156">
        <f>SUMIFS($M$25:$M$319,$A$25:$A$319,$S$32,$E$25:$E$319,"No")</f>
        <v>0</v>
      </c>
      <c r="T59" s="231">
        <f t="shared" ref="T59:T67" si="5">SUM(R59:S59)</f>
        <v>0</v>
      </c>
      <c r="U59" s="78"/>
      <c r="V59" s="11"/>
    </row>
    <row r="60" spans="1:22" x14ac:dyDescent="0.2">
      <c r="A60" s="534"/>
      <c r="B60" s="1175"/>
      <c r="C60" s="374"/>
      <c r="D60" s="572"/>
      <c r="E60" s="230"/>
      <c r="F60" s="572"/>
      <c r="G60" s="1080"/>
      <c r="H60" s="26"/>
      <c r="I60" s="26"/>
      <c r="J60" s="212"/>
      <c r="K60" s="809" t="str">
        <f>IFERROR(VLOOKUP(J60,'FX rates'!$C$9:$D$25,2,FALSE),"")</f>
        <v/>
      </c>
      <c r="L60" s="299">
        <f t="shared" si="3"/>
        <v>0</v>
      </c>
      <c r="M60" s="299">
        <f t="shared" si="4"/>
        <v>0</v>
      </c>
      <c r="N60" s="11"/>
      <c r="O60" s="11"/>
      <c r="P60" s="11"/>
      <c r="Q60" s="1" t="s">
        <v>808</v>
      </c>
      <c r="R60" s="156">
        <f>SUMIFS($L$25:$L$319,$A$25:$A$319,$S$33,$E$25:$E$319,"Yes")</f>
        <v>0</v>
      </c>
      <c r="S60" s="156">
        <f>SUMIFS($M$25:$M$319,$A$25:$A$319,$S$33,$E$25:$E$319,"No")</f>
        <v>0</v>
      </c>
      <c r="T60" s="231">
        <f t="shared" si="5"/>
        <v>0</v>
      </c>
      <c r="U60" s="78"/>
      <c r="V60" s="11"/>
    </row>
    <row r="61" spans="1:22" x14ac:dyDescent="0.2">
      <c r="A61" s="534"/>
      <c r="B61" s="1175"/>
      <c r="C61" s="374"/>
      <c r="D61" s="572"/>
      <c r="E61" s="230"/>
      <c r="F61" s="572"/>
      <c r="G61" s="1080"/>
      <c r="H61" s="26"/>
      <c r="I61" s="26"/>
      <c r="J61" s="212"/>
      <c r="K61" s="809" t="str">
        <f>IFERROR(VLOOKUP(J61,'FX rates'!$C$9:$D$25,2,FALSE),"")</f>
        <v/>
      </c>
      <c r="L61" s="299">
        <f t="shared" si="3"/>
        <v>0</v>
      </c>
      <c r="M61" s="299">
        <f t="shared" si="4"/>
        <v>0</v>
      </c>
      <c r="N61" s="11"/>
      <c r="O61" s="11"/>
      <c r="P61" s="11"/>
      <c r="Q61" s="1" t="s">
        <v>809</v>
      </c>
      <c r="R61" s="156">
        <f>SUMIFS($L$25:$L$319,$A$25:$A$319,$S$34,$E$25:$E$319,"Yes")</f>
        <v>0</v>
      </c>
      <c r="S61" s="156">
        <f>SUMIFS($M$25:$M$319,$A$25:$A$319,$S$34,$E$25:$E$319,"No")</f>
        <v>0</v>
      </c>
      <c r="T61" s="231">
        <f t="shared" si="5"/>
        <v>0</v>
      </c>
      <c r="U61" s="78"/>
      <c r="V61" s="11"/>
    </row>
    <row r="62" spans="1:22" x14ac:dyDescent="0.2">
      <c r="A62" s="534"/>
      <c r="B62" s="1175"/>
      <c r="C62" s="374"/>
      <c r="D62" s="572"/>
      <c r="E62" s="230"/>
      <c r="F62" s="572"/>
      <c r="G62" s="1080"/>
      <c r="H62" s="26"/>
      <c r="I62" s="26"/>
      <c r="J62" s="212"/>
      <c r="K62" s="809" t="str">
        <f>IFERROR(VLOOKUP(J62,'FX rates'!$C$9:$D$25,2,FALSE),"")</f>
        <v/>
      </c>
      <c r="L62" s="299">
        <f t="shared" si="3"/>
        <v>0</v>
      </c>
      <c r="M62" s="299">
        <f t="shared" si="4"/>
        <v>0</v>
      </c>
      <c r="N62" s="11"/>
      <c r="O62" s="11"/>
      <c r="P62" s="11"/>
      <c r="Q62" s="1" t="s">
        <v>810</v>
      </c>
      <c r="R62" s="156">
        <f>SUMIFS($L$25:$L$319,$A$25:$A$319,$S$35,$E$25:$E$319,"Yes")</f>
        <v>0</v>
      </c>
      <c r="S62" s="156">
        <f>SUMIFS($M$25:$M$319,$A$25:$A$319,$S$35,$E$25:$E$319,"No")</f>
        <v>0</v>
      </c>
      <c r="T62" s="231">
        <f t="shared" si="5"/>
        <v>0</v>
      </c>
      <c r="U62" s="78"/>
      <c r="V62" s="11"/>
    </row>
    <row r="63" spans="1:22" x14ac:dyDescent="0.2">
      <c r="A63" s="534"/>
      <c r="B63" s="1175"/>
      <c r="C63" s="374"/>
      <c r="D63" s="572"/>
      <c r="E63" s="230"/>
      <c r="F63" s="572"/>
      <c r="G63" s="1080"/>
      <c r="H63" s="26"/>
      <c r="I63" s="26"/>
      <c r="J63" s="212"/>
      <c r="K63" s="809" t="str">
        <f>IFERROR(VLOOKUP(J63,'FX rates'!$C$9:$D$25,2,FALSE),"")</f>
        <v/>
      </c>
      <c r="L63" s="299">
        <f t="shared" si="3"/>
        <v>0</v>
      </c>
      <c r="M63" s="299">
        <f t="shared" si="4"/>
        <v>0</v>
      </c>
      <c r="N63" s="11"/>
      <c r="O63" s="11"/>
      <c r="P63" s="11"/>
      <c r="Q63" s="119" t="s">
        <v>825</v>
      </c>
      <c r="R63" s="156">
        <f>SUMIFS($L$25:$L$319,$A$25:$A$319,$S$36,$E$25:$E$319,"Yes")</f>
        <v>0</v>
      </c>
      <c r="S63" s="156">
        <f>SUMIFS($M$25:$M$319,$A$25:$A$319,$S$36,$E$25:$E$319,"No")</f>
        <v>0</v>
      </c>
      <c r="T63" s="231">
        <f t="shared" si="5"/>
        <v>0</v>
      </c>
      <c r="U63" s="78"/>
      <c r="V63" s="11"/>
    </row>
    <row r="64" spans="1:22" x14ac:dyDescent="0.2">
      <c r="A64" s="534"/>
      <c r="B64" s="1175"/>
      <c r="C64" s="374"/>
      <c r="D64" s="572"/>
      <c r="E64" s="230"/>
      <c r="F64" s="572"/>
      <c r="G64" s="1080"/>
      <c r="H64" s="26"/>
      <c r="I64" s="26"/>
      <c r="J64" s="212"/>
      <c r="K64" s="809" t="str">
        <f>IFERROR(VLOOKUP(J64,'FX rates'!$C$9:$D$25,2,FALSE),"")</f>
        <v/>
      </c>
      <c r="L64" s="299">
        <f t="shared" si="3"/>
        <v>0</v>
      </c>
      <c r="M64" s="299">
        <f t="shared" si="4"/>
        <v>0</v>
      </c>
      <c r="N64" s="11"/>
      <c r="O64" s="11"/>
      <c r="P64" s="11"/>
      <c r="Q64" s="119" t="s">
        <v>826</v>
      </c>
      <c r="R64" s="156">
        <f>SUMIFS($L$25:$L$319,$A$25:$A$319,$S$37,$E$25:$E$319,"Yes")</f>
        <v>0</v>
      </c>
      <c r="S64" s="156">
        <f>SUMIFS($M$25:$M$319,$A$25:$A$319,$S$37,$E$25:$E$319,"No")</f>
        <v>0</v>
      </c>
      <c r="T64" s="231">
        <f t="shared" si="5"/>
        <v>0</v>
      </c>
      <c r="U64" s="78"/>
      <c r="V64" s="11"/>
    </row>
    <row r="65" spans="1:22" x14ac:dyDescent="0.2">
      <c r="A65" s="534"/>
      <c r="B65" s="1175"/>
      <c r="C65" s="374"/>
      <c r="D65" s="572"/>
      <c r="E65" s="230"/>
      <c r="F65" s="572"/>
      <c r="G65" s="1080"/>
      <c r="H65" s="26"/>
      <c r="I65" s="26"/>
      <c r="J65" s="212"/>
      <c r="K65" s="809" t="str">
        <f>IFERROR(VLOOKUP(J65,'FX rates'!$C$9:$D$25,2,FALSE),"")</f>
        <v/>
      </c>
      <c r="L65" s="299">
        <f t="shared" si="3"/>
        <v>0</v>
      </c>
      <c r="M65" s="299">
        <f t="shared" si="4"/>
        <v>0</v>
      </c>
      <c r="N65" s="11"/>
      <c r="O65" s="11"/>
      <c r="P65" s="11"/>
      <c r="Q65" s="119" t="s">
        <v>827</v>
      </c>
      <c r="R65" s="156">
        <f>SUMIFS($L$25:$L$319,$A$25:$A$319,$S$38,$E$25:$E$319,"Yes")</f>
        <v>0</v>
      </c>
      <c r="S65" s="156">
        <f>SUMIFS($M$25:$M$319,$A$25:$A$319,$S$38,$E$25:$E$319,"No")</f>
        <v>0</v>
      </c>
      <c r="T65" s="231">
        <f>SUM(R65:S65)</f>
        <v>0</v>
      </c>
      <c r="U65" s="78"/>
      <c r="V65" s="11"/>
    </row>
    <row r="66" spans="1:22" x14ac:dyDescent="0.2">
      <c r="A66" s="534"/>
      <c r="B66" s="1175"/>
      <c r="C66" s="374"/>
      <c r="D66" s="572"/>
      <c r="E66" s="230"/>
      <c r="F66" s="572"/>
      <c r="G66" s="1080"/>
      <c r="H66" s="26"/>
      <c r="I66" s="26"/>
      <c r="J66" s="212"/>
      <c r="K66" s="809" t="str">
        <f>IFERROR(VLOOKUP(J66,'FX rates'!$C$9:$D$25,2,FALSE),"")</f>
        <v/>
      </c>
      <c r="L66" s="299">
        <f t="shared" si="3"/>
        <v>0</v>
      </c>
      <c r="M66" s="299">
        <f t="shared" si="4"/>
        <v>0</v>
      </c>
      <c r="N66" s="11"/>
      <c r="O66" s="11"/>
      <c r="P66" s="11"/>
      <c r="Q66" s="119" t="s">
        <v>828</v>
      </c>
      <c r="R66" s="156">
        <f>SUMIFS($L$25:$L$319,$A$25:$A$319,$S$39,$E$25:$E$319,"Yes")</f>
        <v>0</v>
      </c>
      <c r="S66" s="156">
        <f>SUMIFS($M$25:$M$319,$A$25:$A$319,$S$39,$E$25:$E$319,"No")</f>
        <v>0</v>
      </c>
      <c r="T66" s="231">
        <f t="shared" si="5"/>
        <v>0</v>
      </c>
      <c r="U66" s="78"/>
      <c r="V66" s="11"/>
    </row>
    <row r="67" spans="1:22" x14ac:dyDescent="0.2">
      <c r="A67" s="534"/>
      <c r="B67" s="1175"/>
      <c r="C67" s="374"/>
      <c r="D67" s="572"/>
      <c r="E67" s="230"/>
      <c r="F67" s="572"/>
      <c r="G67" s="1080"/>
      <c r="H67" s="26"/>
      <c r="I67" s="26"/>
      <c r="J67" s="212"/>
      <c r="K67" s="809" t="str">
        <f>IFERROR(VLOOKUP(J67,'FX rates'!$C$9:$D$25,2,FALSE),"")</f>
        <v/>
      </c>
      <c r="L67" s="299">
        <f t="shared" si="3"/>
        <v>0</v>
      </c>
      <c r="M67" s="299">
        <f t="shared" si="4"/>
        <v>0</v>
      </c>
      <c r="N67" s="11"/>
      <c r="O67" s="11"/>
      <c r="P67" s="11"/>
      <c r="Q67" s="119" t="s">
        <v>829</v>
      </c>
      <c r="R67" s="156">
        <f>SUMIFS($L$25:$L$319,$A$25:$A$319,$S$40,$E$25:$E$319,"Yes")</f>
        <v>0</v>
      </c>
      <c r="S67" s="156">
        <f>SUMIFS($M$25:$M$319,$A$25:$A$319,$S$40,$E$25:$E$319,"No")</f>
        <v>0</v>
      </c>
      <c r="T67" s="231">
        <f t="shared" si="5"/>
        <v>0</v>
      </c>
      <c r="U67" s="78"/>
      <c r="V67" s="11"/>
    </row>
    <row r="68" spans="1:22" x14ac:dyDescent="0.2">
      <c r="A68" s="534"/>
      <c r="B68" s="1175"/>
      <c r="C68" s="374"/>
      <c r="D68" s="572"/>
      <c r="E68" s="230"/>
      <c r="F68" s="572"/>
      <c r="G68" s="1080"/>
      <c r="H68" s="26"/>
      <c r="I68" s="26"/>
      <c r="J68" s="212"/>
      <c r="K68" s="809" t="str">
        <f>IFERROR(VLOOKUP(J68,'FX rates'!$C$9:$D$25,2,FALSE),"")</f>
        <v/>
      </c>
      <c r="L68" s="299">
        <f t="shared" si="3"/>
        <v>0</v>
      </c>
      <c r="M68" s="299">
        <f t="shared" si="4"/>
        <v>0</v>
      </c>
      <c r="N68" s="11"/>
      <c r="O68" s="11"/>
      <c r="P68" s="11"/>
      <c r="Q68" s="1" t="s">
        <v>811</v>
      </c>
      <c r="R68" s="156">
        <f>SUMIFS($L$25:$L$319,$A$25:$A$319,$S$41,$E$25:$E$319,"Yes")</f>
        <v>0</v>
      </c>
      <c r="S68" s="156">
        <f>SUMIFS($M$25:$M$319,$A$25:$A$319,$S$41,$E$25:$E$319,"No")</f>
        <v>0</v>
      </c>
      <c r="T68" s="231">
        <f>SUM(R68:S68)</f>
        <v>0</v>
      </c>
      <c r="U68" s="78"/>
      <c r="V68" s="11"/>
    </row>
    <row r="69" spans="1:22" x14ac:dyDescent="0.2">
      <c r="A69" s="534"/>
      <c r="B69" s="1175"/>
      <c r="C69" s="374"/>
      <c r="D69" s="572"/>
      <c r="E69" s="230"/>
      <c r="F69" s="572"/>
      <c r="G69" s="1080"/>
      <c r="H69" s="26"/>
      <c r="I69" s="26"/>
      <c r="J69" s="212"/>
      <c r="K69" s="809" t="str">
        <f>IFERROR(VLOOKUP(J69,'FX rates'!$C$9:$D$25,2,FALSE),"")</f>
        <v/>
      </c>
      <c r="L69" s="299">
        <f t="shared" si="3"/>
        <v>0</v>
      </c>
      <c r="M69" s="299">
        <f t="shared" si="4"/>
        <v>0</v>
      </c>
      <c r="N69" s="11"/>
      <c r="O69" s="11"/>
      <c r="P69" s="11"/>
      <c r="Q69" s="1"/>
      <c r="R69" s="78"/>
      <c r="S69" s="78"/>
      <c r="T69" s="78"/>
      <c r="U69" s="78"/>
      <c r="V69" s="11"/>
    </row>
    <row r="70" spans="1:22" ht="13.5" thickBot="1" x14ac:dyDescent="0.25">
      <c r="A70" s="534"/>
      <c r="B70" s="1175"/>
      <c r="C70" s="374"/>
      <c r="D70" s="572"/>
      <c r="E70" s="230"/>
      <c r="F70" s="572"/>
      <c r="G70" s="1080"/>
      <c r="H70" s="26"/>
      <c r="I70" s="26"/>
      <c r="J70" s="212"/>
      <c r="K70" s="809" t="str">
        <f>IFERROR(VLOOKUP(J70,'FX rates'!$C$9:$D$25,2,FALSE),"")</f>
        <v/>
      </c>
      <c r="L70" s="299">
        <f t="shared" si="3"/>
        <v>0</v>
      </c>
      <c r="M70" s="299">
        <f t="shared" si="4"/>
        <v>0</v>
      </c>
      <c r="N70" s="11"/>
      <c r="O70" s="11"/>
      <c r="P70" s="11"/>
      <c r="Q70" s="1032" t="s">
        <v>819</v>
      </c>
      <c r="R70" s="1035">
        <f>SUM(R58:R69)</f>
        <v>0</v>
      </c>
      <c r="S70" s="1035">
        <f>SUM(S58:S69)</f>
        <v>0</v>
      </c>
      <c r="T70" s="1035">
        <f>SUM(T58:T69)</f>
        <v>0</v>
      </c>
      <c r="U70" s="1035">
        <f>SUM(U58:U69)</f>
        <v>0</v>
      </c>
      <c r="V70" s="11"/>
    </row>
    <row r="71" spans="1:22" ht="13.5" thickTop="1" x14ac:dyDescent="0.2">
      <c r="A71" s="534"/>
      <c r="B71" s="1175"/>
      <c r="C71" s="374"/>
      <c r="D71" s="572"/>
      <c r="E71" s="230"/>
      <c r="F71" s="572"/>
      <c r="G71" s="1080"/>
      <c r="H71" s="26"/>
      <c r="I71" s="26"/>
      <c r="J71" s="212"/>
      <c r="K71" s="809" t="str">
        <f>IFERROR(VLOOKUP(J71,'FX rates'!$C$9:$D$25,2,FALSE),"")</f>
        <v/>
      </c>
      <c r="L71" s="299">
        <f t="shared" si="3"/>
        <v>0</v>
      </c>
      <c r="M71" s="299">
        <f t="shared" si="4"/>
        <v>0</v>
      </c>
      <c r="N71" s="11"/>
      <c r="O71" s="11"/>
      <c r="P71" s="11"/>
      <c r="Q71" s="501"/>
      <c r="R71" s="501"/>
      <c r="S71" s="501"/>
      <c r="T71" s="501"/>
      <c r="U71" s="501"/>
      <c r="V71" s="11"/>
    </row>
    <row r="72" spans="1:22" ht="15" thickBot="1" x14ac:dyDescent="0.25">
      <c r="A72" s="534"/>
      <c r="B72" s="1175"/>
      <c r="C72" s="374"/>
      <c r="D72" s="572"/>
      <c r="E72" s="230"/>
      <c r="F72" s="572"/>
      <c r="G72" s="1080"/>
      <c r="H72" s="26"/>
      <c r="I72" s="26"/>
      <c r="J72" s="212"/>
      <c r="K72" s="809" t="str">
        <f>IFERROR(VLOOKUP(J72,'FX rates'!$C$9:$D$25,2,FALSE),"")</f>
        <v/>
      </c>
      <c r="L72" s="299">
        <f t="shared" si="3"/>
        <v>0</v>
      </c>
      <c r="M72" s="299">
        <f t="shared" si="4"/>
        <v>0</v>
      </c>
      <c r="N72" s="11"/>
      <c r="O72" s="11"/>
      <c r="P72" s="11"/>
      <c r="Q72" s="1033" t="s">
        <v>814</v>
      </c>
      <c r="R72" s="814">
        <f>SUMIFS($L$25:$L$319,$A$25:$A$319,$S$30,$E$25:$E$319,"Yes")</f>
        <v>0</v>
      </c>
      <c r="S72" s="814">
        <f>SUMIFS($M$25:$M$319,$A$25:$A$319,$S$30,$E$25:$E$319,"No")</f>
        <v>0</v>
      </c>
      <c r="T72" s="1040">
        <f>SUM(R72:S72)</f>
        <v>0</v>
      </c>
      <c r="U72" s="1039"/>
      <c r="V72" s="11"/>
    </row>
    <row r="73" spans="1:22" ht="13.5" thickTop="1" x14ac:dyDescent="0.2">
      <c r="A73" s="534"/>
      <c r="B73" s="1175"/>
      <c r="C73" s="374"/>
      <c r="D73" s="572"/>
      <c r="E73" s="230"/>
      <c r="F73" s="572"/>
      <c r="G73" s="1080"/>
      <c r="H73" s="26"/>
      <c r="I73" s="26"/>
      <c r="J73" s="212"/>
      <c r="K73" s="809" t="str">
        <f>IFERROR(VLOOKUP(J73,'FX rates'!$C$9:$D$25,2,FALSE),"")</f>
        <v/>
      </c>
      <c r="L73" s="299">
        <f t="shared" si="3"/>
        <v>0</v>
      </c>
      <c r="M73" s="299">
        <f t="shared" si="4"/>
        <v>0</v>
      </c>
      <c r="N73" s="11"/>
      <c r="O73" s="11"/>
      <c r="P73" s="11"/>
      <c r="Q73" s="501"/>
      <c r="R73" s="501"/>
      <c r="S73" s="501"/>
      <c r="T73" s="501"/>
      <c r="U73" s="501"/>
      <c r="V73" s="11"/>
    </row>
    <row r="74" spans="1:22" x14ac:dyDescent="0.2">
      <c r="A74" s="534"/>
      <c r="B74" s="1175"/>
      <c r="C74" s="374"/>
      <c r="D74" s="572"/>
      <c r="E74" s="230"/>
      <c r="F74" s="572"/>
      <c r="G74" s="1080"/>
      <c r="H74" s="26"/>
      <c r="I74" s="26"/>
      <c r="J74" s="212"/>
      <c r="K74" s="809" t="str">
        <f>IFERROR(VLOOKUP(J74,'FX rates'!$C$9:$D$25,2,FALSE),"")</f>
        <v/>
      </c>
      <c r="L74" s="299">
        <f t="shared" si="3"/>
        <v>0</v>
      </c>
      <c r="M74" s="299">
        <f t="shared" si="4"/>
        <v>0</v>
      </c>
      <c r="N74" s="11"/>
      <c r="O74" s="11"/>
      <c r="P74" s="11"/>
      <c r="Q74" s="239" t="s">
        <v>316</v>
      </c>
      <c r="R74" s="156">
        <f>SUMIFS($L$25:$L$319,$A$25:$A$319,$S$25,$E$25:$E$319,"Yes",$F$25:$F$319,"&lt;="&amp;$Q$6)</f>
        <v>0</v>
      </c>
      <c r="S74" s="156">
        <f>SUMIFS($M$25:$M$319,$A$25:$A$319,$S$25,$E$25:$E$319,"No",$F$25:$F$319,"&lt;="&amp;$Q$6)</f>
        <v>0</v>
      </c>
      <c r="T74" s="156">
        <f>SUM(R74:S74)</f>
        <v>0</v>
      </c>
      <c r="U74" s="156">
        <f>SUMIFS($I$25:$I$319,$A$25:$A$319,S25,$F$25:$F$319,"&lt;="&amp;$Q$6)</f>
        <v>0</v>
      </c>
      <c r="V74" s="11"/>
    </row>
    <row r="75" spans="1:22" x14ac:dyDescent="0.2">
      <c r="A75" s="534"/>
      <c r="B75" s="1175"/>
      <c r="C75" s="374"/>
      <c r="D75" s="572"/>
      <c r="E75" s="230"/>
      <c r="F75" s="572"/>
      <c r="G75" s="1080"/>
      <c r="H75" s="26"/>
      <c r="I75" s="26"/>
      <c r="J75" s="212"/>
      <c r="K75" s="809" t="str">
        <f>IFERROR(VLOOKUP(J75,'FX rates'!$C$9:$D$25,2,FALSE),"")</f>
        <v/>
      </c>
      <c r="L75" s="299">
        <f t="shared" si="3"/>
        <v>0</v>
      </c>
      <c r="M75" s="299">
        <f t="shared" si="4"/>
        <v>0</v>
      </c>
      <c r="N75" s="11"/>
      <c r="O75" s="11"/>
      <c r="P75" s="11"/>
      <c r="Q75" s="239" t="s">
        <v>317</v>
      </c>
      <c r="R75" s="156">
        <f>SUMIFS($L$25:$L$319,$A$25:$A$319,$S$25,$E$25:$E$319,"Yes",$F$25:$F$319,"&gt;"&amp;$Q$6)</f>
        <v>0</v>
      </c>
      <c r="S75" s="156">
        <f>SUMIFS($M$25:$M$319,$A$25:$A$319,$S$25,$E$25:$E$319,"No",$F$25:$F$319,"&gt;"&amp;$Q$6)</f>
        <v>0</v>
      </c>
      <c r="T75" s="156">
        <f>SUM(R75:S75)</f>
        <v>0</v>
      </c>
      <c r="U75" s="156">
        <f>SUMIFS($I$25:$I$319,$A$25:$A$319,S25,$F$25:$F$319,"&gt;"&amp;$Q$6)</f>
        <v>0</v>
      </c>
      <c r="V75" s="11"/>
    </row>
    <row r="76" spans="1:22" ht="13.5" thickBot="1" x14ac:dyDescent="0.25">
      <c r="A76" s="534"/>
      <c r="B76" s="1175"/>
      <c r="C76" s="19"/>
      <c r="D76" s="572"/>
      <c r="E76" s="230"/>
      <c r="F76" s="572"/>
      <c r="G76" s="1080"/>
      <c r="H76" s="26"/>
      <c r="I76" s="26"/>
      <c r="J76" s="212"/>
      <c r="K76" s="809" t="str">
        <f>IFERROR(VLOOKUP(J76,'FX rates'!$C$9:$D$25,2,FALSE),"")</f>
        <v/>
      </c>
      <c r="L76" s="299">
        <f t="shared" si="3"/>
        <v>0</v>
      </c>
      <c r="M76" s="299">
        <f t="shared" si="4"/>
        <v>0</v>
      </c>
      <c r="N76" s="11"/>
      <c r="O76" s="11"/>
      <c r="P76" s="11"/>
      <c r="Q76" s="1032" t="s">
        <v>16</v>
      </c>
      <c r="R76" s="1034">
        <f>SUM(R74:R75)</f>
        <v>0</v>
      </c>
      <c r="S76" s="1034">
        <f>SUM(S74:S75)</f>
        <v>0</v>
      </c>
      <c r="T76" s="1034">
        <f>SUM(T74:T75)</f>
        <v>0</v>
      </c>
      <c r="U76" s="1035">
        <f>SUM(U74:U75)</f>
        <v>0</v>
      </c>
      <c r="V76" s="11"/>
    </row>
    <row r="77" spans="1:22" ht="13.5" thickTop="1" x14ac:dyDescent="0.2">
      <c r="A77" s="534"/>
      <c r="B77" s="1175"/>
      <c r="C77" s="19"/>
      <c r="D77" s="572"/>
      <c r="E77" s="230"/>
      <c r="F77" s="572"/>
      <c r="G77" s="1080"/>
      <c r="H77" s="26"/>
      <c r="I77" s="26"/>
      <c r="J77" s="212"/>
      <c r="K77" s="809" t="str">
        <f>IFERROR(VLOOKUP(J77,'FX rates'!$C$9:$D$25,2,FALSE),"")</f>
        <v/>
      </c>
      <c r="L77" s="299">
        <f t="shared" si="3"/>
        <v>0</v>
      </c>
      <c r="M77" s="299">
        <f t="shared" si="4"/>
        <v>0</v>
      </c>
      <c r="N77" s="11"/>
      <c r="O77" s="11"/>
      <c r="P77" s="11"/>
      <c r="Q77" s="6" t="s">
        <v>201</v>
      </c>
      <c r="R77" s="149">
        <f>SUMIFS($L$25:$L$319,$A$25:$A$319,$S$26,$E$25:$E$319,"Yes",$F$25:$F$319,"&lt;="&amp;$Q$6)</f>
        <v>0</v>
      </c>
      <c r="S77" s="149">
        <f>SUMIFS($M$25:$M$319,$A$25:$A$319,$S$26,$E$25:$E$319,"No",$F$25:$F$319,"&lt;="&amp;$Q$6)</f>
        <v>0</v>
      </c>
      <c r="T77" s="149">
        <f>SUM(R77:S77)</f>
        <v>0</v>
      </c>
      <c r="U77" s="149">
        <f>SUMIFS($I$25:I319,$A$25:$A$319,S26,$F$25:$F$319,"&lt;="&amp;$Q$6)</f>
        <v>0</v>
      </c>
      <c r="V77" s="11"/>
    </row>
    <row r="78" spans="1:22" x14ac:dyDescent="0.2">
      <c r="A78" s="534"/>
      <c r="B78" s="1175"/>
      <c r="C78" s="19"/>
      <c r="D78" s="572"/>
      <c r="E78" s="230"/>
      <c r="F78" s="572"/>
      <c r="G78" s="1080"/>
      <c r="H78" s="26"/>
      <c r="I78" s="26"/>
      <c r="J78" s="212"/>
      <c r="K78" s="809" t="str">
        <f>IFERROR(VLOOKUP(J78,'FX rates'!$C$9:$D$25,2,FALSE),"")</f>
        <v/>
      </c>
      <c r="L78" s="299">
        <f t="shared" si="3"/>
        <v>0</v>
      </c>
      <c r="M78" s="299">
        <f t="shared" si="4"/>
        <v>0</v>
      </c>
      <c r="N78" s="11"/>
      <c r="O78" s="11"/>
      <c r="P78" s="11"/>
      <c r="Q78" s="24" t="s">
        <v>201</v>
      </c>
      <c r="R78" s="156">
        <f>SUMIFS($L$25:$L$319,$A$25:$A$319,$S$26,$E$25:$E$319,"Yes",$F$25:$F$319,"&gt;"&amp;$Q$6)</f>
        <v>0</v>
      </c>
      <c r="S78" s="156">
        <f>SUMIFS($M$25:$M$319,$A$25:$A$319,$S$26,$E$25:$E$319,"No",$F$25:$F$319,"&gt;"&amp;$Q$6)</f>
        <v>0</v>
      </c>
      <c r="T78" s="156">
        <f>SUM(R78:S78)</f>
        <v>0</v>
      </c>
      <c r="U78" s="156">
        <f>SUMIFS($I$25:$I$319,$A$25:$A$319,S26,$F$25:$F$319,"&gt;"&amp;$Q$6)</f>
        <v>0</v>
      </c>
      <c r="V78" s="11"/>
    </row>
    <row r="79" spans="1:22" ht="13.5" thickBot="1" x14ac:dyDescent="0.25">
      <c r="A79" s="534"/>
      <c r="B79" s="1175"/>
      <c r="C79" s="19"/>
      <c r="D79" s="572"/>
      <c r="E79" s="230"/>
      <c r="F79" s="572"/>
      <c r="G79" s="1080"/>
      <c r="H79" s="26"/>
      <c r="I79" s="26"/>
      <c r="J79" s="212"/>
      <c r="K79" s="809" t="str">
        <f>IFERROR(VLOOKUP(J79,'FX rates'!$C$9:$D$25,2,FALSE),"")</f>
        <v/>
      </c>
      <c r="L79" s="299">
        <f t="shared" si="3"/>
        <v>0</v>
      </c>
      <c r="M79" s="299">
        <f t="shared" si="4"/>
        <v>0</v>
      </c>
      <c r="N79" s="11"/>
      <c r="O79" s="11"/>
      <c r="P79" s="11"/>
      <c r="Q79" s="1032" t="s">
        <v>16</v>
      </c>
      <c r="R79" s="1035">
        <f>SUM(R77:R78)</f>
        <v>0</v>
      </c>
      <c r="S79" s="1035">
        <f>SUM(S77:S78)</f>
        <v>0</v>
      </c>
      <c r="T79" s="1035">
        <f>SUM(T77:T78)</f>
        <v>0</v>
      </c>
      <c r="U79" s="1035">
        <f>SUM(U77:U78)</f>
        <v>0</v>
      </c>
      <c r="V79" s="11"/>
    </row>
    <row r="80" spans="1:22" ht="13.5" thickTop="1" x14ac:dyDescent="0.2">
      <c r="A80" s="534"/>
      <c r="B80" s="1175"/>
      <c r="C80" s="19"/>
      <c r="D80" s="572"/>
      <c r="E80" s="230"/>
      <c r="F80" s="572"/>
      <c r="G80" s="1080"/>
      <c r="H80" s="26"/>
      <c r="I80" s="26"/>
      <c r="J80" s="212"/>
      <c r="K80" s="809" t="str">
        <f>IFERROR(VLOOKUP(J80,'FX rates'!$C$9:$D$25,2,FALSE),"")</f>
        <v/>
      </c>
      <c r="L80" s="299">
        <f t="shared" si="3"/>
        <v>0</v>
      </c>
      <c r="M80" s="299">
        <f t="shared" si="4"/>
        <v>0</v>
      </c>
      <c r="N80" s="11"/>
      <c r="O80" s="11"/>
      <c r="P80" s="11"/>
      <c r="Q80" s="1036" t="s">
        <v>202</v>
      </c>
      <c r="R80" s="149">
        <f>SUMIFS($L$25:$L$319,$A$25:$A$319,$S$27,$E$25:$E$319,"Yes",$F$25:$F$319,"&lt;="&amp;$Q$6)</f>
        <v>0</v>
      </c>
      <c r="S80" s="149">
        <f>SUMIFS($M$25:$M$319,$A$25:$A$319,$S$27,$E$25:$E$319,"No",$F$25:$F$319,"&lt;="&amp;$Q$6)</f>
        <v>0</v>
      </c>
      <c r="T80" s="149">
        <f>SUM(R80:S80)</f>
        <v>0</v>
      </c>
      <c r="U80" s="149">
        <f>SUMIFS($I$25:$I$319,$A$25:$A$319,S27,$F$25:$F$319,"&lt;="&amp;$Q$6)</f>
        <v>0</v>
      </c>
      <c r="V80" s="11"/>
    </row>
    <row r="81" spans="1:22" x14ac:dyDescent="0.2">
      <c r="A81" s="534"/>
      <c r="B81" s="1175"/>
      <c r="C81" s="19"/>
      <c r="D81" s="572"/>
      <c r="E81" s="230"/>
      <c r="F81" s="572"/>
      <c r="G81" s="1080"/>
      <c r="H81" s="26"/>
      <c r="I81" s="26"/>
      <c r="J81" s="212"/>
      <c r="K81" s="809" t="str">
        <f>IFERROR(VLOOKUP(J81,'FX rates'!$C$9:$D$25,2,FALSE),"")</f>
        <v/>
      </c>
      <c r="L81" s="299">
        <f t="shared" si="3"/>
        <v>0</v>
      </c>
      <c r="M81" s="299">
        <f t="shared" si="4"/>
        <v>0</v>
      </c>
      <c r="N81" s="11"/>
      <c r="O81" s="11"/>
      <c r="P81" s="11"/>
      <c r="Q81" s="1" t="s">
        <v>202</v>
      </c>
      <c r="R81" s="156">
        <f>SUMIFS($L$25:$L$319,$A$25:$A$319,$S$27,$E$25:$E$319,"Yes",$F$25:$F$319,"&gt;"&amp;$Q$6)</f>
        <v>0</v>
      </c>
      <c r="S81" s="156">
        <f>SUMIFS($M$25:$M$319,$A$25:$A$319,$S$27,$E$25:$E$319,"No",$F$25:$F$319,"&gt;"&amp;$Q$6)</f>
        <v>0</v>
      </c>
      <c r="T81" s="156">
        <f>SUM(R81:S81)</f>
        <v>0</v>
      </c>
      <c r="U81" s="156">
        <f>SUMIFS($I$25:$I$319,$A$25:$A$319,S27,$F$25:$F$319,"&gt;"&amp;$Q$6)</f>
        <v>0</v>
      </c>
      <c r="V81" s="11"/>
    </row>
    <row r="82" spans="1:22" ht="13.5" thickBot="1" x14ac:dyDescent="0.25">
      <c r="A82" s="534"/>
      <c r="B82" s="1175"/>
      <c r="C82" s="19"/>
      <c r="D82" s="572"/>
      <c r="E82" s="230"/>
      <c r="F82" s="572"/>
      <c r="G82" s="1080"/>
      <c r="H82" s="26"/>
      <c r="I82" s="26"/>
      <c r="J82" s="212"/>
      <c r="K82" s="809" t="str">
        <f>IFERROR(VLOOKUP(J82,'FX rates'!$C$9:$D$25,2,FALSE),"")</f>
        <v/>
      </c>
      <c r="L82" s="299">
        <f t="shared" si="3"/>
        <v>0</v>
      </c>
      <c r="M82" s="299">
        <f t="shared" si="4"/>
        <v>0</v>
      </c>
      <c r="N82" s="11"/>
      <c r="O82" s="11"/>
      <c r="P82" s="11"/>
      <c r="Q82" s="1032" t="s">
        <v>16</v>
      </c>
      <c r="R82" s="1035">
        <f>SUM(R80:R81)</f>
        <v>0</v>
      </c>
      <c r="S82" s="1035">
        <f>SUM(S80:S81)</f>
        <v>0</v>
      </c>
      <c r="T82" s="1035">
        <f>SUM(T80:T81)</f>
        <v>0</v>
      </c>
      <c r="U82" s="1035">
        <f>SUM(U80:U81)</f>
        <v>0</v>
      </c>
      <c r="V82" s="11"/>
    </row>
    <row r="83" spans="1:22" ht="13.5" thickTop="1" x14ac:dyDescent="0.2">
      <c r="A83" s="534"/>
      <c r="B83" s="1175"/>
      <c r="C83" s="19"/>
      <c r="D83" s="572"/>
      <c r="E83" s="230"/>
      <c r="F83" s="572"/>
      <c r="G83" s="1080"/>
      <c r="H83" s="26"/>
      <c r="I83" s="26"/>
      <c r="J83" s="212"/>
      <c r="K83" s="809" t="str">
        <f>IFERROR(VLOOKUP(J83,'FX rates'!$C$9:$D$25,2,FALSE),"")</f>
        <v/>
      </c>
      <c r="L83" s="299">
        <f t="shared" si="3"/>
        <v>0</v>
      </c>
      <c r="M83" s="299">
        <f t="shared" si="4"/>
        <v>0</v>
      </c>
      <c r="N83" s="11"/>
      <c r="O83" s="11"/>
      <c r="P83" s="11"/>
      <c r="Q83" s="358" t="s">
        <v>326</v>
      </c>
      <c r="R83" s="149">
        <f>SUMIFS($L$25:$L$319,$A$25:$A$319,$S$28,$E$25:$E$319,"Yes",$F$25:$F$319,"&lt;="&amp;$Q$6)</f>
        <v>0</v>
      </c>
      <c r="S83" s="149">
        <f>SUMIFS($M$25:$M$319,$A$25:$A$319,$S$28,$E$25:$E$319,"No",$F$25:$F$319,"&lt;="&amp;$Q$6)</f>
        <v>0</v>
      </c>
      <c r="T83" s="149">
        <f>SUM(R83:S83)</f>
        <v>0</v>
      </c>
      <c r="U83" s="149">
        <f>SUMIFS($I$25:$I$319,$A$25:$A$319,S28,$F$25:$F$319,"&lt;="&amp;$Q$6)</f>
        <v>0</v>
      </c>
      <c r="V83" s="11"/>
    </row>
    <row r="84" spans="1:22" x14ac:dyDescent="0.2">
      <c r="A84" s="534"/>
      <c r="B84" s="1175"/>
      <c r="C84" s="19"/>
      <c r="D84" s="572"/>
      <c r="E84" s="230"/>
      <c r="F84" s="572"/>
      <c r="G84" s="1080"/>
      <c r="H84" s="26"/>
      <c r="I84" s="26"/>
      <c r="J84" s="212"/>
      <c r="K84" s="809" t="str">
        <f>IFERROR(VLOOKUP(J84,'FX rates'!$C$9:$D$25,2,FALSE),"")</f>
        <v/>
      </c>
      <c r="L84" s="299">
        <f t="shared" si="3"/>
        <v>0</v>
      </c>
      <c r="M84" s="299">
        <f t="shared" si="4"/>
        <v>0</v>
      </c>
      <c r="N84" s="11"/>
      <c r="O84" s="11"/>
      <c r="P84" s="11"/>
      <c r="Q84" s="239" t="s">
        <v>326</v>
      </c>
      <c r="R84" s="156">
        <f>SUMIFS($L$25:$L$319,$A$25:$A$319,$S$28,$E$25:$E$319,"Yes",$F$25:$F$319,"&gt;"&amp;$Q$6)</f>
        <v>0</v>
      </c>
      <c r="S84" s="156">
        <f>SUMIFS($M$25:$M$319,$A$25:$A$319,$S$28,$E$25:$E$319,"No",$F$25:$F$319,"&gt;"&amp;$Q$6)</f>
        <v>0</v>
      </c>
      <c r="T84" s="156">
        <f>SUM(R84:S84)</f>
        <v>0</v>
      </c>
      <c r="U84" s="156">
        <f>SUMIFS($I$25:$I$319,$A$25:$A$319,S28,$F$25:$F$319,"&gt;"&amp;$Q$6)</f>
        <v>0</v>
      </c>
      <c r="V84" s="11"/>
    </row>
    <row r="85" spans="1:22" ht="13.5" thickBot="1" x14ac:dyDescent="0.25">
      <c r="A85" s="534"/>
      <c r="B85" s="1175"/>
      <c r="C85" s="19"/>
      <c r="D85" s="572"/>
      <c r="E85" s="230"/>
      <c r="F85" s="572"/>
      <c r="G85" s="1080"/>
      <c r="H85" s="26"/>
      <c r="I85" s="26"/>
      <c r="J85" s="212"/>
      <c r="K85" s="809" t="str">
        <f>IFERROR(VLOOKUP(J85,'FX rates'!$C$9:$D$25,2,FALSE),"")</f>
        <v/>
      </c>
      <c r="L85" s="299">
        <f t="shared" si="3"/>
        <v>0</v>
      </c>
      <c r="M85" s="299">
        <f t="shared" si="4"/>
        <v>0</v>
      </c>
      <c r="N85" s="11"/>
      <c r="O85" s="11"/>
      <c r="P85" s="11"/>
      <c r="Q85" s="1032" t="s">
        <v>16</v>
      </c>
      <c r="R85" s="1035">
        <f>SUM(R83:R84)</f>
        <v>0</v>
      </c>
      <c r="S85" s="1035">
        <f>SUM(S83:S84)</f>
        <v>0</v>
      </c>
      <c r="T85" s="1035">
        <f>SUM(T83:T84)</f>
        <v>0</v>
      </c>
      <c r="U85" s="1035">
        <f>SUM(U83:U84)</f>
        <v>0</v>
      </c>
      <c r="V85" s="11"/>
    </row>
    <row r="86" spans="1:22" ht="13.5" thickTop="1" x14ac:dyDescent="0.2">
      <c r="A86" s="534"/>
      <c r="B86" s="1175"/>
      <c r="C86" s="19"/>
      <c r="D86" s="572"/>
      <c r="E86" s="230"/>
      <c r="F86" s="572"/>
      <c r="G86" s="1080"/>
      <c r="H86" s="26"/>
      <c r="I86" s="26"/>
      <c r="J86" s="212"/>
      <c r="K86" s="809" t="str">
        <f>IFERROR(VLOOKUP(J86,'FX rates'!$C$9:$D$25,2,FALSE),"")</f>
        <v/>
      </c>
      <c r="L86" s="299">
        <f t="shared" si="3"/>
        <v>0</v>
      </c>
      <c r="M86" s="299">
        <f t="shared" si="4"/>
        <v>0</v>
      </c>
      <c r="N86" s="11"/>
      <c r="O86" s="11"/>
      <c r="P86" s="11"/>
      <c r="Q86" s="358" t="s">
        <v>325</v>
      </c>
      <c r="R86" s="149">
        <f>SUMIFS($L$25:$L$319,$A$25:$A$319,$S$29,$E$25:$E$319,"Yes",$F$25:$F$319,"&lt;="&amp;$Q$6)</f>
        <v>0</v>
      </c>
      <c r="S86" s="149">
        <f>SUMIFS($M$25:$M$319,$A$25:$A$319,$S$29,$E$25:$E$319,"No",$F$25:$F$319,"&lt;="&amp;$Q$6)</f>
        <v>0</v>
      </c>
      <c r="T86" s="149">
        <f>SUM(R86:S86)</f>
        <v>0</v>
      </c>
      <c r="U86" s="149">
        <f>SUMIFS($I$25:$I$319,$A$25:$A$319,S29,$F$25:$F$319,"&lt;="&amp;$Q$6)</f>
        <v>0</v>
      </c>
      <c r="V86" s="11"/>
    </row>
    <row r="87" spans="1:22" x14ac:dyDescent="0.2">
      <c r="A87" s="534"/>
      <c r="B87" s="1175"/>
      <c r="C87" s="19"/>
      <c r="D87" s="572"/>
      <c r="E87" s="230"/>
      <c r="F87" s="572"/>
      <c r="G87" s="1080"/>
      <c r="H87" s="26"/>
      <c r="I87" s="26"/>
      <c r="J87" s="212"/>
      <c r="K87" s="809" t="str">
        <f>IFERROR(VLOOKUP(J87,'FX rates'!$C$9:$D$25,2,FALSE),"")</f>
        <v/>
      </c>
      <c r="L87" s="299">
        <f t="shared" si="3"/>
        <v>0</v>
      </c>
      <c r="M87" s="299">
        <f t="shared" si="4"/>
        <v>0</v>
      </c>
      <c r="N87" s="11"/>
      <c r="O87" s="11"/>
      <c r="P87" s="11"/>
      <c r="Q87" s="239" t="s">
        <v>447</v>
      </c>
      <c r="R87" s="156">
        <f>SUMIFS($L$25:$L$319,$A$25:$A$319,$S$29,$E$25:$E$319,"Yes",$F$25:$F$319,"&gt;"&amp;$Q$6)</f>
        <v>0</v>
      </c>
      <c r="S87" s="156">
        <f>SUMIFS($M$25:$M$319,$A$25:$A$319,$S$29,$E$25:$E$319,"No",$F$25:$F$319,"&gt;"&amp;$Q$6)</f>
        <v>0</v>
      </c>
      <c r="T87" s="156">
        <f>SUM(R87:S87)</f>
        <v>0</v>
      </c>
      <c r="U87" s="156">
        <f>SUMIFS($I$25:$I$319,$A$25:$A$319,S29,$F$25:$F$319,"&gt;"&amp;$Q$6)</f>
        <v>0</v>
      </c>
      <c r="V87" s="11"/>
    </row>
    <row r="88" spans="1:22" ht="13.5" thickBot="1" x14ac:dyDescent="0.25">
      <c r="A88" s="534"/>
      <c r="B88" s="1175"/>
      <c r="C88" s="19"/>
      <c r="D88" s="572"/>
      <c r="E88" s="230"/>
      <c r="F88" s="572"/>
      <c r="G88" s="1080"/>
      <c r="H88" s="26"/>
      <c r="I88" s="26"/>
      <c r="J88" s="212"/>
      <c r="K88" s="809" t="str">
        <f>IFERROR(VLOOKUP(J88,'FX rates'!$C$9:$D$25,2,FALSE),"")</f>
        <v/>
      </c>
      <c r="L88" s="299">
        <f t="shared" si="3"/>
        <v>0</v>
      </c>
      <c r="M88" s="299">
        <f t="shared" si="4"/>
        <v>0</v>
      </c>
      <c r="N88" s="11"/>
      <c r="O88" s="11"/>
      <c r="P88" s="11"/>
      <c r="Q88" s="1032" t="s">
        <v>16</v>
      </c>
      <c r="R88" s="1035">
        <f>SUM(R86:R87)</f>
        <v>0</v>
      </c>
      <c r="S88" s="1035">
        <f>SUM(S86:S87)</f>
        <v>0</v>
      </c>
      <c r="T88" s="1035">
        <f>SUM(T86:T87)</f>
        <v>0</v>
      </c>
      <c r="U88" s="1035">
        <f>SUM(U86:U87)</f>
        <v>0</v>
      </c>
      <c r="V88" s="11"/>
    </row>
    <row r="89" spans="1:22" ht="13.5" thickTop="1" x14ac:dyDescent="0.2">
      <c r="A89" s="534"/>
      <c r="B89" s="1175"/>
      <c r="C89" s="19"/>
      <c r="D89" s="572"/>
      <c r="E89" s="230"/>
      <c r="F89" s="572"/>
      <c r="G89" s="1080"/>
      <c r="H89" s="26"/>
      <c r="I89" s="26"/>
      <c r="J89" s="212"/>
      <c r="K89" s="809" t="str">
        <f>IFERROR(VLOOKUP(J89,'FX rates'!$C$9:$D$25,2,FALSE),"")</f>
        <v/>
      </c>
      <c r="L89" s="299">
        <f t="shared" ref="L89:L152" si="6">IF(E89=$T$25,H89,0)</f>
        <v>0</v>
      </c>
      <c r="M89" s="299">
        <f t="shared" ref="M89:M152" si="7">IF(OR(E89=$T$26,ISBLANK(E89)),H89,0)</f>
        <v>0</v>
      </c>
      <c r="N89" s="11"/>
      <c r="O89" s="11"/>
      <c r="P89" s="11"/>
      <c r="Q89" s="1036"/>
      <c r="R89" s="1036"/>
      <c r="S89" s="1036"/>
      <c r="T89" s="1036"/>
      <c r="U89" s="1036"/>
      <c r="V89" s="11"/>
    </row>
    <row r="90" spans="1:22" ht="13.5" thickBot="1" x14ac:dyDescent="0.25">
      <c r="A90" s="534"/>
      <c r="B90" s="1175"/>
      <c r="C90" s="19"/>
      <c r="D90" s="572"/>
      <c r="E90" s="230"/>
      <c r="F90" s="572"/>
      <c r="G90" s="1080"/>
      <c r="H90" s="26"/>
      <c r="I90" s="26"/>
      <c r="J90" s="43"/>
      <c r="K90" s="809" t="str">
        <f>IFERROR(VLOOKUP(J90,'FX rates'!$C$9:$D$25,2,FALSE),"")</f>
        <v/>
      </c>
      <c r="L90" s="299">
        <f t="shared" si="6"/>
        <v>0</v>
      </c>
      <c r="M90" s="299">
        <f t="shared" si="7"/>
        <v>0</v>
      </c>
      <c r="N90" s="11"/>
      <c r="O90" s="11"/>
      <c r="P90" s="11"/>
      <c r="Q90" s="1037" t="s">
        <v>16</v>
      </c>
      <c r="R90" s="1038">
        <f>SUM(R70,R72,R76,R79,R82,R85,R88)</f>
        <v>0</v>
      </c>
      <c r="S90" s="1038">
        <f t="shared" ref="S90:U90" si="8">SUM(S70,S72,S76,S79,S82,S85,S88)</f>
        <v>0</v>
      </c>
      <c r="T90" s="1038">
        <f t="shared" si="8"/>
        <v>0</v>
      </c>
      <c r="U90" s="1038">
        <f t="shared" si="8"/>
        <v>0</v>
      </c>
      <c r="V90" s="11"/>
    </row>
    <row r="91" spans="1:22" x14ac:dyDescent="0.2">
      <c r="A91" s="534"/>
      <c r="B91" s="1175"/>
      <c r="C91" s="19"/>
      <c r="D91" s="572"/>
      <c r="E91" s="230"/>
      <c r="F91" s="572"/>
      <c r="G91" s="1080"/>
      <c r="H91" s="26"/>
      <c r="I91" s="26"/>
      <c r="J91" s="43"/>
      <c r="K91" s="809" t="str">
        <f>IFERROR(VLOOKUP(J91,'FX rates'!$C$9:$D$25,2,FALSE),"")</f>
        <v/>
      </c>
      <c r="L91" s="299">
        <f t="shared" si="6"/>
        <v>0</v>
      </c>
      <c r="M91" s="299">
        <f t="shared" si="7"/>
        <v>0</v>
      </c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">
      <c r="A92" s="534"/>
      <c r="B92" s="1175"/>
      <c r="C92" s="19"/>
      <c r="D92" s="572"/>
      <c r="E92" s="230"/>
      <c r="F92" s="572"/>
      <c r="G92" s="1080"/>
      <c r="H92" s="26"/>
      <c r="I92" s="26"/>
      <c r="J92" s="43"/>
      <c r="K92" s="809" t="str">
        <f>IFERROR(VLOOKUP(J92,'FX rates'!$C$9:$D$25,2,FALSE),"")</f>
        <v/>
      </c>
      <c r="L92" s="299">
        <f t="shared" si="6"/>
        <v>0</v>
      </c>
      <c r="M92" s="299">
        <f t="shared" si="7"/>
        <v>0</v>
      </c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">
      <c r="A93" s="534"/>
      <c r="B93" s="1175"/>
      <c r="C93" s="19"/>
      <c r="D93" s="572"/>
      <c r="E93" s="230"/>
      <c r="F93" s="572"/>
      <c r="G93" s="1080"/>
      <c r="H93" s="26"/>
      <c r="I93" s="26"/>
      <c r="J93" s="43"/>
      <c r="K93" s="809" t="str">
        <f>IFERROR(VLOOKUP(J93,'FX rates'!$C$9:$D$25,2,FALSE),"")</f>
        <v/>
      </c>
      <c r="L93" s="299">
        <f t="shared" si="6"/>
        <v>0</v>
      </c>
      <c r="M93" s="299">
        <f t="shared" si="7"/>
        <v>0</v>
      </c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">
      <c r="A94" s="534"/>
      <c r="B94" s="1175"/>
      <c r="C94" s="19"/>
      <c r="D94" s="572"/>
      <c r="E94" s="230"/>
      <c r="F94" s="572"/>
      <c r="G94" s="1080"/>
      <c r="H94" s="26"/>
      <c r="I94" s="26"/>
      <c r="J94" s="43"/>
      <c r="K94" s="809" t="str">
        <f>IFERROR(VLOOKUP(J94,'FX rates'!$C$9:$D$25,2,FALSE),"")</f>
        <v/>
      </c>
      <c r="L94" s="299">
        <f t="shared" si="6"/>
        <v>0</v>
      </c>
      <c r="M94" s="299">
        <f t="shared" si="7"/>
        <v>0</v>
      </c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">
      <c r="A95" s="534"/>
      <c r="B95" s="1175"/>
      <c r="C95" s="19"/>
      <c r="D95" s="572"/>
      <c r="E95" s="230"/>
      <c r="F95" s="572"/>
      <c r="G95" s="1080"/>
      <c r="H95" s="26"/>
      <c r="I95" s="26"/>
      <c r="J95" s="1064"/>
      <c r="K95" s="809" t="str">
        <f>IFERROR(VLOOKUP(J95,'FX rates'!$C$9:$D$25,2,FALSE),"")</f>
        <v/>
      </c>
      <c r="L95" s="299">
        <f t="shared" si="6"/>
        <v>0</v>
      </c>
      <c r="M95" s="299">
        <f t="shared" si="7"/>
        <v>0</v>
      </c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">
      <c r="A96" s="534"/>
      <c r="B96" s="1175"/>
      <c r="C96" s="19"/>
      <c r="D96" s="572"/>
      <c r="E96" s="230"/>
      <c r="F96" s="572"/>
      <c r="G96" s="1080"/>
      <c r="H96" s="26"/>
      <c r="I96" s="26"/>
      <c r="J96" s="1064"/>
      <c r="K96" s="809" t="str">
        <f>IFERROR(VLOOKUP(J96,'FX rates'!$C$9:$D$25,2,FALSE),"")</f>
        <v/>
      </c>
      <c r="L96" s="299">
        <f t="shared" si="6"/>
        <v>0</v>
      </c>
      <c r="M96" s="299">
        <f t="shared" si="7"/>
        <v>0</v>
      </c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">
      <c r="A97" s="534"/>
      <c r="B97" s="1175"/>
      <c r="C97" s="19"/>
      <c r="D97" s="572"/>
      <c r="E97" s="230"/>
      <c r="F97" s="572"/>
      <c r="G97" s="1080"/>
      <c r="H97" s="26"/>
      <c r="I97" s="26"/>
      <c r="J97" s="1064"/>
      <c r="K97" s="809" t="str">
        <f>IFERROR(VLOOKUP(J97,'FX rates'!$C$9:$D$25,2,FALSE),"")</f>
        <v/>
      </c>
      <c r="L97" s="299">
        <f t="shared" si="6"/>
        <v>0</v>
      </c>
      <c r="M97" s="299">
        <f t="shared" si="7"/>
        <v>0</v>
      </c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">
      <c r="A98" s="534"/>
      <c r="B98" s="1175"/>
      <c r="C98" s="19"/>
      <c r="D98" s="572"/>
      <c r="E98" s="230"/>
      <c r="F98" s="572"/>
      <c r="G98" s="1080"/>
      <c r="H98" s="26"/>
      <c r="I98" s="26"/>
      <c r="J98" s="1064"/>
      <c r="K98" s="809" t="str">
        <f>IFERROR(VLOOKUP(J98,'FX rates'!$C$9:$D$25,2,FALSE),"")</f>
        <v/>
      </c>
      <c r="L98" s="299">
        <f t="shared" si="6"/>
        <v>0</v>
      </c>
      <c r="M98" s="299">
        <f t="shared" si="7"/>
        <v>0</v>
      </c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">
      <c r="A99" s="534"/>
      <c r="B99" s="1175"/>
      <c r="C99" s="19"/>
      <c r="D99" s="572"/>
      <c r="E99" s="230"/>
      <c r="F99" s="572"/>
      <c r="G99" s="1080"/>
      <c r="H99" s="26"/>
      <c r="I99" s="26"/>
      <c r="J99" s="1064"/>
      <c r="K99" s="809" t="str">
        <f>IFERROR(VLOOKUP(J99,'FX rates'!$C$9:$D$25,2,FALSE),"")</f>
        <v/>
      </c>
      <c r="L99" s="299">
        <f t="shared" si="6"/>
        <v>0</v>
      </c>
      <c r="M99" s="299">
        <f t="shared" si="7"/>
        <v>0</v>
      </c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">
      <c r="A100" s="534"/>
      <c r="B100" s="1175"/>
      <c r="C100" s="19"/>
      <c r="D100" s="572"/>
      <c r="E100" s="230"/>
      <c r="F100" s="572"/>
      <c r="G100" s="1080"/>
      <c r="H100" s="26"/>
      <c r="I100" s="26"/>
      <c r="J100" s="1064"/>
      <c r="K100" s="809" t="str">
        <f>IFERROR(VLOOKUP(J100,'FX rates'!$C$9:$D$25,2,FALSE),"")</f>
        <v/>
      </c>
      <c r="L100" s="299">
        <f t="shared" si="6"/>
        <v>0</v>
      </c>
      <c r="M100" s="299">
        <f t="shared" si="7"/>
        <v>0</v>
      </c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">
      <c r="A101" s="534"/>
      <c r="B101" s="1175"/>
      <c r="C101" s="19"/>
      <c r="D101" s="572"/>
      <c r="E101" s="230"/>
      <c r="F101" s="572"/>
      <c r="G101" s="1080"/>
      <c r="H101" s="26"/>
      <c r="I101" s="26"/>
      <c r="J101" s="1064"/>
      <c r="K101" s="809" t="str">
        <f>IFERROR(VLOOKUP(J101,'FX rates'!$C$9:$D$25,2,FALSE),"")</f>
        <v/>
      </c>
      <c r="L101" s="299">
        <f t="shared" si="6"/>
        <v>0</v>
      </c>
      <c r="M101" s="299">
        <f t="shared" si="7"/>
        <v>0</v>
      </c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">
      <c r="A102" s="534"/>
      <c r="B102" s="1175"/>
      <c r="C102" s="19"/>
      <c r="D102" s="523"/>
      <c r="E102" s="230"/>
      <c r="F102" s="22"/>
      <c r="G102" s="520"/>
      <c r="H102" s="1078"/>
      <c r="I102" s="1078"/>
      <c r="J102" s="43"/>
      <c r="K102" s="809" t="str">
        <f>IFERROR(VLOOKUP(J102,'FX rates'!$C$9:$D$25,2,FALSE),"")</f>
        <v/>
      </c>
      <c r="L102" s="299">
        <f t="shared" si="6"/>
        <v>0</v>
      </c>
      <c r="M102" s="299">
        <f t="shared" si="7"/>
        <v>0</v>
      </c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">
      <c r="A103" s="534"/>
      <c r="B103" s="165"/>
      <c r="C103" s="19"/>
      <c r="D103" s="523"/>
      <c r="E103" s="230"/>
      <c r="F103" s="22"/>
      <c r="G103" s="520"/>
      <c r="H103" s="1078"/>
      <c r="I103" s="1078"/>
      <c r="J103" s="43"/>
      <c r="K103" s="809" t="str">
        <f>IFERROR(VLOOKUP(J103,'FX rates'!$C$9:$D$25,2,FALSE),"")</f>
        <v/>
      </c>
      <c r="L103" s="299">
        <f t="shared" si="6"/>
        <v>0</v>
      </c>
      <c r="M103" s="299">
        <f t="shared" si="7"/>
        <v>0</v>
      </c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">
      <c r="A104" s="534"/>
      <c r="B104" s="1175"/>
      <c r="C104" s="19"/>
      <c r="D104" s="523"/>
      <c r="E104" s="230"/>
      <c r="F104" s="22"/>
      <c r="G104" s="520"/>
      <c r="H104" s="1078"/>
      <c r="I104" s="1078"/>
      <c r="J104" s="43"/>
      <c r="K104" s="809" t="str">
        <f>IFERROR(VLOOKUP(J104,'FX rates'!$C$9:$D$25,2,FALSE),"")</f>
        <v/>
      </c>
      <c r="L104" s="299">
        <f t="shared" si="6"/>
        <v>0</v>
      </c>
      <c r="M104" s="299">
        <f t="shared" si="7"/>
        <v>0</v>
      </c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">
      <c r="A105" s="534"/>
      <c r="B105" s="1175"/>
      <c r="C105" s="19"/>
      <c r="D105" s="523"/>
      <c r="E105" s="230"/>
      <c r="F105" s="22"/>
      <c r="G105" s="520"/>
      <c r="H105" s="1078"/>
      <c r="I105" s="1078"/>
      <c r="J105" s="43"/>
      <c r="K105" s="809" t="str">
        <f>IFERROR(VLOOKUP(J105,'FX rates'!$C$9:$D$25,2,FALSE),"")</f>
        <v/>
      </c>
      <c r="L105" s="299">
        <f t="shared" si="6"/>
        <v>0</v>
      </c>
      <c r="M105" s="299">
        <f t="shared" si="7"/>
        <v>0</v>
      </c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">
      <c r="A106" s="534"/>
      <c r="B106" s="1175"/>
      <c r="C106" s="19"/>
      <c r="D106" s="523"/>
      <c r="E106" s="230"/>
      <c r="F106" s="22"/>
      <c r="G106" s="520"/>
      <c r="H106" s="1078"/>
      <c r="I106" s="1078"/>
      <c r="J106" s="43"/>
      <c r="K106" s="809" t="str">
        <f>IFERROR(VLOOKUP(J106,'FX rates'!$C$9:$D$25,2,FALSE),"")</f>
        <v/>
      </c>
      <c r="L106" s="299">
        <f t="shared" si="6"/>
        <v>0</v>
      </c>
      <c r="M106" s="299">
        <f t="shared" si="7"/>
        <v>0</v>
      </c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">
      <c r="A107" s="534"/>
      <c r="B107" s="1175"/>
      <c r="C107" s="19"/>
      <c r="D107" s="523"/>
      <c r="E107" s="230"/>
      <c r="F107" s="22"/>
      <c r="G107" s="520"/>
      <c r="H107" s="1078"/>
      <c r="I107" s="1078"/>
      <c r="J107" s="43"/>
      <c r="K107" s="809" t="str">
        <f>IFERROR(VLOOKUP(J107,'FX rates'!$C$9:$D$25,2,FALSE),"")</f>
        <v/>
      </c>
      <c r="L107" s="299">
        <f t="shared" si="6"/>
        <v>0</v>
      </c>
      <c r="M107" s="299">
        <f t="shared" si="7"/>
        <v>0</v>
      </c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">
      <c r="A108" s="534"/>
      <c r="B108" s="1175"/>
      <c r="C108" s="19"/>
      <c r="D108" s="523"/>
      <c r="E108" s="230"/>
      <c r="F108" s="22"/>
      <c r="G108" s="520"/>
      <c r="H108" s="1078"/>
      <c r="I108" s="1078"/>
      <c r="J108" s="43"/>
      <c r="K108" s="809" t="str">
        <f>IFERROR(VLOOKUP(J108,'FX rates'!$C$9:$D$25,2,FALSE),"")</f>
        <v/>
      </c>
      <c r="L108" s="299">
        <f t="shared" si="6"/>
        <v>0</v>
      </c>
      <c r="M108" s="299">
        <f t="shared" si="7"/>
        <v>0</v>
      </c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">
      <c r="A109" s="534"/>
      <c r="B109" s="1175"/>
      <c r="C109" s="19"/>
      <c r="D109" s="523"/>
      <c r="E109" s="230"/>
      <c r="F109" s="22"/>
      <c r="G109" s="520"/>
      <c r="H109" s="1078"/>
      <c r="I109" s="1078"/>
      <c r="J109" s="43"/>
      <c r="K109" s="809" t="str">
        <f>IFERROR(VLOOKUP(J109,'FX rates'!$C$9:$D$25,2,FALSE),"")</f>
        <v/>
      </c>
      <c r="L109" s="299">
        <f t="shared" si="6"/>
        <v>0</v>
      </c>
      <c r="M109" s="299">
        <f t="shared" si="7"/>
        <v>0</v>
      </c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">
      <c r="A110" s="534"/>
      <c r="B110" s="1175"/>
      <c r="C110" s="19"/>
      <c r="D110" s="523"/>
      <c r="E110" s="230"/>
      <c r="F110" s="22"/>
      <c r="G110" s="520"/>
      <c r="H110" s="1078"/>
      <c r="I110" s="1078"/>
      <c r="J110" s="43"/>
      <c r="K110" s="809" t="str">
        <f>IFERROR(VLOOKUP(J110,'FX rates'!$C$9:$D$25,2,FALSE),"")</f>
        <v/>
      </c>
      <c r="L110" s="299">
        <f t="shared" si="6"/>
        <v>0</v>
      </c>
      <c r="M110" s="299">
        <f t="shared" si="7"/>
        <v>0</v>
      </c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">
      <c r="A111" s="534"/>
      <c r="B111" s="1175"/>
      <c r="C111" s="19"/>
      <c r="D111" s="523"/>
      <c r="E111" s="230"/>
      <c r="F111" s="22"/>
      <c r="G111" s="520"/>
      <c r="H111" s="1078"/>
      <c r="I111" s="1078"/>
      <c r="J111" s="43"/>
      <c r="K111" s="809" t="str">
        <f>IFERROR(VLOOKUP(J111,'FX rates'!$C$9:$D$25,2,FALSE),"")</f>
        <v/>
      </c>
      <c r="L111" s="299">
        <f t="shared" si="6"/>
        <v>0</v>
      </c>
      <c r="M111" s="299">
        <f t="shared" si="7"/>
        <v>0</v>
      </c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">
      <c r="A112" s="534"/>
      <c r="B112" s="1175"/>
      <c r="C112" s="19"/>
      <c r="D112" s="523"/>
      <c r="E112" s="230"/>
      <c r="F112" s="22"/>
      <c r="G112" s="520"/>
      <c r="H112" s="1078"/>
      <c r="I112" s="1078"/>
      <c r="J112" s="43"/>
      <c r="K112" s="809" t="str">
        <f>IFERROR(VLOOKUP(J112,'FX rates'!$C$9:$D$25,2,FALSE),"")</f>
        <v/>
      </c>
      <c r="L112" s="299">
        <f t="shared" si="6"/>
        <v>0</v>
      </c>
      <c r="M112" s="299">
        <f t="shared" si="7"/>
        <v>0</v>
      </c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">
      <c r="A113" s="534"/>
      <c r="B113" s="1175"/>
      <c r="C113" s="19"/>
      <c r="D113" s="523"/>
      <c r="E113" s="230"/>
      <c r="F113" s="22"/>
      <c r="G113" s="520"/>
      <c r="H113" s="1078"/>
      <c r="I113" s="1078"/>
      <c r="J113" s="43"/>
      <c r="K113" s="809" t="str">
        <f>IFERROR(VLOOKUP(J113,'FX rates'!$C$9:$D$25,2,FALSE),"")</f>
        <v/>
      </c>
      <c r="L113" s="299">
        <f t="shared" si="6"/>
        <v>0</v>
      </c>
      <c r="M113" s="299">
        <f t="shared" si="7"/>
        <v>0</v>
      </c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">
      <c r="A114" s="534"/>
      <c r="B114" s="1175"/>
      <c r="C114" s="19"/>
      <c r="D114" s="523"/>
      <c r="E114" s="230"/>
      <c r="F114" s="22"/>
      <c r="G114" s="520"/>
      <c r="H114" s="1078"/>
      <c r="I114" s="1078"/>
      <c r="J114" s="43"/>
      <c r="K114" s="809" t="str">
        <f>IFERROR(VLOOKUP(J114,'FX rates'!$C$9:$D$25,2,FALSE),"")</f>
        <v/>
      </c>
      <c r="L114" s="299">
        <f t="shared" si="6"/>
        <v>0</v>
      </c>
      <c r="M114" s="299">
        <f t="shared" si="7"/>
        <v>0</v>
      </c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">
      <c r="A115" s="534"/>
      <c r="B115" s="1175"/>
      <c r="C115" s="19"/>
      <c r="D115" s="523"/>
      <c r="E115" s="230"/>
      <c r="F115" s="22"/>
      <c r="G115" s="520"/>
      <c r="H115" s="1078"/>
      <c r="I115" s="1078"/>
      <c r="J115" s="43"/>
      <c r="K115" s="809" t="str">
        <f>IFERROR(VLOOKUP(J115,'FX rates'!$C$9:$D$25,2,FALSE),"")</f>
        <v/>
      </c>
      <c r="L115" s="299">
        <f t="shared" si="6"/>
        <v>0</v>
      </c>
      <c r="M115" s="299">
        <f t="shared" si="7"/>
        <v>0</v>
      </c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">
      <c r="A116" s="534"/>
      <c r="B116" s="1175"/>
      <c r="C116" s="19"/>
      <c r="D116" s="523"/>
      <c r="E116" s="230"/>
      <c r="F116" s="22"/>
      <c r="G116" s="520"/>
      <c r="H116" s="1078"/>
      <c r="I116" s="1078"/>
      <c r="J116" s="43"/>
      <c r="K116" s="809" t="str">
        <f>IFERROR(VLOOKUP(J116,'FX rates'!$C$9:$D$25,2,FALSE),"")</f>
        <v/>
      </c>
      <c r="L116" s="299">
        <f t="shared" si="6"/>
        <v>0</v>
      </c>
      <c r="M116" s="299">
        <f t="shared" si="7"/>
        <v>0</v>
      </c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">
      <c r="A117" s="534"/>
      <c r="B117" s="1175"/>
      <c r="C117" s="19"/>
      <c r="D117" s="523"/>
      <c r="E117" s="230"/>
      <c r="F117" s="22"/>
      <c r="G117" s="520"/>
      <c r="H117" s="1078"/>
      <c r="I117" s="1078"/>
      <c r="J117" s="43"/>
      <c r="K117" s="809" t="str">
        <f>IFERROR(VLOOKUP(J117,'FX rates'!$C$9:$D$25,2,FALSE),"")</f>
        <v/>
      </c>
      <c r="L117" s="299">
        <f t="shared" si="6"/>
        <v>0</v>
      </c>
      <c r="M117" s="299">
        <f t="shared" si="7"/>
        <v>0</v>
      </c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">
      <c r="A118" s="534"/>
      <c r="B118" s="1175"/>
      <c r="C118" s="19"/>
      <c r="D118" s="523"/>
      <c r="E118" s="230"/>
      <c r="F118" s="22"/>
      <c r="G118" s="520"/>
      <c r="H118" s="1078"/>
      <c r="I118" s="1078"/>
      <c r="J118" s="43"/>
      <c r="K118" s="809" t="str">
        <f>IFERROR(VLOOKUP(J118,'FX rates'!$C$9:$D$25,2,FALSE),"")</f>
        <v/>
      </c>
      <c r="L118" s="299">
        <f t="shared" si="6"/>
        <v>0</v>
      </c>
      <c r="M118" s="299">
        <f t="shared" si="7"/>
        <v>0</v>
      </c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">
      <c r="A119" s="534"/>
      <c r="B119" s="1175"/>
      <c r="C119" s="19"/>
      <c r="D119" s="523"/>
      <c r="E119" s="230"/>
      <c r="F119" s="22"/>
      <c r="G119" s="520"/>
      <c r="H119" s="1078"/>
      <c r="I119" s="1078"/>
      <c r="J119" s="43"/>
      <c r="K119" s="809" t="str">
        <f>IFERROR(VLOOKUP(J119,'FX rates'!$C$9:$D$25,2,FALSE),"")</f>
        <v/>
      </c>
      <c r="L119" s="299">
        <f t="shared" si="6"/>
        <v>0</v>
      </c>
      <c r="M119" s="299">
        <f t="shared" si="7"/>
        <v>0</v>
      </c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">
      <c r="A120" s="534"/>
      <c r="B120" s="1175"/>
      <c r="C120" s="19"/>
      <c r="D120" s="523"/>
      <c r="E120" s="230"/>
      <c r="F120" s="22"/>
      <c r="G120" s="520"/>
      <c r="H120" s="1078"/>
      <c r="I120" s="1078"/>
      <c r="J120" s="43"/>
      <c r="K120" s="809" t="str">
        <f>IFERROR(VLOOKUP(J120,'FX rates'!$C$9:$D$25,2,FALSE),"")</f>
        <v/>
      </c>
      <c r="L120" s="299">
        <f t="shared" si="6"/>
        <v>0</v>
      </c>
      <c r="M120" s="299">
        <f t="shared" si="7"/>
        <v>0</v>
      </c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">
      <c r="A121" s="534"/>
      <c r="B121" s="1175"/>
      <c r="C121" s="19"/>
      <c r="D121" s="523"/>
      <c r="E121" s="230"/>
      <c r="F121" s="22"/>
      <c r="G121" s="520"/>
      <c r="H121" s="242"/>
      <c r="I121" s="242"/>
      <c r="J121" s="43"/>
      <c r="K121" s="809" t="str">
        <f>IFERROR(VLOOKUP(J121,'FX rates'!$C$9:$D$25,2,FALSE),"")</f>
        <v/>
      </c>
      <c r="L121" s="299">
        <f t="shared" si="6"/>
        <v>0</v>
      </c>
      <c r="M121" s="299">
        <f t="shared" si="7"/>
        <v>0</v>
      </c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">
      <c r="A122" s="534"/>
      <c r="B122" s="1175"/>
      <c r="C122" s="19"/>
      <c r="D122" s="523"/>
      <c r="E122" s="230"/>
      <c r="F122" s="22"/>
      <c r="G122" s="520"/>
      <c r="H122" s="242"/>
      <c r="I122" s="242"/>
      <c r="J122" s="43"/>
      <c r="K122" s="809" t="str">
        <f>IFERROR(VLOOKUP(J122,'FX rates'!$C$9:$D$25,2,FALSE),"")</f>
        <v/>
      </c>
      <c r="L122" s="299">
        <f t="shared" si="6"/>
        <v>0</v>
      </c>
      <c r="M122" s="299">
        <f t="shared" si="7"/>
        <v>0</v>
      </c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">
      <c r="A123" s="534"/>
      <c r="B123" s="1175"/>
      <c r="C123" s="19"/>
      <c r="D123" s="523"/>
      <c r="E123" s="230"/>
      <c r="F123" s="22"/>
      <c r="G123" s="520"/>
      <c r="H123" s="242"/>
      <c r="I123" s="242"/>
      <c r="J123" s="43"/>
      <c r="K123" s="809" t="str">
        <f>IFERROR(VLOOKUP(J123,'FX rates'!$C$9:$D$25,2,FALSE),"")</f>
        <v/>
      </c>
      <c r="L123" s="299">
        <f t="shared" si="6"/>
        <v>0</v>
      </c>
      <c r="M123" s="299">
        <f t="shared" si="7"/>
        <v>0</v>
      </c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">
      <c r="A124" s="534"/>
      <c r="B124" s="1175"/>
      <c r="C124" s="19"/>
      <c r="D124" s="523"/>
      <c r="E124" s="230"/>
      <c r="F124" s="22"/>
      <c r="G124" s="520"/>
      <c r="H124" s="242"/>
      <c r="I124" s="242"/>
      <c r="J124" s="43"/>
      <c r="K124" s="809" t="str">
        <f>IFERROR(VLOOKUP(J124,'FX rates'!$C$9:$D$25,2,FALSE),"")</f>
        <v/>
      </c>
      <c r="L124" s="299">
        <f t="shared" si="6"/>
        <v>0</v>
      </c>
      <c r="M124" s="299">
        <f t="shared" si="7"/>
        <v>0</v>
      </c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">
      <c r="A125" s="534"/>
      <c r="B125" s="1175"/>
      <c r="C125" s="19"/>
      <c r="D125" s="523"/>
      <c r="E125" s="230"/>
      <c r="F125" s="22"/>
      <c r="G125" s="520"/>
      <c r="H125" s="242"/>
      <c r="I125" s="242"/>
      <c r="J125" s="43"/>
      <c r="K125" s="809" t="str">
        <f>IFERROR(VLOOKUP(J125,'FX rates'!$C$9:$D$25,2,FALSE),"")</f>
        <v/>
      </c>
      <c r="L125" s="299">
        <f t="shared" si="6"/>
        <v>0</v>
      </c>
      <c r="M125" s="299">
        <f t="shared" si="7"/>
        <v>0</v>
      </c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">
      <c r="A126" s="534"/>
      <c r="B126" s="1175"/>
      <c r="C126" s="19"/>
      <c r="D126" s="523"/>
      <c r="E126" s="230"/>
      <c r="F126" s="22"/>
      <c r="G126" s="520"/>
      <c r="H126" s="242"/>
      <c r="I126" s="242"/>
      <c r="J126" s="43"/>
      <c r="K126" s="809" t="str">
        <f>IFERROR(VLOOKUP(J126,'FX rates'!$C$9:$D$25,2,FALSE),"")</f>
        <v/>
      </c>
      <c r="L126" s="299">
        <f t="shared" si="6"/>
        <v>0</v>
      </c>
      <c r="M126" s="299">
        <f t="shared" si="7"/>
        <v>0</v>
      </c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">
      <c r="A127" s="534"/>
      <c r="B127" s="1175"/>
      <c r="C127" s="19"/>
      <c r="D127" s="523"/>
      <c r="E127" s="230"/>
      <c r="F127" s="22"/>
      <c r="G127" s="520"/>
      <c r="H127" s="242"/>
      <c r="I127" s="242"/>
      <c r="J127" s="43"/>
      <c r="K127" s="809" t="str">
        <f>IFERROR(VLOOKUP(J127,'FX rates'!$C$9:$D$25,2,FALSE),"")</f>
        <v/>
      </c>
      <c r="L127" s="299">
        <f t="shared" si="6"/>
        <v>0</v>
      </c>
      <c r="M127" s="299">
        <f t="shared" si="7"/>
        <v>0</v>
      </c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">
      <c r="A128" s="534"/>
      <c r="B128" s="1175"/>
      <c r="C128" s="19"/>
      <c r="D128" s="523"/>
      <c r="E128" s="230"/>
      <c r="F128" s="22"/>
      <c r="G128" s="520"/>
      <c r="H128" s="242"/>
      <c r="I128" s="242"/>
      <c r="J128" s="43"/>
      <c r="K128" s="809" t="str">
        <f>IFERROR(VLOOKUP(J128,'FX rates'!$C$9:$D$25,2,FALSE),"")</f>
        <v/>
      </c>
      <c r="L128" s="299">
        <f t="shared" si="6"/>
        <v>0</v>
      </c>
      <c r="M128" s="299">
        <f t="shared" si="7"/>
        <v>0</v>
      </c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">
      <c r="A129" s="534"/>
      <c r="B129" s="1175"/>
      <c r="C129" s="19"/>
      <c r="D129" s="523"/>
      <c r="E129" s="230"/>
      <c r="F129" s="22"/>
      <c r="G129" s="520"/>
      <c r="H129" s="242"/>
      <c r="I129" s="242"/>
      <c r="J129" s="43"/>
      <c r="K129" s="809" t="str">
        <f>IFERROR(VLOOKUP(J129,'FX rates'!$C$9:$D$25,2,FALSE),"")</f>
        <v/>
      </c>
      <c r="L129" s="299">
        <f t="shared" si="6"/>
        <v>0</v>
      </c>
      <c r="M129" s="299">
        <f t="shared" si="7"/>
        <v>0</v>
      </c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">
      <c r="A130" s="534"/>
      <c r="B130" s="1175"/>
      <c r="C130" s="19"/>
      <c r="D130" s="523"/>
      <c r="E130" s="230"/>
      <c r="F130" s="22"/>
      <c r="G130" s="520"/>
      <c r="H130" s="242"/>
      <c r="I130" s="242"/>
      <c r="J130" s="43"/>
      <c r="K130" s="809" t="str">
        <f>IFERROR(VLOOKUP(J130,'FX rates'!$C$9:$D$25,2,FALSE),"")</f>
        <v/>
      </c>
      <c r="L130" s="299">
        <f t="shared" si="6"/>
        <v>0</v>
      </c>
      <c r="M130" s="299">
        <f t="shared" si="7"/>
        <v>0</v>
      </c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">
      <c r="A131" s="534"/>
      <c r="B131" s="1175"/>
      <c r="C131" s="19"/>
      <c r="D131" s="523"/>
      <c r="E131" s="230"/>
      <c r="F131" s="22"/>
      <c r="G131" s="520"/>
      <c r="H131" s="242"/>
      <c r="I131" s="242"/>
      <c r="J131" s="43"/>
      <c r="K131" s="809" t="str">
        <f>IFERROR(VLOOKUP(J131,'FX rates'!$C$9:$D$25,2,FALSE),"")</f>
        <v/>
      </c>
      <c r="L131" s="299">
        <f t="shared" si="6"/>
        <v>0</v>
      </c>
      <c r="M131" s="299">
        <f t="shared" si="7"/>
        <v>0</v>
      </c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">
      <c r="A132" s="534"/>
      <c r="B132" s="1175"/>
      <c r="C132" s="19"/>
      <c r="D132" s="523"/>
      <c r="E132" s="230"/>
      <c r="F132" s="22"/>
      <c r="G132" s="520"/>
      <c r="H132" s="242"/>
      <c r="I132" s="242"/>
      <c r="J132" s="43"/>
      <c r="K132" s="809" t="str">
        <f>IFERROR(VLOOKUP(J132,'FX rates'!$C$9:$D$25,2,FALSE),"")</f>
        <v/>
      </c>
      <c r="L132" s="299">
        <f t="shared" si="6"/>
        <v>0</v>
      </c>
      <c r="M132" s="299">
        <f t="shared" si="7"/>
        <v>0</v>
      </c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">
      <c r="A133" s="534"/>
      <c r="B133" s="1175"/>
      <c r="C133" s="19"/>
      <c r="D133" s="523"/>
      <c r="E133" s="230"/>
      <c r="F133" s="22"/>
      <c r="G133" s="520"/>
      <c r="H133" s="242"/>
      <c r="I133" s="242"/>
      <c r="J133" s="43"/>
      <c r="K133" s="809" t="str">
        <f>IFERROR(VLOOKUP(J133,'FX rates'!$C$9:$D$25,2,FALSE),"")</f>
        <v/>
      </c>
      <c r="L133" s="299">
        <f t="shared" si="6"/>
        <v>0</v>
      </c>
      <c r="M133" s="299">
        <f t="shared" si="7"/>
        <v>0</v>
      </c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">
      <c r="A134" s="534"/>
      <c r="B134" s="1175"/>
      <c r="C134" s="19"/>
      <c r="D134" s="523"/>
      <c r="E134" s="230"/>
      <c r="F134" s="22"/>
      <c r="G134" s="520"/>
      <c r="H134" s="242"/>
      <c r="I134" s="242"/>
      <c r="J134" s="43"/>
      <c r="K134" s="809" t="str">
        <f>IFERROR(VLOOKUP(J134,'FX rates'!$C$9:$D$25,2,FALSE),"")</f>
        <v/>
      </c>
      <c r="L134" s="299">
        <f t="shared" si="6"/>
        <v>0</v>
      </c>
      <c r="M134" s="299">
        <f t="shared" si="7"/>
        <v>0</v>
      </c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">
      <c r="A135" s="534"/>
      <c r="B135" s="1175"/>
      <c r="C135" s="19"/>
      <c r="D135" s="523"/>
      <c r="E135" s="230"/>
      <c r="F135" s="22"/>
      <c r="G135" s="520"/>
      <c r="H135" s="242"/>
      <c r="I135" s="242"/>
      <c r="J135" s="43"/>
      <c r="K135" s="809" t="str">
        <f>IFERROR(VLOOKUP(J135,'FX rates'!$C$9:$D$25,2,FALSE),"")</f>
        <v/>
      </c>
      <c r="L135" s="299">
        <f t="shared" si="6"/>
        <v>0</v>
      </c>
      <c r="M135" s="299">
        <f t="shared" si="7"/>
        <v>0</v>
      </c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">
      <c r="A136" s="534"/>
      <c r="B136" s="1175"/>
      <c r="C136" s="19"/>
      <c r="D136" s="523"/>
      <c r="E136" s="230"/>
      <c r="F136" s="22"/>
      <c r="G136" s="520"/>
      <c r="H136" s="242"/>
      <c r="I136" s="242"/>
      <c r="J136" s="43"/>
      <c r="K136" s="809" t="str">
        <f>IFERROR(VLOOKUP(J136,'FX rates'!$C$9:$D$25,2,FALSE),"")</f>
        <v/>
      </c>
      <c r="L136" s="299">
        <f t="shared" si="6"/>
        <v>0</v>
      </c>
      <c r="M136" s="299">
        <f t="shared" si="7"/>
        <v>0</v>
      </c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">
      <c r="A137" s="534"/>
      <c r="B137" s="1175"/>
      <c r="C137" s="19"/>
      <c r="D137" s="523"/>
      <c r="E137" s="230"/>
      <c r="F137" s="22"/>
      <c r="G137" s="520"/>
      <c r="H137" s="242"/>
      <c r="I137" s="242"/>
      <c r="J137" s="43"/>
      <c r="K137" s="809" t="str">
        <f>IFERROR(VLOOKUP(J137,'FX rates'!$C$9:$D$25,2,FALSE),"")</f>
        <v/>
      </c>
      <c r="L137" s="299">
        <f t="shared" si="6"/>
        <v>0</v>
      </c>
      <c r="M137" s="299">
        <f t="shared" si="7"/>
        <v>0</v>
      </c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">
      <c r="A138" s="534"/>
      <c r="B138" s="1175"/>
      <c r="C138" s="19"/>
      <c r="D138" s="523"/>
      <c r="E138" s="230"/>
      <c r="F138" s="22"/>
      <c r="G138" s="520"/>
      <c r="H138" s="242"/>
      <c r="I138" s="242"/>
      <c r="J138" s="43"/>
      <c r="K138" s="809" t="str">
        <f>IFERROR(VLOOKUP(J138,'FX rates'!$C$9:$D$25,2,FALSE),"")</f>
        <v/>
      </c>
      <c r="L138" s="299">
        <f t="shared" si="6"/>
        <v>0</v>
      </c>
      <c r="M138" s="299">
        <f t="shared" si="7"/>
        <v>0</v>
      </c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">
      <c r="A139" s="534"/>
      <c r="B139" s="1175"/>
      <c r="C139" s="19"/>
      <c r="D139" s="523"/>
      <c r="E139" s="230"/>
      <c r="F139" s="22"/>
      <c r="G139" s="520"/>
      <c r="H139" s="242"/>
      <c r="I139" s="242"/>
      <c r="J139" s="43"/>
      <c r="K139" s="809" t="str">
        <f>IFERROR(VLOOKUP(J139,'FX rates'!$C$9:$D$25,2,FALSE),"")</f>
        <v/>
      </c>
      <c r="L139" s="299">
        <f t="shared" si="6"/>
        <v>0</v>
      </c>
      <c r="M139" s="299">
        <f t="shared" si="7"/>
        <v>0</v>
      </c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">
      <c r="A140" s="534"/>
      <c r="B140" s="1175"/>
      <c r="C140" s="19"/>
      <c r="D140" s="523"/>
      <c r="E140" s="230"/>
      <c r="F140" s="22"/>
      <c r="G140" s="520"/>
      <c r="H140" s="242"/>
      <c r="I140" s="242"/>
      <c r="J140" s="43"/>
      <c r="K140" s="809" t="str">
        <f>IFERROR(VLOOKUP(J140,'FX rates'!$C$9:$D$25,2,FALSE),"")</f>
        <v/>
      </c>
      <c r="L140" s="299">
        <f t="shared" si="6"/>
        <v>0</v>
      </c>
      <c r="M140" s="299">
        <f t="shared" si="7"/>
        <v>0</v>
      </c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">
      <c r="A141" s="534"/>
      <c r="B141" s="1175"/>
      <c r="C141" s="19"/>
      <c r="D141" s="523"/>
      <c r="E141" s="230"/>
      <c r="F141" s="22"/>
      <c r="G141" s="520"/>
      <c r="H141" s="242"/>
      <c r="I141" s="242"/>
      <c r="J141" s="43"/>
      <c r="K141" s="809" t="str">
        <f>IFERROR(VLOOKUP(J141,'FX rates'!$C$9:$D$25,2,FALSE),"")</f>
        <v/>
      </c>
      <c r="L141" s="299">
        <f t="shared" si="6"/>
        <v>0</v>
      </c>
      <c r="M141" s="299">
        <f t="shared" si="7"/>
        <v>0</v>
      </c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">
      <c r="A142" s="534"/>
      <c r="B142" s="1175"/>
      <c r="C142" s="19"/>
      <c r="D142" s="523"/>
      <c r="E142" s="230"/>
      <c r="F142" s="22"/>
      <c r="G142" s="520"/>
      <c r="H142" s="242"/>
      <c r="I142" s="242"/>
      <c r="J142" s="43"/>
      <c r="K142" s="809" t="str">
        <f>IFERROR(VLOOKUP(J142,'FX rates'!$C$9:$D$25,2,FALSE),"")</f>
        <v/>
      </c>
      <c r="L142" s="299">
        <f t="shared" si="6"/>
        <v>0</v>
      </c>
      <c r="M142" s="299">
        <f t="shared" si="7"/>
        <v>0</v>
      </c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">
      <c r="A143" s="534"/>
      <c r="B143" s="1175"/>
      <c r="C143" s="19"/>
      <c r="D143" s="523"/>
      <c r="E143" s="230"/>
      <c r="F143" s="22"/>
      <c r="G143" s="520"/>
      <c r="H143" s="242"/>
      <c r="I143" s="242"/>
      <c r="J143" s="43"/>
      <c r="K143" s="809" t="str">
        <f>IFERROR(VLOOKUP(J143,'FX rates'!$C$9:$D$25,2,FALSE),"")</f>
        <v/>
      </c>
      <c r="L143" s="299">
        <f t="shared" si="6"/>
        <v>0</v>
      </c>
      <c r="M143" s="299">
        <f t="shared" si="7"/>
        <v>0</v>
      </c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">
      <c r="A144" s="534"/>
      <c r="B144" s="1175"/>
      <c r="C144" s="19"/>
      <c r="D144" s="523"/>
      <c r="E144" s="230"/>
      <c r="F144" s="22"/>
      <c r="G144" s="520"/>
      <c r="H144" s="242"/>
      <c r="I144" s="242"/>
      <c r="J144" s="43"/>
      <c r="K144" s="809" t="str">
        <f>IFERROR(VLOOKUP(J144,'FX rates'!$C$9:$D$25,2,FALSE),"")</f>
        <v/>
      </c>
      <c r="L144" s="299">
        <f t="shared" si="6"/>
        <v>0</v>
      </c>
      <c r="M144" s="299">
        <f t="shared" si="7"/>
        <v>0</v>
      </c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">
      <c r="A145" s="534"/>
      <c r="B145" s="1175"/>
      <c r="C145" s="19"/>
      <c r="D145" s="523"/>
      <c r="E145" s="230"/>
      <c r="F145" s="22"/>
      <c r="G145" s="520"/>
      <c r="H145" s="242"/>
      <c r="I145" s="242"/>
      <c r="J145" s="43"/>
      <c r="K145" s="809" t="str">
        <f>IFERROR(VLOOKUP(J145,'FX rates'!$C$9:$D$25,2,FALSE),"")</f>
        <v/>
      </c>
      <c r="L145" s="299">
        <f t="shared" si="6"/>
        <v>0</v>
      </c>
      <c r="M145" s="299">
        <f t="shared" si="7"/>
        <v>0</v>
      </c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">
      <c r="A146" s="534"/>
      <c r="B146" s="1175"/>
      <c r="C146" s="19"/>
      <c r="D146" s="523"/>
      <c r="E146" s="230"/>
      <c r="F146" s="22"/>
      <c r="G146" s="520"/>
      <c r="H146" s="242"/>
      <c r="I146" s="242"/>
      <c r="J146" s="43"/>
      <c r="K146" s="809" t="str">
        <f>IFERROR(VLOOKUP(J146,'FX rates'!$C$9:$D$25,2,FALSE),"")</f>
        <v/>
      </c>
      <c r="L146" s="299">
        <f t="shared" si="6"/>
        <v>0</v>
      </c>
      <c r="M146" s="299">
        <f t="shared" si="7"/>
        <v>0</v>
      </c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">
      <c r="A147" s="534"/>
      <c r="B147" s="1175"/>
      <c r="C147" s="19"/>
      <c r="D147" s="523"/>
      <c r="E147" s="230"/>
      <c r="F147" s="22"/>
      <c r="G147" s="520"/>
      <c r="H147" s="242"/>
      <c r="I147" s="242"/>
      <c r="J147" s="43"/>
      <c r="K147" s="809" t="str">
        <f>IFERROR(VLOOKUP(J147,'FX rates'!$C$9:$D$25,2,FALSE),"")</f>
        <v/>
      </c>
      <c r="L147" s="299">
        <f t="shared" si="6"/>
        <v>0</v>
      </c>
      <c r="M147" s="299">
        <f t="shared" si="7"/>
        <v>0</v>
      </c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">
      <c r="A148" s="534"/>
      <c r="B148" s="1175"/>
      <c r="C148" s="19"/>
      <c r="D148" s="523"/>
      <c r="E148" s="230"/>
      <c r="F148" s="22"/>
      <c r="G148" s="520"/>
      <c r="H148" s="242"/>
      <c r="I148" s="242"/>
      <c r="J148" s="43"/>
      <c r="K148" s="809" t="str">
        <f>IFERROR(VLOOKUP(J148,'FX rates'!$C$9:$D$25,2,FALSE),"")</f>
        <v/>
      </c>
      <c r="L148" s="299">
        <f t="shared" si="6"/>
        <v>0</v>
      </c>
      <c r="M148" s="299">
        <f t="shared" si="7"/>
        <v>0</v>
      </c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">
      <c r="A149" s="534"/>
      <c r="B149" s="1175"/>
      <c r="C149" s="19"/>
      <c r="D149" s="523"/>
      <c r="E149" s="230"/>
      <c r="F149" s="22"/>
      <c r="G149" s="520"/>
      <c r="H149" s="242"/>
      <c r="I149" s="242"/>
      <c r="J149" s="43"/>
      <c r="K149" s="809" t="str">
        <f>IFERROR(VLOOKUP(J149,'FX rates'!$C$9:$D$25,2,FALSE),"")</f>
        <v/>
      </c>
      <c r="L149" s="299">
        <f t="shared" si="6"/>
        <v>0</v>
      </c>
      <c r="M149" s="299">
        <f t="shared" si="7"/>
        <v>0</v>
      </c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">
      <c r="A150" s="534"/>
      <c r="B150" s="1175"/>
      <c r="C150" s="19"/>
      <c r="D150" s="523"/>
      <c r="E150" s="230"/>
      <c r="F150" s="22"/>
      <c r="G150" s="520"/>
      <c r="H150" s="242"/>
      <c r="I150" s="242"/>
      <c r="J150" s="43"/>
      <c r="K150" s="809" t="str">
        <f>IFERROR(VLOOKUP(J150,'FX rates'!$C$9:$D$25,2,FALSE),"")</f>
        <v/>
      </c>
      <c r="L150" s="299">
        <f t="shared" si="6"/>
        <v>0</v>
      </c>
      <c r="M150" s="299">
        <f t="shared" si="7"/>
        <v>0</v>
      </c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">
      <c r="A151" s="534"/>
      <c r="B151" s="1175"/>
      <c r="C151" s="19"/>
      <c r="D151" s="523"/>
      <c r="E151" s="230"/>
      <c r="F151" s="22"/>
      <c r="G151" s="520"/>
      <c r="H151" s="242"/>
      <c r="I151" s="242"/>
      <c r="J151" s="43"/>
      <c r="K151" s="809" t="str">
        <f>IFERROR(VLOOKUP(J151,'FX rates'!$C$9:$D$25,2,FALSE),"")</f>
        <v/>
      </c>
      <c r="L151" s="299">
        <f t="shared" si="6"/>
        <v>0</v>
      </c>
      <c r="M151" s="299">
        <f t="shared" si="7"/>
        <v>0</v>
      </c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">
      <c r="A152" s="534"/>
      <c r="B152" s="1175"/>
      <c r="C152" s="19"/>
      <c r="D152" s="523"/>
      <c r="E152" s="230"/>
      <c r="F152" s="22"/>
      <c r="G152" s="520"/>
      <c r="H152" s="242"/>
      <c r="I152" s="242"/>
      <c r="J152" s="43"/>
      <c r="K152" s="809" t="str">
        <f>IFERROR(VLOOKUP(J152,'FX rates'!$C$9:$D$25,2,FALSE),"")</f>
        <v/>
      </c>
      <c r="L152" s="299">
        <f t="shared" si="6"/>
        <v>0</v>
      </c>
      <c r="M152" s="299">
        <f t="shared" si="7"/>
        <v>0</v>
      </c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">
      <c r="A153" s="534"/>
      <c r="B153" s="1175"/>
      <c r="C153" s="19"/>
      <c r="D153" s="523"/>
      <c r="E153" s="230"/>
      <c r="F153" s="22"/>
      <c r="G153" s="520"/>
      <c r="H153" s="242"/>
      <c r="I153" s="242"/>
      <c r="J153" s="43"/>
      <c r="K153" s="809" t="str">
        <f>IFERROR(VLOOKUP(J153,'FX rates'!$C$9:$D$25,2,FALSE),"")</f>
        <v/>
      </c>
      <c r="L153" s="299">
        <f t="shared" ref="L153:L216" si="9">IF(E153=$T$25,H153,0)</f>
        <v>0</v>
      </c>
      <c r="M153" s="299">
        <f t="shared" ref="M153:M216" si="10">IF(OR(E153=$T$26,ISBLANK(E153)),H153,0)</f>
        <v>0</v>
      </c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">
      <c r="A154" s="534"/>
      <c r="B154" s="1175"/>
      <c r="C154" s="19"/>
      <c r="D154" s="523"/>
      <c r="E154" s="230"/>
      <c r="F154" s="22"/>
      <c r="G154" s="520"/>
      <c r="H154" s="242"/>
      <c r="I154" s="242"/>
      <c r="J154" s="43"/>
      <c r="K154" s="809" t="str">
        <f>IFERROR(VLOOKUP(J154,'FX rates'!$C$9:$D$25,2,FALSE),"")</f>
        <v/>
      </c>
      <c r="L154" s="299">
        <f t="shared" si="9"/>
        <v>0</v>
      </c>
      <c r="M154" s="299">
        <f t="shared" si="10"/>
        <v>0</v>
      </c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">
      <c r="A155" s="534"/>
      <c r="B155" s="1175"/>
      <c r="C155" s="19"/>
      <c r="D155" s="523"/>
      <c r="E155" s="230"/>
      <c r="F155" s="22"/>
      <c r="G155" s="520"/>
      <c r="H155" s="242"/>
      <c r="I155" s="242"/>
      <c r="J155" s="43"/>
      <c r="K155" s="809" t="str">
        <f>IFERROR(VLOOKUP(J155,'FX rates'!$C$9:$D$25,2,FALSE),"")</f>
        <v/>
      </c>
      <c r="L155" s="299">
        <f t="shared" si="9"/>
        <v>0</v>
      </c>
      <c r="M155" s="299">
        <f t="shared" si="10"/>
        <v>0</v>
      </c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">
      <c r="A156" s="534"/>
      <c r="B156" s="1175"/>
      <c r="C156" s="19"/>
      <c r="D156" s="523"/>
      <c r="E156" s="230"/>
      <c r="F156" s="22"/>
      <c r="G156" s="520"/>
      <c r="H156" s="242"/>
      <c r="I156" s="242"/>
      <c r="J156" s="43"/>
      <c r="K156" s="809" t="str">
        <f>IFERROR(VLOOKUP(J156,'FX rates'!$C$9:$D$25,2,FALSE),"")</f>
        <v/>
      </c>
      <c r="L156" s="299">
        <f t="shared" si="9"/>
        <v>0</v>
      </c>
      <c r="M156" s="299">
        <f t="shared" si="10"/>
        <v>0</v>
      </c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">
      <c r="A157" s="534"/>
      <c r="B157" s="1175"/>
      <c r="C157" s="19"/>
      <c r="D157" s="523"/>
      <c r="E157" s="230"/>
      <c r="F157" s="22"/>
      <c r="G157" s="520"/>
      <c r="H157" s="242"/>
      <c r="I157" s="242"/>
      <c r="J157" s="43"/>
      <c r="K157" s="809" t="str">
        <f>IFERROR(VLOOKUP(J157,'FX rates'!$C$9:$D$25,2,FALSE),"")</f>
        <v/>
      </c>
      <c r="L157" s="299">
        <f t="shared" si="9"/>
        <v>0</v>
      </c>
      <c r="M157" s="299">
        <f t="shared" si="10"/>
        <v>0</v>
      </c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">
      <c r="A158" s="534"/>
      <c r="B158" s="1175"/>
      <c r="C158" s="19"/>
      <c r="D158" s="523"/>
      <c r="E158" s="230"/>
      <c r="F158" s="22"/>
      <c r="G158" s="520"/>
      <c r="H158" s="242"/>
      <c r="I158" s="242"/>
      <c r="J158" s="43"/>
      <c r="K158" s="809" t="str">
        <f>IFERROR(VLOOKUP(J158,'FX rates'!$C$9:$D$25,2,FALSE),"")</f>
        <v/>
      </c>
      <c r="L158" s="299">
        <f t="shared" si="9"/>
        <v>0</v>
      </c>
      <c r="M158" s="299">
        <f t="shared" si="10"/>
        <v>0</v>
      </c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">
      <c r="A159" s="534"/>
      <c r="B159" s="1175"/>
      <c r="C159" s="19"/>
      <c r="D159" s="523"/>
      <c r="E159" s="230"/>
      <c r="F159" s="22"/>
      <c r="G159" s="520"/>
      <c r="H159" s="242"/>
      <c r="I159" s="242"/>
      <c r="J159" s="43"/>
      <c r="K159" s="809" t="str">
        <f>IFERROR(VLOOKUP(J159,'FX rates'!$C$9:$D$25,2,FALSE),"")</f>
        <v/>
      </c>
      <c r="L159" s="299">
        <f t="shared" si="9"/>
        <v>0</v>
      </c>
      <c r="M159" s="299">
        <f t="shared" si="10"/>
        <v>0</v>
      </c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">
      <c r="A160" s="534"/>
      <c r="B160" s="1175"/>
      <c r="C160" s="19"/>
      <c r="D160" s="523"/>
      <c r="E160" s="230"/>
      <c r="F160" s="22"/>
      <c r="G160" s="520"/>
      <c r="H160" s="242"/>
      <c r="I160" s="242"/>
      <c r="J160" s="43"/>
      <c r="K160" s="809" t="str">
        <f>IFERROR(VLOOKUP(J160,'FX rates'!$C$9:$D$25,2,FALSE),"")</f>
        <v/>
      </c>
      <c r="L160" s="299">
        <f t="shared" si="9"/>
        <v>0</v>
      </c>
      <c r="M160" s="299">
        <f t="shared" si="10"/>
        <v>0</v>
      </c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">
      <c r="A161" s="534"/>
      <c r="B161" s="1175"/>
      <c r="C161" s="19"/>
      <c r="D161" s="523"/>
      <c r="E161" s="230"/>
      <c r="F161" s="22"/>
      <c r="G161" s="520"/>
      <c r="H161" s="242"/>
      <c r="I161" s="242"/>
      <c r="J161" s="43"/>
      <c r="K161" s="809" t="str">
        <f>IFERROR(VLOOKUP(J161,'FX rates'!$C$9:$D$25,2,FALSE),"")</f>
        <v/>
      </c>
      <c r="L161" s="299">
        <f t="shared" si="9"/>
        <v>0</v>
      </c>
      <c r="M161" s="299">
        <f t="shared" si="10"/>
        <v>0</v>
      </c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">
      <c r="A162" s="534"/>
      <c r="B162" s="1175"/>
      <c r="C162" s="19"/>
      <c r="D162" s="523"/>
      <c r="E162" s="230"/>
      <c r="F162" s="22"/>
      <c r="G162" s="520"/>
      <c r="H162" s="242"/>
      <c r="I162" s="242"/>
      <c r="J162" s="43"/>
      <c r="K162" s="809" t="str">
        <f>IFERROR(VLOOKUP(J162,'FX rates'!$C$9:$D$25,2,FALSE),"")</f>
        <v/>
      </c>
      <c r="L162" s="299">
        <f t="shared" si="9"/>
        <v>0</v>
      </c>
      <c r="M162" s="299">
        <f t="shared" si="10"/>
        <v>0</v>
      </c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">
      <c r="A163" s="534"/>
      <c r="B163" s="1175"/>
      <c r="C163" s="19"/>
      <c r="D163" s="523"/>
      <c r="E163" s="230"/>
      <c r="F163" s="22"/>
      <c r="G163" s="520"/>
      <c r="H163" s="242"/>
      <c r="I163" s="242"/>
      <c r="J163" s="43"/>
      <c r="K163" s="809" t="str">
        <f>IFERROR(VLOOKUP(J163,'FX rates'!$C$9:$D$25,2,FALSE),"")</f>
        <v/>
      </c>
      <c r="L163" s="299">
        <f t="shared" si="9"/>
        <v>0</v>
      </c>
      <c r="M163" s="299">
        <f t="shared" si="10"/>
        <v>0</v>
      </c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">
      <c r="A164" s="534"/>
      <c r="B164" s="1175"/>
      <c r="C164" s="19"/>
      <c r="D164" s="523"/>
      <c r="E164" s="230"/>
      <c r="F164" s="22"/>
      <c r="G164" s="520"/>
      <c r="H164" s="242"/>
      <c r="I164" s="242"/>
      <c r="J164" s="43"/>
      <c r="K164" s="809" t="str">
        <f>IFERROR(VLOOKUP(J164,'FX rates'!$C$9:$D$25,2,FALSE),"")</f>
        <v/>
      </c>
      <c r="L164" s="299">
        <f t="shared" si="9"/>
        <v>0</v>
      </c>
      <c r="M164" s="299">
        <f t="shared" si="10"/>
        <v>0</v>
      </c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">
      <c r="A165" s="534"/>
      <c r="B165" s="1175"/>
      <c r="C165" s="19"/>
      <c r="D165" s="523"/>
      <c r="E165" s="230"/>
      <c r="F165" s="22"/>
      <c r="G165" s="520"/>
      <c r="H165" s="242"/>
      <c r="I165" s="242"/>
      <c r="J165" s="43"/>
      <c r="K165" s="809" t="str">
        <f>IFERROR(VLOOKUP(J165,'FX rates'!$C$9:$D$25,2,FALSE),"")</f>
        <v/>
      </c>
      <c r="L165" s="299">
        <f t="shared" si="9"/>
        <v>0</v>
      </c>
      <c r="M165" s="299">
        <f t="shared" si="10"/>
        <v>0</v>
      </c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">
      <c r="A166" s="534"/>
      <c r="B166" s="1175"/>
      <c r="C166" s="19"/>
      <c r="D166" s="523"/>
      <c r="E166" s="230"/>
      <c r="F166" s="22"/>
      <c r="G166" s="520"/>
      <c r="H166" s="242"/>
      <c r="I166" s="242"/>
      <c r="J166" s="43"/>
      <c r="K166" s="809" t="str">
        <f>IFERROR(VLOOKUP(J166,'FX rates'!$C$9:$D$25,2,FALSE),"")</f>
        <v/>
      </c>
      <c r="L166" s="299">
        <f t="shared" si="9"/>
        <v>0</v>
      </c>
      <c r="M166" s="299">
        <f t="shared" si="10"/>
        <v>0</v>
      </c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">
      <c r="A167" s="534"/>
      <c r="B167" s="1175"/>
      <c r="C167" s="19"/>
      <c r="D167" s="523"/>
      <c r="E167" s="230"/>
      <c r="F167" s="22"/>
      <c r="G167" s="520"/>
      <c r="H167" s="242"/>
      <c r="I167" s="242"/>
      <c r="J167" s="43"/>
      <c r="K167" s="809" t="str">
        <f>IFERROR(VLOOKUP(J167,'FX rates'!$C$9:$D$25,2,FALSE),"")</f>
        <v/>
      </c>
      <c r="L167" s="299">
        <f t="shared" si="9"/>
        <v>0</v>
      </c>
      <c r="M167" s="299">
        <f t="shared" si="10"/>
        <v>0</v>
      </c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">
      <c r="A168" s="534"/>
      <c r="B168" s="1175"/>
      <c r="C168" s="19"/>
      <c r="D168" s="523"/>
      <c r="E168" s="230"/>
      <c r="F168" s="22"/>
      <c r="G168" s="520"/>
      <c r="H168" s="242"/>
      <c r="I168" s="242"/>
      <c r="J168" s="43"/>
      <c r="K168" s="809" t="str">
        <f>IFERROR(VLOOKUP(J168,'FX rates'!$C$9:$D$25,2,FALSE),"")</f>
        <v/>
      </c>
      <c r="L168" s="299">
        <f t="shared" si="9"/>
        <v>0</v>
      </c>
      <c r="M168" s="299">
        <f t="shared" si="10"/>
        <v>0</v>
      </c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">
      <c r="A169" s="534"/>
      <c r="B169" s="1175"/>
      <c r="C169" s="19"/>
      <c r="D169" s="523"/>
      <c r="E169" s="230"/>
      <c r="F169" s="22"/>
      <c r="G169" s="520"/>
      <c r="H169" s="242"/>
      <c r="I169" s="242"/>
      <c r="J169" s="43"/>
      <c r="K169" s="809" t="str">
        <f>IFERROR(VLOOKUP(J169,'FX rates'!$C$9:$D$25,2,FALSE),"")</f>
        <v/>
      </c>
      <c r="L169" s="299">
        <f t="shared" si="9"/>
        <v>0</v>
      </c>
      <c r="M169" s="299">
        <f t="shared" si="10"/>
        <v>0</v>
      </c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">
      <c r="A170" s="534"/>
      <c r="B170" s="1175"/>
      <c r="C170" s="19"/>
      <c r="D170" s="523"/>
      <c r="E170" s="230"/>
      <c r="F170" s="22"/>
      <c r="G170" s="520"/>
      <c r="H170" s="242"/>
      <c r="I170" s="242"/>
      <c r="J170" s="43"/>
      <c r="K170" s="809" t="str">
        <f>IFERROR(VLOOKUP(J170,'FX rates'!$C$9:$D$25,2,FALSE),"")</f>
        <v/>
      </c>
      <c r="L170" s="299">
        <f t="shared" si="9"/>
        <v>0</v>
      </c>
      <c r="M170" s="299">
        <f t="shared" si="10"/>
        <v>0</v>
      </c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">
      <c r="A171" s="534"/>
      <c r="B171" s="1175"/>
      <c r="C171" s="19"/>
      <c r="D171" s="523"/>
      <c r="E171" s="230"/>
      <c r="F171" s="22"/>
      <c r="G171" s="520"/>
      <c r="H171" s="242"/>
      <c r="I171" s="242"/>
      <c r="J171" s="43"/>
      <c r="K171" s="809" t="str">
        <f>IFERROR(VLOOKUP(J171,'FX rates'!$C$9:$D$25,2,FALSE),"")</f>
        <v/>
      </c>
      <c r="L171" s="299">
        <f t="shared" si="9"/>
        <v>0</v>
      </c>
      <c r="M171" s="299">
        <f t="shared" si="10"/>
        <v>0</v>
      </c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">
      <c r="A172" s="534"/>
      <c r="B172" s="1175"/>
      <c r="C172" s="19"/>
      <c r="D172" s="523"/>
      <c r="E172" s="230"/>
      <c r="F172" s="22"/>
      <c r="G172" s="520"/>
      <c r="H172" s="242"/>
      <c r="I172" s="242"/>
      <c r="J172" s="43"/>
      <c r="K172" s="809" t="str">
        <f>IFERROR(VLOOKUP(J172,'FX rates'!$C$9:$D$25,2,FALSE),"")</f>
        <v/>
      </c>
      <c r="L172" s="299">
        <f t="shared" si="9"/>
        <v>0</v>
      </c>
      <c r="M172" s="299">
        <f t="shared" si="10"/>
        <v>0</v>
      </c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">
      <c r="A173" s="534"/>
      <c r="B173" s="1175"/>
      <c r="C173" s="19"/>
      <c r="D173" s="523"/>
      <c r="E173" s="230"/>
      <c r="F173" s="22"/>
      <c r="G173" s="520"/>
      <c r="H173" s="242"/>
      <c r="I173" s="242"/>
      <c r="J173" s="43"/>
      <c r="K173" s="809" t="str">
        <f>IFERROR(VLOOKUP(J173,'FX rates'!$C$9:$D$25,2,FALSE),"")</f>
        <v/>
      </c>
      <c r="L173" s="299">
        <f t="shared" si="9"/>
        <v>0</v>
      </c>
      <c r="M173" s="299">
        <f t="shared" si="10"/>
        <v>0</v>
      </c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">
      <c r="A174" s="534"/>
      <c r="B174" s="1175"/>
      <c r="C174" s="19"/>
      <c r="D174" s="523"/>
      <c r="E174" s="230"/>
      <c r="F174" s="22"/>
      <c r="G174" s="520"/>
      <c r="H174" s="242"/>
      <c r="I174" s="242"/>
      <c r="J174" s="43"/>
      <c r="K174" s="809" t="str">
        <f>IFERROR(VLOOKUP(J174,'FX rates'!$C$9:$D$25,2,FALSE),"")</f>
        <v/>
      </c>
      <c r="L174" s="299">
        <f t="shared" si="9"/>
        <v>0</v>
      </c>
      <c r="M174" s="299">
        <f t="shared" si="10"/>
        <v>0</v>
      </c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">
      <c r="A175" s="534"/>
      <c r="B175" s="1175"/>
      <c r="C175" s="19"/>
      <c r="D175" s="523"/>
      <c r="E175" s="230"/>
      <c r="F175" s="22"/>
      <c r="G175" s="520"/>
      <c r="H175" s="242"/>
      <c r="I175" s="242"/>
      <c r="J175" s="43"/>
      <c r="K175" s="809" t="str">
        <f>IFERROR(VLOOKUP(J175,'FX rates'!$C$9:$D$25,2,FALSE),"")</f>
        <v/>
      </c>
      <c r="L175" s="299">
        <f t="shared" si="9"/>
        <v>0</v>
      </c>
      <c r="M175" s="299">
        <f t="shared" si="10"/>
        <v>0</v>
      </c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">
      <c r="A176" s="534"/>
      <c r="B176" s="1175"/>
      <c r="C176" s="19"/>
      <c r="D176" s="523"/>
      <c r="E176" s="230"/>
      <c r="F176" s="22"/>
      <c r="G176" s="520"/>
      <c r="H176" s="242"/>
      <c r="I176" s="242"/>
      <c r="J176" s="43"/>
      <c r="K176" s="809" t="str">
        <f>IFERROR(VLOOKUP(J176,'FX rates'!$C$9:$D$25,2,FALSE),"")</f>
        <v/>
      </c>
      <c r="L176" s="299">
        <f t="shared" si="9"/>
        <v>0</v>
      </c>
      <c r="M176" s="299">
        <f t="shared" si="10"/>
        <v>0</v>
      </c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">
      <c r="A177" s="534"/>
      <c r="B177" s="1175"/>
      <c r="C177" s="19"/>
      <c r="D177" s="523"/>
      <c r="E177" s="230"/>
      <c r="F177" s="22"/>
      <c r="G177" s="520"/>
      <c r="H177" s="242"/>
      <c r="I177" s="242"/>
      <c r="J177" s="43"/>
      <c r="K177" s="809" t="str">
        <f>IFERROR(VLOOKUP(J177,'FX rates'!$C$9:$D$25,2,FALSE),"")</f>
        <v/>
      </c>
      <c r="L177" s="299">
        <f t="shared" si="9"/>
        <v>0</v>
      </c>
      <c r="M177" s="299">
        <f t="shared" si="10"/>
        <v>0</v>
      </c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">
      <c r="A178" s="534"/>
      <c r="B178" s="1175"/>
      <c r="C178" s="19"/>
      <c r="D178" s="523"/>
      <c r="E178" s="230"/>
      <c r="F178" s="22"/>
      <c r="G178" s="520"/>
      <c r="H178" s="242"/>
      <c r="I178" s="242"/>
      <c r="J178" s="43"/>
      <c r="K178" s="809" t="str">
        <f>IFERROR(VLOOKUP(J178,'FX rates'!$C$9:$D$25,2,FALSE),"")</f>
        <v/>
      </c>
      <c r="L178" s="299">
        <f t="shared" si="9"/>
        <v>0</v>
      </c>
      <c r="M178" s="299">
        <f t="shared" si="10"/>
        <v>0</v>
      </c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">
      <c r="A179" s="534"/>
      <c r="B179" s="1175"/>
      <c r="C179" s="19"/>
      <c r="D179" s="523"/>
      <c r="E179" s="230"/>
      <c r="F179" s="22"/>
      <c r="G179" s="520"/>
      <c r="H179" s="242"/>
      <c r="I179" s="242"/>
      <c r="J179" s="43"/>
      <c r="K179" s="809" t="str">
        <f>IFERROR(VLOOKUP(J179,'FX rates'!$C$9:$D$25,2,FALSE),"")</f>
        <v/>
      </c>
      <c r="L179" s="299">
        <f t="shared" si="9"/>
        <v>0</v>
      </c>
      <c r="M179" s="299">
        <f t="shared" si="10"/>
        <v>0</v>
      </c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">
      <c r="A180" s="534"/>
      <c r="B180" s="1175"/>
      <c r="C180" s="19"/>
      <c r="D180" s="523"/>
      <c r="E180" s="230"/>
      <c r="F180" s="22"/>
      <c r="G180" s="520"/>
      <c r="H180" s="242"/>
      <c r="I180" s="242"/>
      <c r="J180" s="43"/>
      <c r="K180" s="809" t="str">
        <f>IFERROR(VLOOKUP(J180,'FX rates'!$C$9:$D$25,2,FALSE),"")</f>
        <v/>
      </c>
      <c r="L180" s="299">
        <f t="shared" si="9"/>
        <v>0</v>
      </c>
      <c r="M180" s="299">
        <f t="shared" si="10"/>
        <v>0</v>
      </c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">
      <c r="A181" s="534"/>
      <c r="B181" s="1175"/>
      <c r="C181" s="19"/>
      <c r="D181" s="523"/>
      <c r="E181" s="230"/>
      <c r="F181" s="22"/>
      <c r="G181" s="520"/>
      <c r="H181" s="242"/>
      <c r="I181" s="242"/>
      <c r="J181" s="43"/>
      <c r="K181" s="809" t="str">
        <f>IFERROR(VLOOKUP(J181,'FX rates'!$C$9:$D$25,2,FALSE),"")</f>
        <v/>
      </c>
      <c r="L181" s="299">
        <f t="shared" si="9"/>
        <v>0</v>
      </c>
      <c r="M181" s="299">
        <f t="shared" si="10"/>
        <v>0</v>
      </c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">
      <c r="A182" s="534"/>
      <c r="B182" s="1175"/>
      <c r="C182" s="19"/>
      <c r="D182" s="523"/>
      <c r="E182" s="230"/>
      <c r="F182" s="22"/>
      <c r="G182" s="520"/>
      <c r="H182" s="242"/>
      <c r="I182" s="242"/>
      <c r="J182" s="43"/>
      <c r="K182" s="809" t="str">
        <f>IFERROR(VLOOKUP(J182,'FX rates'!$C$9:$D$25,2,FALSE),"")</f>
        <v/>
      </c>
      <c r="L182" s="299">
        <f t="shared" si="9"/>
        <v>0</v>
      </c>
      <c r="M182" s="299">
        <f t="shared" si="10"/>
        <v>0</v>
      </c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">
      <c r="A183" s="534"/>
      <c r="B183" s="1175"/>
      <c r="C183" s="19"/>
      <c r="D183" s="523"/>
      <c r="E183" s="230"/>
      <c r="F183" s="22"/>
      <c r="G183" s="520"/>
      <c r="H183" s="242"/>
      <c r="I183" s="242"/>
      <c r="J183" s="43"/>
      <c r="K183" s="809" t="str">
        <f>IFERROR(VLOOKUP(J183,'FX rates'!$C$9:$D$25,2,FALSE),"")</f>
        <v/>
      </c>
      <c r="L183" s="299">
        <f t="shared" si="9"/>
        <v>0</v>
      </c>
      <c r="M183" s="299">
        <f t="shared" si="10"/>
        <v>0</v>
      </c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">
      <c r="A184" s="534"/>
      <c r="B184" s="1175"/>
      <c r="C184" s="19"/>
      <c r="D184" s="523"/>
      <c r="E184" s="230"/>
      <c r="F184" s="22"/>
      <c r="G184" s="520"/>
      <c r="H184" s="242"/>
      <c r="I184" s="242"/>
      <c r="J184" s="43"/>
      <c r="K184" s="809" t="str">
        <f>IFERROR(VLOOKUP(J184,'FX rates'!$C$9:$D$25,2,FALSE),"")</f>
        <v/>
      </c>
      <c r="L184" s="299">
        <f t="shared" si="9"/>
        <v>0</v>
      </c>
      <c r="M184" s="299">
        <f t="shared" si="10"/>
        <v>0</v>
      </c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">
      <c r="A185" s="534"/>
      <c r="B185" s="1175"/>
      <c r="C185" s="19"/>
      <c r="D185" s="523"/>
      <c r="E185" s="230"/>
      <c r="F185" s="22"/>
      <c r="G185" s="520"/>
      <c r="H185" s="242"/>
      <c r="I185" s="242"/>
      <c r="J185" s="43"/>
      <c r="K185" s="809" t="str">
        <f>IFERROR(VLOOKUP(J185,'FX rates'!$C$9:$D$25,2,FALSE),"")</f>
        <v/>
      </c>
      <c r="L185" s="299">
        <f t="shared" si="9"/>
        <v>0</v>
      </c>
      <c r="M185" s="299">
        <f t="shared" si="10"/>
        <v>0</v>
      </c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">
      <c r="A186" s="534"/>
      <c r="B186" s="1175"/>
      <c r="C186" s="19"/>
      <c r="D186" s="523"/>
      <c r="E186" s="230"/>
      <c r="F186" s="22"/>
      <c r="G186" s="520"/>
      <c r="H186" s="242"/>
      <c r="I186" s="242"/>
      <c r="J186" s="43"/>
      <c r="K186" s="809" t="str">
        <f>IFERROR(VLOOKUP(J186,'FX rates'!$C$9:$D$25,2,FALSE),"")</f>
        <v/>
      </c>
      <c r="L186" s="299">
        <f t="shared" si="9"/>
        <v>0</v>
      </c>
      <c r="M186" s="299">
        <f t="shared" si="10"/>
        <v>0</v>
      </c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">
      <c r="A187" s="534"/>
      <c r="B187" s="1175"/>
      <c r="C187" s="19"/>
      <c r="D187" s="523"/>
      <c r="E187" s="230"/>
      <c r="F187" s="22"/>
      <c r="G187" s="520"/>
      <c r="H187" s="242"/>
      <c r="I187" s="242"/>
      <c r="J187" s="43"/>
      <c r="K187" s="809" t="str">
        <f>IFERROR(VLOOKUP(J187,'FX rates'!$C$9:$D$25,2,FALSE),"")</f>
        <v/>
      </c>
      <c r="L187" s="299">
        <f t="shared" si="9"/>
        <v>0</v>
      </c>
      <c r="M187" s="299">
        <f t="shared" si="10"/>
        <v>0</v>
      </c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">
      <c r="A188" s="534"/>
      <c r="B188" s="1175"/>
      <c r="C188" s="19"/>
      <c r="D188" s="523"/>
      <c r="E188" s="230"/>
      <c r="F188" s="22"/>
      <c r="G188" s="520"/>
      <c r="H188" s="242"/>
      <c r="I188" s="242"/>
      <c r="J188" s="43"/>
      <c r="K188" s="809" t="str">
        <f>IFERROR(VLOOKUP(J188,'FX rates'!$C$9:$D$25,2,FALSE),"")</f>
        <v/>
      </c>
      <c r="L188" s="299">
        <f t="shared" si="9"/>
        <v>0</v>
      </c>
      <c r="M188" s="299">
        <f t="shared" si="10"/>
        <v>0</v>
      </c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">
      <c r="A189" s="534"/>
      <c r="B189" s="1175"/>
      <c r="C189" s="19"/>
      <c r="D189" s="523"/>
      <c r="E189" s="230"/>
      <c r="F189" s="22"/>
      <c r="G189" s="520"/>
      <c r="H189" s="242"/>
      <c r="I189" s="242"/>
      <c r="J189" s="43"/>
      <c r="K189" s="809" t="str">
        <f>IFERROR(VLOOKUP(J189,'FX rates'!$C$9:$D$25,2,FALSE),"")</f>
        <v/>
      </c>
      <c r="L189" s="299">
        <f t="shared" si="9"/>
        <v>0</v>
      </c>
      <c r="M189" s="299">
        <f t="shared" si="10"/>
        <v>0</v>
      </c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">
      <c r="A190" s="534"/>
      <c r="B190" s="1175"/>
      <c r="C190" s="19"/>
      <c r="D190" s="523"/>
      <c r="E190" s="230"/>
      <c r="F190" s="22"/>
      <c r="G190" s="520"/>
      <c r="H190" s="242"/>
      <c r="I190" s="242"/>
      <c r="J190" s="43"/>
      <c r="K190" s="809" t="str">
        <f>IFERROR(VLOOKUP(J190,'FX rates'!$C$9:$D$25,2,FALSE),"")</f>
        <v/>
      </c>
      <c r="L190" s="299">
        <f t="shared" si="9"/>
        <v>0</v>
      </c>
      <c r="M190" s="299">
        <f t="shared" si="10"/>
        <v>0</v>
      </c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">
      <c r="A191" s="534"/>
      <c r="B191" s="1175"/>
      <c r="C191" s="19"/>
      <c r="D191" s="523"/>
      <c r="E191" s="230"/>
      <c r="F191" s="22"/>
      <c r="G191" s="520"/>
      <c r="H191" s="242"/>
      <c r="I191" s="242"/>
      <c r="J191" s="43"/>
      <c r="K191" s="809" t="str">
        <f>IFERROR(VLOOKUP(J191,'FX rates'!$C$9:$D$25,2,FALSE),"")</f>
        <v/>
      </c>
      <c r="L191" s="299">
        <f t="shared" si="9"/>
        <v>0</v>
      </c>
      <c r="M191" s="299">
        <f t="shared" si="10"/>
        <v>0</v>
      </c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">
      <c r="A192" s="534"/>
      <c r="B192" s="1175"/>
      <c r="C192" s="19"/>
      <c r="D192" s="523"/>
      <c r="E192" s="230"/>
      <c r="F192" s="22"/>
      <c r="G192" s="520"/>
      <c r="H192" s="242"/>
      <c r="I192" s="242"/>
      <c r="J192" s="43"/>
      <c r="K192" s="809" t="str">
        <f>IFERROR(VLOOKUP(J192,'FX rates'!$C$9:$D$25,2,FALSE),"")</f>
        <v/>
      </c>
      <c r="L192" s="299">
        <f t="shared" si="9"/>
        <v>0</v>
      </c>
      <c r="M192" s="299">
        <f t="shared" si="10"/>
        <v>0</v>
      </c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">
      <c r="A193" s="534"/>
      <c r="B193" s="1175"/>
      <c r="C193" s="19"/>
      <c r="D193" s="523"/>
      <c r="E193" s="230"/>
      <c r="F193" s="22"/>
      <c r="G193" s="520"/>
      <c r="H193" s="242"/>
      <c r="I193" s="242"/>
      <c r="J193" s="43"/>
      <c r="K193" s="809" t="str">
        <f>IFERROR(VLOOKUP(J193,'FX rates'!$C$9:$D$25,2,FALSE),"")</f>
        <v/>
      </c>
      <c r="L193" s="299">
        <f t="shared" si="9"/>
        <v>0</v>
      </c>
      <c r="M193" s="299">
        <f t="shared" si="10"/>
        <v>0</v>
      </c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">
      <c r="A194" s="534"/>
      <c r="B194" s="1175"/>
      <c r="C194" s="19"/>
      <c r="D194" s="523"/>
      <c r="E194" s="230"/>
      <c r="F194" s="22"/>
      <c r="G194" s="520"/>
      <c r="H194" s="242"/>
      <c r="I194" s="242"/>
      <c r="J194" s="43"/>
      <c r="K194" s="809" t="str">
        <f>IFERROR(VLOOKUP(J194,'FX rates'!$C$9:$D$25,2,FALSE),"")</f>
        <v/>
      </c>
      <c r="L194" s="299">
        <f t="shared" si="9"/>
        <v>0</v>
      </c>
      <c r="M194" s="299">
        <f t="shared" si="10"/>
        <v>0</v>
      </c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">
      <c r="A195" s="534"/>
      <c r="B195" s="1175"/>
      <c r="C195" s="19"/>
      <c r="D195" s="523"/>
      <c r="E195" s="230"/>
      <c r="F195" s="22"/>
      <c r="G195" s="520"/>
      <c r="H195" s="242"/>
      <c r="I195" s="242"/>
      <c r="J195" s="43"/>
      <c r="K195" s="809" t="str">
        <f>IFERROR(VLOOKUP(J195,'FX rates'!$C$9:$D$25,2,FALSE),"")</f>
        <v/>
      </c>
      <c r="L195" s="299">
        <f t="shared" si="9"/>
        <v>0</v>
      </c>
      <c r="M195" s="299">
        <f t="shared" si="10"/>
        <v>0</v>
      </c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">
      <c r="A196" s="534"/>
      <c r="B196" s="1175"/>
      <c r="C196" s="19"/>
      <c r="D196" s="523"/>
      <c r="E196" s="230"/>
      <c r="F196" s="22"/>
      <c r="G196" s="520"/>
      <c r="H196" s="242"/>
      <c r="I196" s="242"/>
      <c r="J196" s="43"/>
      <c r="K196" s="809" t="str">
        <f>IFERROR(VLOOKUP(J196,'FX rates'!$C$9:$D$25,2,FALSE),"")</f>
        <v/>
      </c>
      <c r="L196" s="299">
        <f t="shared" si="9"/>
        <v>0</v>
      </c>
      <c r="M196" s="299">
        <f t="shared" si="10"/>
        <v>0</v>
      </c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">
      <c r="A197" s="534"/>
      <c r="B197" s="1175"/>
      <c r="C197" s="19"/>
      <c r="D197" s="523"/>
      <c r="E197" s="230"/>
      <c r="F197" s="22"/>
      <c r="G197" s="520"/>
      <c r="H197" s="242"/>
      <c r="I197" s="242"/>
      <c r="J197" s="43"/>
      <c r="K197" s="809" t="str">
        <f>IFERROR(VLOOKUP(J197,'FX rates'!$C$9:$D$25,2,FALSE),"")</f>
        <v/>
      </c>
      <c r="L197" s="299">
        <f t="shared" si="9"/>
        <v>0</v>
      </c>
      <c r="M197" s="299">
        <f t="shared" si="10"/>
        <v>0</v>
      </c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">
      <c r="A198" s="534"/>
      <c r="B198" s="1175"/>
      <c r="C198" s="19"/>
      <c r="D198" s="523"/>
      <c r="E198" s="230"/>
      <c r="F198" s="22"/>
      <c r="G198" s="520"/>
      <c r="H198" s="242"/>
      <c r="I198" s="242"/>
      <c r="J198" s="43"/>
      <c r="K198" s="809" t="str">
        <f>IFERROR(VLOOKUP(J198,'FX rates'!$C$9:$D$25,2,FALSE),"")</f>
        <v/>
      </c>
      <c r="L198" s="299">
        <f t="shared" si="9"/>
        <v>0</v>
      </c>
      <c r="M198" s="299">
        <f t="shared" si="10"/>
        <v>0</v>
      </c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">
      <c r="A199" s="534"/>
      <c r="B199" s="1175"/>
      <c r="C199" s="19"/>
      <c r="D199" s="523"/>
      <c r="E199" s="230"/>
      <c r="F199" s="22"/>
      <c r="G199" s="520"/>
      <c r="H199" s="242"/>
      <c r="I199" s="242"/>
      <c r="J199" s="43"/>
      <c r="K199" s="809" t="str">
        <f>IFERROR(VLOOKUP(J199,'FX rates'!$C$9:$D$25,2,FALSE),"")</f>
        <v/>
      </c>
      <c r="L199" s="299">
        <f t="shared" si="9"/>
        <v>0</v>
      </c>
      <c r="M199" s="299">
        <f t="shared" si="10"/>
        <v>0</v>
      </c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">
      <c r="A200" s="534"/>
      <c r="B200" s="1175"/>
      <c r="C200" s="19"/>
      <c r="D200" s="523"/>
      <c r="E200" s="230"/>
      <c r="F200" s="22"/>
      <c r="G200" s="520"/>
      <c r="H200" s="242"/>
      <c r="I200" s="242"/>
      <c r="J200" s="43"/>
      <c r="K200" s="809" t="str">
        <f>IFERROR(VLOOKUP(J200,'FX rates'!$C$9:$D$25,2,FALSE),"")</f>
        <v/>
      </c>
      <c r="L200" s="299">
        <f t="shared" si="9"/>
        <v>0</v>
      </c>
      <c r="M200" s="299">
        <f t="shared" si="10"/>
        <v>0</v>
      </c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">
      <c r="A201" s="534"/>
      <c r="B201" s="1175"/>
      <c r="C201" s="19"/>
      <c r="D201" s="523"/>
      <c r="E201" s="230"/>
      <c r="F201" s="22"/>
      <c r="G201" s="520"/>
      <c r="H201" s="242"/>
      <c r="I201" s="242"/>
      <c r="J201" s="43"/>
      <c r="K201" s="809" t="str">
        <f>IFERROR(VLOOKUP(J201,'FX rates'!$C$9:$D$25,2,FALSE),"")</f>
        <v/>
      </c>
      <c r="L201" s="299">
        <f t="shared" si="9"/>
        <v>0</v>
      </c>
      <c r="M201" s="299">
        <f t="shared" si="10"/>
        <v>0</v>
      </c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">
      <c r="A202" s="534"/>
      <c r="B202" s="1175"/>
      <c r="C202" s="19"/>
      <c r="D202" s="523"/>
      <c r="E202" s="230"/>
      <c r="F202" s="22"/>
      <c r="G202" s="520"/>
      <c r="H202" s="242"/>
      <c r="I202" s="242"/>
      <c r="J202" s="43"/>
      <c r="K202" s="809" t="str">
        <f>IFERROR(VLOOKUP(J202,'FX rates'!$C$9:$D$25,2,FALSE),"")</f>
        <v/>
      </c>
      <c r="L202" s="299">
        <f t="shared" si="9"/>
        <v>0</v>
      </c>
      <c r="M202" s="299">
        <f t="shared" si="10"/>
        <v>0</v>
      </c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">
      <c r="A203" s="534"/>
      <c r="B203" s="1175"/>
      <c r="C203" s="19"/>
      <c r="D203" s="523"/>
      <c r="E203" s="230"/>
      <c r="F203" s="22"/>
      <c r="G203" s="520"/>
      <c r="H203" s="242"/>
      <c r="I203" s="242"/>
      <c r="J203" s="43"/>
      <c r="K203" s="809" t="str">
        <f>IFERROR(VLOOKUP(J203,'FX rates'!$C$9:$D$25,2,FALSE),"")</f>
        <v/>
      </c>
      <c r="L203" s="299">
        <f t="shared" si="9"/>
        <v>0</v>
      </c>
      <c r="M203" s="299">
        <f t="shared" si="10"/>
        <v>0</v>
      </c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">
      <c r="A204" s="534"/>
      <c r="B204" s="1175"/>
      <c r="C204" s="19"/>
      <c r="D204" s="523"/>
      <c r="E204" s="230"/>
      <c r="F204" s="22"/>
      <c r="G204" s="520"/>
      <c r="H204" s="242"/>
      <c r="I204" s="242"/>
      <c r="J204" s="43"/>
      <c r="K204" s="809" t="str">
        <f>IFERROR(VLOOKUP(J204,'FX rates'!$C$9:$D$25,2,FALSE),"")</f>
        <v/>
      </c>
      <c r="L204" s="299">
        <f t="shared" si="9"/>
        <v>0</v>
      </c>
      <c r="M204" s="299">
        <f t="shared" si="10"/>
        <v>0</v>
      </c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">
      <c r="A205" s="534"/>
      <c r="B205" s="1175"/>
      <c r="C205" s="19"/>
      <c r="D205" s="523"/>
      <c r="E205" s="230"/>
      <c r="F205" s="22"/>
      <c r="G205" s="520"/>
      <c r="H205" s="242"/>
      <c r="I205" s="242"/>
      <c r="J205" s="43"/>
      <c r="K205" s="809" t="str">
        <f>IFERROR(VLOOKUP(J205,'FX rates'!$C$9:$D$25,2,FALSE),"")</f>
        <v/>
      </c>
      <c r="L205" s="299">
        <f t="shared" si="9"/>
        <v>0</v>
      </c>
      <c r="M205" s="299">
        <f t="shared" si="10"/>
        <v>0</v>
      </c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">
      <c r="A206" s="534"/>
      <c r="B206" s="1175"/>
      <c r="C206" s="19"/>
      <c r="D206" s="523"/>
      <c r="E206" s="230"/>
      <c r="F206" s="22"/>
      <c r="G206" s="520"/>
      <c r="H206" s="242"/>
      <c r="I206" s="242"/>
      <c r="J206" s="43"/>
      <c r="K206" s="809" t="str">
        <f>IFERROR(VLOOKUP(J206,'FX rates'!$C$9:$D$25,2,FALSE),"")</f>
        <v/>
      </c>
      <c r="L206" s="299">
        <f t="shared" si="9"/>
        <v>0</v>
      </c>
      <c r="M206" s="299">
        <f t="shared" si="10"/>
        <v>0</v>
      </c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">
      <c r="A207" s="534"/>
      <c r="B207" s="1175"/>
      <c r="C207" s="19"/>
      <c r="D207" s="523"/>
      <c r="E207" s="230"/>
      <c r="F207" s="22"/>
      <c r="G207" s="520"/>
      <c r="H207" s="242"/>
      <c r="I207" s="242"/>
      <c r="J207" s="43"/>
      <c r="K207" s="809" t="str">
        <f>IFERROR(VLOOKUP(J207,'FX rates'!$C$9:$D$25,2,FALSE),"")</f>
        <v/>
      </c>
      <c r="L207" s="299">
        <f t="shared" si="9"/>
        <v>0</v>
      </c>
      <c r="M207" s="299">
        <f t="shared" si="10"/>
        <v>0</v>
      </c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">
      <c r="A208" s="534"/>
      <c r="B208" s="1175"/>
      <c r="C208" s="19"/>
      <c r="D208" s="523"/>
      <c r="E208" s="230"/>
      <c r="F208" s="22"/>
      <c r="G208" s="520"/>
      <c r="H208" s="242"/>
      <c r="I208" s="242"/>
      <c r="J208" s="43"/>
      <c r="K208" s="809" t="str">
        <f>IFERROR(VLOOKUP(J208,'FX rates'!$C$9:$D$25,2,FALSE),"")</f>
        <v/>
      </c>
      <c r="L208" s="299">
        <f t="shared" si="9"/>
        <v>0</v>
      </c>
      <c r="M208" s="299">
        <f t="shared" si="10"/>
        <v>0</v>
      </c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">
      <c r="A209" s="534"/>
      <c r="B209" s="1175"/>
      <c r="C209" s="19"/>
      <c r="D209" s="523"/>
      <c r="E209" s="230"/>
      <c r="F209" s="22"/>
      <c r="G209" s="520"/>
      <c r="H209" s="242"/>
      <c r="I209" s="242"/>
      <c r="J209" s="43"/>
      <c r="K209" s="809" t="str">
        <f>IFERROR(VLOOKUP(J209,'FX rates'!$C$9:$D$25,2,FALSE),"")</f>
        <v/>
      </c>
      <c r="L209" s="299">
        <f t="shared" si="9"/>
        <v>0</v>
      </c>
      <c r="M209" s="299">
        <f t="shared" si="10"/>
        <v>0</v>
      </c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">
      <c r="A210" s="534"/>
      <c r="B210" s="1175"/>
      <c r="C210" s="19"/>
      <c r="D210" s="523"/>
      <c r="E210" s="230"/>
      <c r="F210" s="22"/>
      <c r="G210" s="520"/>
      <c r="H210" s="242"/>
      <c r="I210" s="242"/>
      <c r="J210" s="43"/>
      <c r="K210" s="809" t="str">
        <f>IFERROR(VLOOKUP(J210,'FX rates'!$C$9:$D$25,2,FALSE),"")</f>
        <v/>
      </c>
      <c r="L210" s="299">
        <f t="shared" si="9"/>
        <v>0</v>
      </c>
      <c r="M210" s="299">
        <f t="shared" si="10"/>
        <v>0</v>
      </c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">
      <c r="A211" s="534"/>
      <c r="B211" s="1175"/>
      <c r="C211" s="19"/>
      <c r="D211" s="523"/>
      <c r="E211" s="230"/>
      <c r="F211" s="22"/>
      <c r="G211" s="520"/>
      <c r="H211" s="242"/>
      <c r="I211" s="242"/>
      <c r="J211" s="43"/>
      <c r="K211" s="809" t="str">
        <f>IFERROR(VLOOKUP(J211,'FX rates'!$C$9:$D$25,2,FALSE),"")</f>
        <v/>
      </c>
      <c r="L211" s="299">
        <f t="shared" si="9"/>
        <v>0</v>
      </c>
      <c r="M211" s="299">
        <f t="shared" si="10"/>
        <v>0</v>
      </c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">
      <c r="A212" s="534"/>
      <c r="B212" s="1175"/>
      <c r="C212" s="19"/>
      <c r="D212" s="523"/>
      <c r="E212" s="230"/>
      <c r="F212" s="22"/>
      <c r="G212" s="520"/>
      <c r="H212" s="242"/>
      <c r="I212" s="242"/>
      <c r="J212" s="43"/>
      <c r="K212" s="809" t="str">
        <f>IFERROR(VLOOKUP(J212,'FX rates'!$C$9:$D$25,2,FALSE),"")</f>
        <v/>
      </c>
      <c r="L212" s="299">
        <f t="shared" si="9"/>
        <v>0</v>
      </c>
      <c r="M212" s="299">
        <f t="shared" si="10"/>
        <v>0</v>
      </c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">
      <c r="A213" s="534"/>
      <c r="B213" s="1175"/>
      <c r="C213" s="19"/>
      <c r="D213" s="523"/>
      <c r="E213" s="230"/>
      <c r="F213" s="22"/>
      <c r="G213" s="520"/>
      <c r="H213" s="242"/>
      <c r="I213" s="242"/>
      <c r="J213" s="43"/>
      <c r="K213" s="809" t="str">
        <f>IFERROR(VLOOKUP(J213,'FX rates'!$C$9:$D$25,2,FALSE),"")</f>
        <v/>
      </c>
      <c r="L213" s="299">
        <f t="shared" si="9"/>
        <v>0</v>
      </c>
      <c r="M213" s="299">
        <f t="shared" si="10"/>
        <v>0</v>
      </c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">
      <c r="A214" s="534"/>
      <c r="B214" s="1175"/>
      <c r="C214" s="19"/>
      <c r="D214" s="523"/>
      <c r="E214" s="230"/>
      <c r="F214" s="22"/>
      <c r="G214" s="520"/>
      <c r="H214" s="242"/>
      <c r="I214" s="242"/>
      <c r="J214" s="43"/>
      <c r="K214" s="809" t="str">
        <f>IFERROR(VLOOKUP(J214,'FX rates'!$C$9:$D$25,2,FALSE),"")</f>
        <v/>
      </c>
      <c r="L214" s="299">
        <f t="shared" si="9"/>
        <v>0</v>
      </c>
      <c r="M214" s="299">
        <f t="shared" si="10"/>
        <v>0</v>
      </c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">
      <c r="A215" s="534"/>
      <c r="B215" s="1175"/>
      <c r="C215" s="19"/>
      <c r="D215" s="523"/>
      <c r="E215" s="230"/>
      <c r="F215" s="22"/>
      <c r="G215" s="520"/>
      <c r="H215" s="242"/>
      <c r="I215" s="242"/>
      <c r="J215" s="43"/>
      <c r="K215" s="809" t="str">
        <f>IFERROR(VLOOKUP(J215,'FX rates'!$C$9:$D$25,2,FALSE),"")</f>
        <v/>
      </c>
      <c r="L215" s="299">
        <f t="shared" si="9"/>
        <v>0</v>
      </c>
      <c r="M215" s="299">
        <f t="shared" si="10"/>
        <v>0</v>
      </c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">
      <c r="A216" s="534"/>
      <c r="B216" s="1175"/>
      <c r="C216" s="19"/>
      <c r="D216" s="523"/>
      <c r="E216" s="230"/>
      <c r="F216" s="22"/>
      <c r="G216" s="520"/>
      <c r="H216" s="242"/>
      <c r="I216" s="242"/>
      <c r="J216" s="43"/>
      <c r="K216" s="809" t="str">
        <f>IFERROR(VLOOKUP(J216,'FX rates'!$C$9:$D$25,2,FALSE),"")</f>
        <v/>
      </c>
      <c r="L216" s="299">
        <f t="shared" si="9"/>
        <v>0</v>
      </c>
      <c r="M216" s="299">
        <f t="shared" si="10"/>
        <v>0</v>
      </c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">
      <c r="A217" s="534"/>
      <c r="B217" s="1175"/>
      <c r="C217" s="19"/>
      <c r="D217" s="523"/>
      <c r="E217" s="230"/>
      <c r="F217" s="22"/>
      <c r="G217" s="520"/>
      <c r="H217" s="242"/>
      <c r="I217" s="242"/>
      <c r="J217" s="43"/>
      <c r="K217" s="809" t="str">
        <f>IFERROR(VLOOKUP(J217,'FX rates'!$C$9:$D$25,2,FALSE),"")</f>
        <v/>
      </c>
      <c r="L217" s="299">
        <f t="shared" ref="L217:L280" si="11">IF(E217=$T$25,H217,0)</f>
        <v>0</v>
      </c>
      <c r="M217" s="299">
        <f t="shared" ref="M217:M280" si="12">IF(OR(E217=$T$26,ISBLANK(E217)),H217,0)</f>
        <v>0</v>
      </c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">
      <c r="A218" s="534"/>
      <c r="B218" s="1175"/>
      <c r="C218" s="19"/>
      <c r="D218" s="523"/>
      <c r="E218" s="230"/>
      <c r="F218" s="22"/>
      <c r="G218" s="520"/>
      <c r="H218" s="242"/>
      <c r="I218" s="242"/>
      <c r="J218" s="43"/>
      <c r="K218" s="809" t="str">
        <f>IFERROR(VLOOKUP(J218,'FX rates'!$C$9:$D$25,2,FALSE),"")</f>
        <v/>
      </c>
      <c r="L218" s="299">
        <f t="shared" si="11"/>
        <v>0</v>
      </c>
      <c r="M218" s="299">
        <f t="shared" si="12"/>
        <v>0</v>
      </c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">
      <c r="A219" s="534"/>
      <c r="B219" s="1175"/>
      <c r="C219" s="19"/>
      <c r="D219" s="523"/>
      <c r="E219" s="230"/>
      <c r="F219" s="22"/>
      <c r="G219" s="520"/>
      <c r="H219" s="242"/>
      <c r="I219" s="242"/>
      <c r="J219" s="43"/>
      <c r="K219" s="809" t="str">
        <f>IFERROR(VLOOKUP(J219,'FX rates'!$C$9:$D$25,2,FALSE),"")</f>
        <v/>
      </c>
      <c r="L219" s="299">
        <f t="shared" si="11"/>
        <v>0</v>
      </c>
      <c r="M219" s="299">
        <f t="shared" si="12"/>
        <v>0</v>
      </c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">
      <c r="A220" s="534"/>
      <c r="B220" s="1175"/>
      <c r="C220" s="19"/>
      <c r="D220" s="523"/>
      <c r="E220" s="230"/>
      <c r="F220" s="22"/>
      <c r="G220" s="520"/>
      <c r="H220" s="242"/>
      <c r="I220" s="242"/>
      <c r="J220" s="43"/>
      <c r="K220" s="809" t="str">
        <f>IFERROR(VLOOKUP(J220,'FX rates'!$C$9:$D$25,2,FALSE),"")</f>
        <v/>
      </c>
      <c r="L220" s="299">
        <f t="shared" si="11"/>
        <v>0</v>
      </c>
      <c r="M220" s="299">
        <f t="shared" si="12"/>
        <v>0</v>
      </c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">
      <c r="A221" s="534"/>
      <c r="B221" s="1175"/>
      <c r="C221" s="19"/>
      <c r="D221" s="523"/>
      <c r="E221" s="230"/>
      <c r="F221" s="22"/>
      <c r="G221" s="520"/>
      <c r="H221" s="242"/>
      <c r="I221" s="242"/>
      <c r="J221" s="43"/>
      <c r="K221" s="809" t="str">
        <f>IFERROR(VLOOKUP(J221,'FX rates'!$C$9:$D$25,2,FALSE),"")</f>
        <v/>
      </c>
      <c r="L221" s="299">
        <f t="shared" si="11"/>
        <v>0</v>
      </c>
      <c r="M221" s="299">
        <f t="shared" si="12"/>
        <v>0</v>
      </c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">
      <c r="A222" s="534"/>
      <c r="B222" s="1175"/>
      <c r="C222" s="19"/>
      <c r="D222" s="523"/>
      <c r="E222" s="230"/>
      <c r="F222" s="22"/>
      <c r="G222" s="520"/>
      <c r="H222" s="242"/>
      <c r="I222" s="242"/>
      <c r="J222" s="43"/>
      <c r="K222" s="809" t="str">
        <f>IFERROR(VLOOKUP(J222,'FX rates'!$C$9:$D$25,2,FALSE),"")</f>
        <v/>
      </c>
      <c r="L222" s="299">
        <f t="shared" si="11"/>
        <v>0</v>
      </c>
      <c r="M222" s="299">
        <f t="shared" si="12"/>
        <v>0</v>
      </c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">
      <c r="A223" s="534"/>
      <c r="B223" s="1175"/>
      <c r="C223" s="19"/>
      <c r="D223" s="523"/>
      <c r="E223" s="230"/>
      <c r="F223" s="22"/>
      <c r="G223" s="520"/>
      <c r="H223" s="242"/>
      <c r="I223" s="242"/>
      <c r="J223" s="43"/>
      <c r="K223" s="809" t="str">
        <f>IFERROR(VLOOKUP(J223,'FX rates'!$C$9:$D$25,2,FALSE),"")</f>
        <v/>
      </c>
      <c r="L223" s="299">
        <f t="shared" si="11"/>
        <v>0</v>
      </c>
      <c r="M223" s="299">
        <f t="shared" si="12"/>
        <v>0</v>
      </c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">
      <c r="A224" s="534"/>
      <c r="B224" s="1175"/>
      <c r="C224" s="19"/>
      <c r="D224" s="523"/>
      <c r="E224" s="230"/>
      <c r="F224" s="22"/>
      <c r="G224" s="520"/>
      <c r="H224" s="242"/>
      <c r="I224" s="242"/>
      <c r="J224" s="43"/>
      <c r="K224" s="809" t="str">
        <f>IFERROR(VLOOKUP(J224,'FX rates'!$C$9:$D$25,2,FALSE),"")</f>
        <v/>
      </c>
      <c r="L224" s="299">
        <f t="shared" si="11"/>
        <v>0</v>
      </c>
      <c r="M224" s="299">
        <f t="shared" si="12"/>
        <v>0</v>
      </c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">
      <c r="A225" s="534"/>
      <c r="B225" s="1175"/>
      <c r="C225" s="19"/>
      <c r="D225" s="523"/>
      <c r="E225" s="230"/>
      <c r="F225" s="22"/>
      <c r="G225" s="520"/>
      <c r="H225" s="242"/>
      <c r="I225" s="242"/>
      <c r="J225" s="43"/>
      <c r="K225" s="809" t="str">
        <f>IFERROR(VLOOKUP(J225,'FX rates'!$C$9:$D$25,2,FALSE),"")</f>
        <v/>
      </c>
      <c r="L225" s="299">
        <f t="shared" si="11"/>
        <v>0</v>
      </c>
      <c r="M225" s="299">
        <f t="shared" si="12"/>
        <v>0</v>
      </c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">
      <c r="A226" s="534"/>
      <c r="B226" s="1175"/>
      <c r="C226" s="19"/>
      <c r="D226" s="523"/>
      <c r="E226" s="230"/>
      <c r="F226" s="22"/>
      <c r="G226" s="520"/>
      <c r="H226" s="242"/>
      <c r="I226" s="242"/>
      <c r="J226" s="43"/>
      <c r="K226" s="809" t="str">
        <f>IFERROR(VLOOKUP(J226,'FX rates'!$C$9:$D$25,2,FALSE),"")</f>
        <v/>
      </c>
      <c r="L226" s="299">
        <f t="shared" si="11"/>
        <v>0</v>
      </c>
      <c r="M226" s="299">
        <f t="shared" si="12"/>
        <v>0</v>
      </c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">
      <c r="A227" s="534"/>
      <c r="B227" s="1175"/>
      <c r="C227" s="19"/>
      <c r="D227" s="523"/>
      <c r="E227" s="230"/>
      <c r="F227" s="22"/>
      <c r="G227" s="520"/>
      <c r="H227" s="242"/>
      <c r="I227" s="242"/>
      <c r="J227" s="43"/>
      <c r="K227" s="809" t="str">
        <f>IFERROR(VLOOKUP(J227,'FX rates'!$C$9:$D$25,2,FALSE),"")</f>
        <v/>
      </c>
      <c r="L227" s="299">
        <f t="shared" si="11"/>
        <v>0</v>
      </c>
      <c r="M227" s="299">
        <f t="shared" si="12"/>
        <v>0</v>
      </c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">
      <c r="A228" s="534"/>
      <c r="B228" s="1175"/>
      <c r="C228" s="19"/>
      <c r="D228" s="523"/>
      <c r="E228" s="230"/>
      <c r="F228" s="22"/>
      <c r="G228" s="520"/>
      <c r="H228" s="242"/>
      <c r="I228" s="242"/>
      <c r="J228" s="43"/>
      <c r="K228" s="809" t="str">
        <f>IFERROR(VLOOKUP(J228,'FX rates'!$C$9:$D$25,2,FALSE),"")</f>
        <v/>
      </c>
      <c r="L228" s="299">
        <f t="shared" si="11"/>
        <v>0</v>
      </c>
      <c r="M228" s="299">
        <f t="shared" si="12"/>
        <v>0</v>
      </c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">
      <c r="A229" s="534"/>
      <c r="B229" s="1175"/>
      <c r="C229" s="19"/>
      <c r="D229" s="523"/>
      <c r="E229" s="230"/>
      <c r="F229" s="22"/>
      <c r="G229" s="520"/>
      <c r="H229" s="242"/>
      <c r="I229" s="242"/>
      <c r="J229" s="43"/>
      <c r="K229" s="809" t="str">
        <f>IFERROR(VLOOKUP(J229,'FX rates'!$C$9:$D$25,2,FALSE),"")</f>
        <v/>
      </c>
      <c r="L229" s="299">
        <f t="shared" si="11"/>
        <v>0</v>
      </c>
      <c r="M229" s="299">
        <f t="shared" si="12"/>
        <v>0</v>
      </c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">
      <c r="A230" s="534"/>
      <c r="B230" s="1175"/>
      <c r="C230" s="19"/>
      <c r="D230" s="523"/>
      <c r="E230" s="230"/>
      <c r="F230" s="22"/>
      <c r="G230" s="520"/>
      <c r="H230" s="242"/>
      <c r="I230" s="242"/>
      <c r="J230" s="43"/>
      <c r="K230" s="809" t="str">
        <f>IFERROR(VLOOKUP(J230,'FX rates'!$C$9:$D$25,2,FALSE),"")</f>
        <v/>
      </c>
      <c r="L230" s="299">
        <f t="shared" si="11"/>
        <v>0</v>
      </c>
      <c r="M230" s="299">
        <f t="shared" si="12"/>
        <v>0</v>
      </c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">
      <c r="A231" s="534"/>
      <c r="B231" s="1175"/>
      <c r="C231" s="19"/>
      <c r="D231" s="523"/>
      <c r="E231" s="230"/>
      <c r="F231" s="22"/>
      <c r="G231" s="520"/>
      <c r="H231" s="242"/>
      <c r="I231" s="242"/>
      <c r="J231" s="43"/>
      <c r="K231" s="809" t="str">
        <f>IFERROR(VLOOKUP(J231,'FX rates'!$C$9:$D$25,2,FALSE),"")</f>
        <v/>
      </c>
      <c r="L231" s="299">
        <f t="shared" si="11"/>
        <v>0</v>
      </c>
      <c r="M231" s="299">
        <f t="shared" si="12"/>
        <v>0</v>
      </c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">
      <c r="A232" s="534"/>
      <c r="B232" s="1175"/>
      <c r="C232" s="19"/>
      <c r="D232" s="523"/>
      <c r="E232" s="230"/>
      <c r="F232" s="22"/>
      <c r="G232" s="520"/>
      <c r="H232" s="242"/>
      <c r="I232" s="242"/>
      <c r="J232" s="43"/>
      <c r="K232" s="809" t="str">
        <f>IFERROR(VLOOKUP(J232,'FX rates'!$C$9:$D$25,2,FALSE),"")</f>
        <v/>
      </c>
      <c r="L232" s="299">
        <f t="shared" si="11"/>
        <v>0</v>
      </c>
      <c r="M232" s="299">
        <f t="shared" si="12"/>
        <v>0</v>
      </c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">
      <c r="A233" s="534"/>
      <c r="B233" s="1175"/>
      <c r="C233" s="19"/>
      <c r="D233" s="523"/>
      <c r="E233" s="230"/>
      <c r="F233" s="22"/>
      <c r="G233" s="520"/>
      <c r="H233" s="242"/>
      <c r="I233" s="242"/>
      <c r="J233" s="43"/>
      <c r="K233" s="809" t="str">
        <f>IFERROR(VLOOKUP(J233,'FX rates'!$C$9:$D$25,2,FALSE),"")</f>
        <v/>
      </c>
      <c r="L233" s="299">
        <f t="shared" si="11"/>
        <v>0</v>
      </c>
      <c r="M233" s="299">
        <f t="shared" si="12"/>
        <v>0</v>
      </c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">
      <c r="A234" s="534"/>
      <c r="B234" s="1175"/>
      <c r="C234" s="19"/>
      <c r="D234" s="523"/>
      <c r="E234" s="230"/>
      <c r="F234" s="22"/>
      <c r="G234" s="520"/>
      <c r="H234" s="242"/>
      <c r="I234" s="242"/>
      <c r="J234" s="43"/>
      <c r="K234" s="809" t="str">
        <f>IFERROR(VLOOKUP(J234,'FX rates'!$C$9:$D$25,2,FALSE),"")</f>
        <v/>
      </c>
      <c r="L234" s="299">
        <f t="shared" si="11"/>
        <v>0</v>
      </c>
      <c r="M234" s="299">
        <f t="shared" si="12"/>
        <v>0</v>
      </c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">
      <c r="A235" s="534"/>
      <c r="B235" s="1175"/>
      <c r="C235" s="19"/>
      <c r="D235" s="523"/>
      <c r="E235" s="230"/>
      <c r="F235" s="22"/>
      <c r="G235" s="520"/>
      <c r="H235" s="242"/>
      <c r="I235" s="242"/>
      <c r="J235" s="43"/>
      <c r="K235" s="809" t="str">
        <f>IFERROR(VLOOKUP(J235,'FX rates'!$C$9:$D$25,2,FALSE),"")</f>
        <v/>
      </c>
      <c r="L235" s="299">
        <f t="shared" si="11"/>
        <v>0</v>
      </c>
      <c r="M235" s="299">
        <f t="shared" si="12"/>
        <v>0</v>
      </c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">
      <c r="A236" s="534"/>
      <c r="B236" s="1175"/>
      <c r="C236" s="19"/>
      <c r="D236" s="523"/>
      <c r="E236" s="230"/>
      <c r="F236" s="22"/>
      <c r="G236" s="520"/>
      <c r="H236" s="242"/>
      <c r="I236" s="242"/>
      <c r="J236" s="43"/>
      <c r="K236" s="809" t="str">
        <f>IFERROR(VLOOKUP(J236,'FX rates'!$C$9:$D$25,2,FALSE),"")</f>
        <v/>
      </c>
      <c r="L236" s="299">
        <f t="shared" si="11"/>
        <v>0</v>
      </c>
      <c r="M236" s="299">
        <f t="shared" si="12"/>
        <v>0</v>
      </c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">
      <c r="A237" s="534"/>
      <c r="B237" s="1175"/>
      <c r="C237" s="19"/>
      <c r="D237" s="523"/>
      <c r="E237" s="230"/>
      <c r="F237" s="22"/>
      <c r="G237" s="520"/>
      <c r="H237" s="242"/>
      <c r="I237" s="242"/>
      <c r="J237" s="43"/>
      <c r="K237" s="809" t="str">
        <f>IFERROR(VLOOKUP(J237,'FX rates'!$C$9:$D$25,2,FALSE),"")</f>
        <v/>
      </c>
      <c r="L237" s="299">
        <f t="shared" si="11"/>
        <v>0</v>
      </c>
      <c r="M237" s="299">
        <f t="shared" si="12"/>
        <v>0</v>
      </c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">
      <c r="A238" s="534"/>
      <c r="B238" s="1175"/>
      <c r="C238" s="19"/>
      <c r="D238" s="523"/>
      <c r="E238" s="230"/>
      <c r="F238" s="22"/>
      <c r="G238" s="520"/>
      <c r="H238" s="242"/>
      <c r="I238" s="242"/>
      <c r="J238" s="43"/>
      <c r="K238" s="809" t="str">
        <f>IFERROR(VLOOKUP(J238,'FX rates'!$C$9:$D$25,2,FALSE),"")</f>
        <v/>
      </c>
      <c r="L238" s="299">
        <f t="shared" si="11"/>
        <v>0</v>
      </c>
      <c r="M238" s="299">
        <f t="shared" si="12"/>
        <v>0</v>
      </c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">
      <c r="A239" s="534"/>
      <c r="B239" s="1175"/>
      <c r="C239" s="19"/>
      <c r="D239" s="523"/>
      <c r="E239" s="230"/>
      <c r="F239" s="22"/>
      <c r="G239" s="520"/>
      <c r="H239" s="242"/>
      <c r="I239" s="242"/>
      <c r="J239" s="43"/>
      <c r="K239" s="809" t="str">
        <f>IFERROR(VLOOKUP(J239,'FX rates'!$C$9:$D$25,2,FALSE),"")</f>
        <v/>
      </c>
      <c r="L239" s="299">
        <f t="shared" si="11"/>
        <v>0</v>
      </c>
      <c r="M239" s="299">
        <f t="shared" si="12"/>
        <v>0</v>
      </c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">
      <c r="A240" s="534"/>
      <c r="B240" s="1175"/>
      <c r="C240" s="19"/>
      <c r="D240" s="523"/>
      <c r="E240" s="230"/>
      <c r="F240" s="22"/>
      <c r="G240" s="520"/>
      <c r="H240" s="242"/>
      <c r="I240" s="242"/>
      <c r="J240" s="43"/>
      <c r="K240" s="809" t="str">
        <f>IFERROR(VLOOKUP(J240,'FX rates'!$C$9:$D$25,2,FALSE),"")</f>
        <v/>
      </c>
      <c r="L240" s="299">
        <f t="shared" si="11"/>
        <v>0</v>
      </c>
      <c r="M240" s="299">
        <f t="shared" si="12"/>
        <v>0</v>
      </c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">
      <c r="A241" s="534"/>
      <c r="B241" s="1175"/>
      <c r="C241" s="19"/>
      <c r="D241" s="523"/>
      <c r="E241" s="230"/>
      <c r="F241" s="22"/>
      <c r="G241" s="520"/>
      <c r="H241" s="242"/>
      <c r="I241" s="242"/>
      <c r="J241" s="43"/>
      <c r="K241" s="809" t="str">
        <f>IFERROR(VLOOKUP(J241,'FX rates'!$C$9:$D$25,2,FALSE),"")</f>
        <v/>
      </c>
      <c r="L241" s="299">
        <f t="shared" si="11"/>
        <v>0</v>
      </c>
      <c r="M241" s="299">
        <f t="shared" si="12"/>
        <v>0</v>
      </c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">
      <c r="A242" s="534"/>
      <c r="B242" s="1175"/>
      <c r="C242" s="19"/>
      <c r="D242" s="523"/>
      <c r="E242" s="230"/>
      <c r="F242" s="22"/>
      <c r="G242" s="520"/>
      <c r="H242" s="242"/>
      <c r="I242" s="242"/>
      <c r="J242" s="43"/>
      <c r="K242" s="809" t="str">
        <f>IFERROR(VLOOKUP(J242,'FX rates'!$C$9:$D$25,2,FALSE),"")</f>
        <v/>
      </c>
      <c r="L242" s="299">
        <f t="shared" si="11"/>
        <v>0</v>
      </c>
      <c r="M242" s="299">
        <f t="shared" si="12"/>
        <v>0</v>
      </c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">
      <c r="A243" s="534"/>
      <c r="B243" s="1175"/>
      <c r="C243" s="19"/>
      <c r="D243" s="523"/>
      <c r="E243" s="230"/>
      <c r="F243" s="22"/>
      <c r="G243" s="520"/>
      <c r="H243" s="242"/>
      <c r="I243" s="242"/>
      <c r="J243" s="43"/>
      <c r="K243" s="809" t="str">
        <f>IFERROR(VLOOKUP(J243,'FX rates'!$C$9:$D$25,2,FALSE),"")</f>
        <v/>
      </c>
      <c r="L243" s="299">
        <f t="shared" si="11"/>
        <v>0</v>
      </c>
      <c r="M243" s="299">
        <f t="shared" si="12"/>
        <v>0</v>
      </c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">
      <c r="A244" s="534"/>
      <c r="B244" s="1175"/>
      <c r="C244" s="19"/>
      <c r="D244" s="523"/>
      <c r="E244" s="230"/>
      <c r="F244" s="22"/>
      <c r="G244" s="520"/>
      <c r="H244" s="242"/>
      <c r="I244" s="242"/>
      <c r="J244" s="43"/>
      <c r="K244" s="809" t="str">
        <f>IFERROR(VLOOKUP(J244,'FX rates'!$C$9:$D$25,2,FALSE),"")</f>
        <v/>
      </c>
      <c r="L244" s="299">
        <f t="shared" si="11"/>
        <v>0</v>
      </c>
      <c r="M244" s="299">
        <f t="shared" si="12"/>
        <v>0</v>
      </c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">
      <c r="A245" s="534"/>
      <c r="B245" s="1175"/>
      <c r="C245" s="19"/>
      <c r="D245" s="523"/>
      <c r="E245" s="230"/>
      <c r="F245" s="22"/>
      <c r="G245" s="520"/>
      <c r="H245" s="242"/>
      <c r="I245" s="242"/>
      <c r="J245" s="43"/>
      <c r="K245" s="809" t="str">
        <f>IFERROR(VLOOKUP(J245,'FX rates'!$C$9:$D$25,2,FALSE),"")</f>
        <v/>
      </c>
      <c r="L245" s="299">
        <f t="shared" si="11"/>
        <v>0</v>
      </c>
      <c r="M245" s="299">
        <f t="shared" si="12"/>
        <v>0</v>
      </c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">
      <c r="A246" s="534"/>
      <c r="B246" s="1175"/>
      <c r="C246" s="19"/>
      <c r="D246" s="523"/>
      <c r="E246" s="230"/>
      <c r="F246" s="22"/>
      <c r="G246" s="520"/>
      <c r="H246" s="242"/>
      <c r="I246" s="242"/>
      <c r="J246" s="43"/>
      <c r="K246" s="809" t="str">
        <f>IFERROR(VLOOKUP(J246,'FX rates'!$C$9:$D$25,2,FALSE),"")</f>
        <v/>
      </c>
      <c r="L246" s="299">
        <f t="shared" si="11"/>
        <v>0</v>
      </c>
      <c r="M246" s="299">
        <f t="shared" si="12"/>
        <v>0</v>
      </c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">
      <c r="A247" s="534"/>
      <c r="B247" s="1175"/>
      <c r="C247" s="19"/>
      <c r="D247" s="523"/>
      <c r="E247" s="230"/>
      <c r="F247" s="22"/>
      <c r="G247" s="520"/>
      <c r="H247" s="242"/>
      <c r="I247" s="242"/>
      <c r="J247" s="43"/>
      <c r="K247" s="809" t="str">
        <f>IFERROR(VLOOKUP(J247,'FX rates'!$C$9:$D$25,2,FALSE),"")</f>
        <v/>
      </c>
      <c r="L247" s="299">
        <f t="shared" si="11"/>
        <v>0</v>
      </c>
      <c r="M247" s="299">
        <f t="shared" si="12"/>
        <v>0</v>
      </c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">
      <c r="A248" s="534"/>
      <c r="B248" s="1175"/>
      <c r="C248" s="19"/>
      <c r="D248" s="523"/>
      <c r="E248" s="230"/>
      <c r="F248" s="22"/>
      <c r="G248" s="520"/>
      <c r="H248" s="242"/>
      <c r="I248" s="242"/>
      <c r="J248" s="43"/>
      <c r="K248" s="809" t="str">
        <f>IFERROR(VLOOKUP(J248,'FX rates'!$C$9:$D$25,2,FALSE),"")</f>
        <v/>
      </c>
      <c r="L248" s="299">
        <f t="shared" si="11"/>
        <v>0</v>
      </c>
      <c r="M248" s="299">
        <f t="shared" si="12"/>
        <v>0</v>
      </c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">
      <c r="A249" s="534"/>
      <c r="B249" s="1175"/>
      <c r="C249" s="19"/>
      <c r="D249" s="523"/>
      <c r="E249" s="230"/>
      <c r="F249" s="22"/>
      <c r="G249" s="520"/>
      <c r="H249" s="242"/>
      <c r="I249" s="242"/>
      <c r="J249" s="43"/>
      <c r="K249" s="809" t="str">
        <f>IFERROR(VLOOKUP(J249,'FX rates'!$C$9:$D$25,2,FALSE),"")</f>
        <v/>
      </c>
      <c r="L249" s="299">
        <f t="shared" si="11"/>
        <v>0</v>
      </c>
      <c r="M249" s="299">
        <f t="shared" si="12"/>
        <v>0</v>
      </c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">
      <c r="A250" s="534"/>
      <c r="B250" s="1175"/>
      <c r="C250" s="19"/>
      <c r="D250" s="523"/>
      <c r="E250" s="230"/>
      <c r="F250" s="22"/>
      <c r="G250" s="520"/>
      <c r="H250" s="242"/>
      <c r="I250" s="242"/>
      <c r="J250" s="43"/>
      <c r="K250" s="809" t="str">
        <f>IFERROR(VLOOKUP(J250,'FX rates'!$C$9:$D$25,2,FALSE),"")</f>
        <v/>
      </c>
      <c r="L250" s="299">
        <f t="shared" si="11"/>
        <v>0</v>
      </c>
      <c r="M250" s="299">
        <f t="shared" si="12"/>
        <v>0</v>
      </c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">
      <c r="A251" s="534"/>
      <c r="B251" s="1175"/>
      <c r="C251" s="19"/>
      <c r="D251" s="523"/>
      <c r="E251" s="230"/>
      <c r="F251" s="22"/>
      <c r="G251" s="520"/>
      <c r="H251" s="242"/>
      <c r="I251" s="242"/>
      <c r="J251" s="43"/>
      <c r="K251" s="809" t="str">
        <f>IFERROR(VLOOKUP(J251,'FX rates'!$C$9:$D$25,2,FALSE),"")</f>
        <v/>
      </c>
      <c r="L251" s="299">
        <f t="shared" si="11"/>
        <v>0</v>
      </c>
      <c r="M251" s="299">
        <f t="shared" si="12"/>
        <v>0</v>
      </c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">
      <c r="A252" s="534"/>
      <c r="B252" s="1175"/>
      <c r="C252" s="19"/>
      <c r="D252" s="523"/>
      <c r="E252" s="230"/>
      <c r="F252" s="22"/>
      <c r="G252" s="520"/>
      <c r="H252" s="242"/>
      <c r="I252" s="242"/>
      <c r="J252" s="43"/>
      <c r="K252" s="809" t="str">
        <f>IFERROR(VLOOKUP(J252,'FX rates'!$C$9:$D$25,2,FALSE),"")</f>
        <v/>
      </c>
      <c r="L252" s="299">
        <f t="shared" si="11"/>
        <v>0</v>
      </c>
      <c r="M252" s="299">
        <f t="shared" si="12"/>
        <v>0</v>
      </c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">
      <c r="A253" s="534"/>
      <c r="B253" s="1175"/>
      <c r="C253" s="19"/>
      <c r="D253" s="523"/>
      <c r="E253" s="230"/>
      <c r="F253" s="22"/>
      <c r="G253" s="520"/>
      <c r="H253" s="242"/>
      <c r="I253" s="242"/>
      <c r="J253" s="43"/>
      <c r="K253" s="809" t="str">
        <f>IFERROR(VLOOKUP(J253,'FX rates'!$C$9:$D$25,2,FALSE),"")</f>
        <v/>
      </c>
      <c r="L253" s="299">
        <f t="shared" si="11"/>
        <v>0</v>
      </c>
      <c r="M253" s="299">
        <f t="shared" si="12"/>
        <v>0</v>
      </c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">
      <c r="A254" s="534"/>
      <c r="B254" s="1175"/>
      <c r="C254" s="19"/>
      <c r="D254" s="523"/>
      <c r="E254" s="230"/>
      <c r="F254" s="22"/>
      <c r="G254" s="520"/>
      <c r="H254" s="242"/>
      <c r="I254" s="242"/>
      <c r="J254" s="43"/>
      <c r="K254" s="809" t="str">
        <f>IFERROR(VLOOKUP(J254,'FX rates'!$C$9:$D$25,2,FALSE),"")</f>
        <v/>
      </c>
      <c r="L254" s="299">
        <f t="shared" si="11"/>
        <v>0</v>
      </c>
      <c r="M254" s="299">
        <f t="shared" si="12"/>
        <v>0</v>
      </c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">
      <c r="A255" s="534"/>
      <c r="B255" s="1175"/>
      <c r="C255" s="19"/>
      <c r="D255" s="523"/>
      <c r="E255" s="230"/>
      <c r="F255" s="22"/>
      <c r="G255" s="520"/>
      <c r="H255" s="242"/>
      <c r="I255" s="242"/>
      <c r="J255" s="43"/>
      <c r="K255" s="809" t="str">
        <f>IFERROR(VLOOKUP(J255,'FX rates'!$C$9:$D$25,2,FALSE),"")</f>
        <v/>
      </c>
      <c r="L255" s="299">
        <f t="shared" si="11"/>
        <v>0</v>
      </c>
      <c r="M255" s="299">
        <f t="shared" si="12"/>
        <v>0</v>
      </c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">
      <c r="A256" s="534"/>
      <c r="B256" s="1175"/>
      <c r="C256" s="19"/>
      <c r="D256" s="523"/>
      <c r="E256" s="230"/>
      <c r="F256" s="22"/>
      <c r="G256" s="520"/>
      <c r="H256" s="242"/>
      <c r="I256" s="242"/>
      <c r="J256" s="43"/>
      <c r="K256" s="809" t="str">
        <f>IFERROR(VLOOKUP(J256,'FX rates'!$C$9:$D$25,2,FALSE),"")</f>
        <v/>
      </c>
      <c r="L256" s="299">
        <f t="shared" si="11"/>
        <v>0</v>
      </c>
      <c r="M256" s="299">
        <f t="shared" si="12"/>
        <v>0</v>
      </c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">
      <c r="A257" s="534"/>
      <c r="B257" s="1175"/>
      <c r="C257" s="19"/>
      <c r="D257" s="523"/>
      <c r="E257" s="230"/>
      <c r="F257" s="22"/>
      <c r="G257" s="520"/>
      <c r="H257" s="242"/>
      <c r="I257" s="242"/>
      <c r="J257" s="43"/>
      <c r="K257" s="809" t="str">
        <f>IFERROR(VLOOKUP(J257,'FX rates'!$C$9:$D$25,2,FALSE),"")</f>
        <v/>
      </c>
      <c r="L257" s="299">
        <f t="shared" si="11"/>
        <v>0</v>
      </c>
      <c r="M257" s="299">
        <f t="shared" si="12"/>
        <v>0</v>
      </c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">
      <c r="A258" s="534"/>
      <c r="B258" s="1175"/>
      <c r="C258" s="19"/>
      <c r="D258" s="523"/>
      <c r="E258" s="230"/>
      <c r="F258" s="22"/>
      <c r="G258" s="520"/>
      <c r="H258" s="242"/>
      <c r="I258" s="242"/>
      <c r="J258" s="43"/>
      <c r="K258" s="809" t="str">
        <f>IFERROR(VLOOKUP(J258,'FX rates'!$C$9:$D$25,2,FALSE),"")</f>
        <v/>
      </c>
      <c r="L258" s="299">
        <f t="shared" si="11"/>
        <v>0</v>
      </c>
      <c r="M258" s="299">
        <f t="shared" si="12"/>
        <v>0</v>
      </c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">
      <c r="A259" s="534"/>
      <c r="B259" s="1175"/>
      <c r="C259" s="19"/>
      <c r="D259" s="523"/>
      <c r="E259" s="230"/>
      <c r="F259" s="22"/>
      <c r="G259" s="520"/>
      <c r="H259" s="242"/>
      <c r="I259" s="242"/>
      <c r="J259" s="43"/>
      <c r="K259" s="809" t="str">
        <f>IFERROR(VLOOKUP(J259,'FX rates'!$C$9:$D$25,2,FALSE),"")</f>
        <v/>
      </c>
      <c r="L259" s="299">
        <f t="shared" si="11"/>
        <v>0</v>
      </c>
      <c r="M259" s="299">
        <f t="shared" si="12"/>
        <v>0</v>
      </c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">
      <c r="A260" s="534"/>
      <c r="B260" s="1175"/>
      <c r="C260" s="19"/>
      <c r="D260" s="523"/>
      <c r="E260" s="230"/>
      <c r="F260" s="22"/>
      <c r="G260" s="520"/>
      <c r="H260" s="242"/>
      <c r="I260" s="242"/>
      <c r="J260" s="43"/>
      <c r="K260" s="809" t="str">
        <f>IFERROR(VLOOKUP(J260,'FX rates'!$C$9:$D$25,2,FALSE),"")</f>
        <v/>
      </c>
      <c r="L260" s="299">
        <f t="shared" si="11"/>
        <v>0</v>
      </c>
      <c r="M260" s="299">
        <f t="shared" si="12"/>
        <v>0</v>
      </c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">
      <c r="A261" s="534"/>
      <c r="B261" s="1175"/>
      <c r="C261" s="19"/>
      <c r="D261" s="523"/>
      <c r="E261" s="230"/>
      <c r="F261" s="22"/>
      <c r="G261" s="520"/>
      <c r="H261" s="242"/>
      <c r="I261" s="242"/>
      <c r="J261" s="43"/>
      <c r="K261" s="809" t="str">
        <f>IFERROR(VLOOKUP(J261,'FX rates'!$C$9:$D$25,2,FALSE),"")</f>
        <v/>
      </c>
      <c r="L261" s="299">
        <f t="shared" si="11"/>
        <v>0</v>
      </c>
      <c r="M261" s="299">
        <f t="shared" si="12"/>
        <v>0</v>
      </c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">
      <c r="A262" s="534"/>
      <c r="B262" s="1175"/>
      <c r="C262" s="19"/>
      <c r="D262" s="523"/>
      <c r="E262" s="230"/>
      <c r="F262" s="22"/>
      <c r="G262" s="520"/>
      <c r="H262" s="242"/>
      <c r="I262" s="242"/>
      <c r="J262" s="43"/>
      <c r="K262" s="809" t="str">
        <f>IFERROR(VLOOKUP(J262,'FX rates'!$C$9:$D$25,2,FALSE),"")</f>
        <v/>
      </c>
      <c r="L262" s="299">
        <f t="shared" si="11"/>
        <v>0</v>
      </c>
      <c r="M262" s="299">
        <f t="shared" si="12"/>
        <v>0</v>
      </c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">
      <c r="A263" s="534"/>
      <c r="B263" s="1175"/>
      <c r="C263" s="19"/>
      <c r="D263" s="523"/>
      <c r="E263" s="230"/>
      <c r="F263" s="22"/>
      <c r="G263" s="520"/>
      <c r="H263" s="242"/>
      <c r="I263" s="242"/>
      <c r="J263" s="43"/>
      <c r="K263" s="809" t="str">
        <f>IFERROR(VLOOKUP(J263,'FX rates'!$C$9:$D$25,2,FALSE),"")</f>
        <v/>
      </c>
      <c r="L263" s="299">
        <f t="shared" si="11"/>
        <v>0</v>
      </c>
      <c r="M263" s="299">
        <f t="shared" si="12"/>
        <v>0</v>
      </c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">
      <c r="A264" s="534"/>
      <c r="B264" s="1175"/>
      <c r="C264" s="19"/>
      <c r="D264" s="523"/>
      <c r="E264" s="230"/>
      <c r="F264" s="22"/>
      <c r="G264" s="520"/>
      <c r="H264" s="242"/>
      <c r="I264" s="242"/>
      <c r="J264" s="43"/>
      <c r="K264" s="809" t="str">
        <f>IFERROR(VLOOKUP(J264,'FX rates'!$C$9:$D$25,2,FALSE),"")</f>
        <v/>
      </c>
      <c r="L264" s="299">
        <f t="shared" si="11"/>
        <v>0</v>
      </c>
      <c r="M264" s="299">
        <f t="shared" si="12"/>
        <v>0</v>
      </c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">
      <c r="A265" s="534"/>
      <c r="B265" s="1175"/>
      <c r="C265" s="19"/>
      <c r="D265" s="523"/>
      <c r="E265" s="230"/>
      <c r="F265" s="22"/>
      <c r="G265" s="520"/>
      <c r="H265" s="242"/>
      <c r="I265" s="242"/>
      <c r="J265" s="43"/>
      <c r="K265" s="809" t="str">
        <f>IFERROR(VLOOKUP(J265,'FX rates'!$C$9:$D$25,2,FALSE),"")</f>
        <v/>
      </c>
      <c r="L265" s="299">
        <f t="shared" si="11"/>
        <v>0</v>
      </c>
      <c r="M265" s="299">
        <f t="shared" si="12"/>
        <v>0</v>
      </c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">
      <c r="A266" s="534"/>
      <c r="B266" s="1175"/>
      <c r="C266" s="19"/>
      <c r="D266" s="523"/>
      <c r="E266" s="230"/>
      <c r="F266" s="22"/>
      <c r="G266" s="520"/>
      <c r="H266" s="242"/>
      <c r="I266" s="242"/>
      <c r="J266" s="43"/>
      <c r="K266" s="809" t="str">
        <f>IFERROR(VLOOKUP(J266,'FX rates'!$C$9:$D$25,2,FALSE),"")</f>
        <v/>
      </c>
      <c r="L266" s="299">
        <f t="shared" si="11"/>
        <v>0</v>
      </c>
      <c r="M266" s="299">
        <f t="shared" si="12"/>
        <v>0</v>
      </c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">
      <c r="A267" s="534"/>
      <c r="B267" s="1175"/>
      <c r="C267" s="19"/>
      <c r="D267" s="523"/>
      <c r="E267" s="230"/>
      <c r="F267" s="22"/>
      <c r="G267" s="520"/>
      <c r="H267" s="242"/>
      <c r="I267" s="242"/>
      <c r="J267" s="43"/>
      <c r="K267" s="809" t="str">
        <f>IFERROR(VLOOKUP(J267,'FX rates'!$C$9:$D$25,2,FALSE),"")</f>
        <v/>
      </c>
      <c r="L267" s="299">
        <f t="shared" si="11"/>
        <v>0</v>
      </c>
      <c r="M267" s="299">
        <f t="shared" si="12"/>
        <v>0</v>
      </c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">
      <c r="A268" s="534"/>
      <c r="B268" s="1175"/>
      <c r="C268" s="19"/>
      <c r="D268" s="523"/>
      <c r="E268" s="230"/>
      <c r="F268" s="22"/>
      <c r="G268" s="520"/>
      <c r="H268" s="242"/>
      <c r="I268" s="242"/>
      <c r="J268" s="43"/>
      <c r="K268" s="809" t="str">
        <f>IFERROR(VLOOKUP(J268,'FX rates'!$C$9:$D$25,2,FALSE),"")</f>
        <v/>
      </c>
      <c r="L268" s="299">
        <f t="shared" si="11"/>
        <v>0</v>
      </c>
      <c r="M268" s="299">
        <f t="shared" si="12"/>
        <v>0</v>
      </c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">
      <c r="A269" s="534"/>
      <c r="B269" s="1175"/>
      <c r="C269" s="19"/>
      <c r="D269" s="523"/>
      <c r="E269" s="230"/>
      <c r="F269" s="22"/>
      <c r="G269" s="520"/>
      <c r="H269" s="242"/>
      <c r="I269" s="242"/>
      <c r="J269" s="43"/>
      <c r="K269" s="809" t="str">
        <f>IFERROR(VLOOKUP(J269,'FX rates'!$C$9:$D$25,2,FALSE),"")</f>
        <v/>
      </c>
      <c r="L269" s="299">
        <f t="shared" si="11"/>
        <v>0</v>
      </c>
      <c r="M269" s="299">
        <f t="shared" si="12"/>
        <v>0</v>
      </c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">
      <c r="A270" s="534"/>
      <c r="B270" s="1175"/>
      <c r="C270" s="19"/>
      <c r="D270" s="523"/>
      <c r="E270" s="230"/>
      <c r="F270" s="22"/>
      <c r="G270" s="520"/>
      <c r="H270" s="242"/>
      <c r="I270" s="242"/>
      <c r="J270" s="43"/>
      <c r="K270" s="809" t="str">
        <f>IFERROR(VLOOKUP(J270,'FX rates'!$C$9:$D$25,2,FALSE),"")</f>
        <v/>
      </c>
      <c r="L270" s="299">
        <f t="shared" si="11"/>
        <v>0</v>
      </c>
      <c r="M270" s="299">
        <f t="shared" si="12"/>
        <v>0</v>
      </c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">
      <c r="A271" s="534"/>
      <c r="B271" s="1175"/>
      <c r="C271" s="19"/>
      <c r="D271" s="523"/>
      <c r="E271" s="230"/>
      <c r="F271" s="22"/>
      <c r="G271" s="520"/>
      <c r="H271" s="242"/>
      <c r="I271" s="242"/>
      <c r="J271" s="43"/>
      <c r="K271" s="809" t="str">
        <f>IFERROR(VLOOKUP(J271,'FX rates'!$C$9:$D$25,2,FALSE),"")</f>
        <v/>
      </c>
      <c r="L271" s="299">
        <f t="shared" si="11"/>
        <v>0</v>
      </c>
      <c r="M271" s="299">
        <f t="shared" si="12"/>
        <v>0</v>
      </c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">
      <c r="A272" s="534"/>
      <c r="B272" s="1175"/>
      <c r="C272" s="19"/>
      <c r="D272" s="523"/>
      <c r="E272" s="230"/>
      <c r="F272" s="22"/>
      <c r="G272" s="520"/>
      <c r="H272" s="242"/>
      <c r="I272" s="242"/>
      <c r="J272" s="43"/>
      <c r="K272" s="809" t="str">
        <f>IFERROR(VLOOKUP(J272,'FX rates'!$C$9:$D$25,2,FALSE),"")</f>
        <v/>
      </c>
      <c r="L272" s="299">
        <f t="shared" si="11"/>
        <v>0</v>
      </c>
      <c r="M272" s="299">
        <f t="shared" si="12"/>
        <v>0</v>
      </c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">
      <c r="A273" s="534"/>
      <c r="B273" s="1175"/>
      <c r="C273" s="19"/>
      <c r="D273" s="523"/>
      <c r="E273" s="230"/>
      <c r="F273" s="22"/>
      <c r="G273" s="520"/>
      <c r="H273" s="242"/>
      <c r="I273" s="242"/>
      <c r="J273" s="43"/>
      <c r="K273" s="809" t="str">
        <f>IFERROR(VLOOKUP(J273,'FX rates'!$C$9:$D$25,2,FALSE),"")</f>
        <v/>
      </c>
      <c r="L273" s="299">
        <f t="shared" si="11"/>
        <v>0</v>
      </c>
      <c r="M273" s="299">
        <f t="shared" si="12"/>
        <v>0</v>
      </c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">
      <c r="A274" s="534"/>
      <c r="B274" s="1175"/>
      <c r="C274" s="19"/>
      <c r="D274" s="523"/>
      <c r="E274" s="230"/>
      <c r="F274" s="22"/>
      <c r="G274" s="520"/>
      <c r="H274" s="242"/>
      <c r="I274" s="242"/>
      <c r="J274" s="43"/>
      <c r="K274" s="809" t="str">
        <f>IFERROR(VLOOKUP(J274,'FX rates'!$C$9:$D$25,2,FALSE),"")</f>
        <v/>
      </c>
      <c r="L274" s="299">
        <f t="shared" si="11"/>
        <v>0</v>
      </c>
      <c r="M274" s="299">
        <f t="shared" si="12"/>
        <v>0</v>
      </c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">
      <c r="A275" s="534"/>
      <c r="B275" s="1175"/>
      <c r="C275" s="19"/>
      <c r="D275" s="523"/>
      <c r="E275" s="230"/>
      <c r="F275" s="22"/>
      <c r="G275" s="520"/>
      <c r="H275" s="242"/>
      <c r="I275" s="242"/>
      <c r="J275" s="43"/>
      <c r="K275" s="809" t="str">
        <f>IFERROR(VLOOKUP(J275,'FX rates'!$C$9:$D$25,2,FALSE),"")</f>
        <v/>
      </c>
      <c r="L275" s="299">
        <f t="shared" si="11"/>
        <v>0</v>
      </c>
      <c r="M275" s="299">
        <f t="shared" si="12"/>
        <v>0</v>
      </c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">
      <c r="A276" s="534"/>
      <c r="B276" s="1175"/>
      <c r="C276" s="19"/>
      <c r="D276" s="523"/>
      <c r="E276" s="230"/>
      <c r="F276" s="22"/>
      <c r="G276" s="520"/>
      <c r="H276" s="242"/>
      <c r="I276" s="242"/>
      <c r="J276" s="43"/>
      <c r="K276" s="809" t="str">
        <f>IFERROR(VLOOKUP(J276,'FX rates'!$C$9:$D$25,2,FALSE),"")</f>
        <v/>
      </c>
      <c r="L276" s="299">
        <f t="shared" si="11"/>
        <v>0</v>
      </c>
      <c r="M276" s="299">
        <f t="shared" si="12"/>
        <v>0</v>
      </c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">
      <c r="A277" s="534"/>
      <c r="B277" s="1175"/>
      <c r="C277" s="19"/>
      <c r="D277" s="523"/>
      <c r="E277" s="230"/>
      <c r="F277" s="22"/>
      <c r="G277" s="520"/>
      <c r="H277" s="242"/>
      <c r="I277" s="242"/>
      <c r="J277" s="43"/>
      <c r="K277" s="809" t="str">
        <f>IFERROR(VLOOKUP(J277,'FX rates'!$C$9:$D$25,2,FALSE),"")</f>
        <v/>
      </c>
      <c r="L277" s="299">
        <f t="shared" si="11"/>
        <v>0</v>
      </c>
      <c r="M277" s="299">
        <f t="shared" si="12"/>
        <v>0</v>
      </c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">
      <c r="A278" s="534"/>
      <c r="B278" s="1175"/>
      <c r="C278" s="19"/>
      <c r="D278" s="523"/>
      <c r="E278" s="230"/>
      <c r="F278" s="22"/>
      <c r="G278" s="520"/>
      <c r="H278" s="242"/>
      <c r="I278" s="242"/>
      <c r="J278" s="43"/>
      <c r="K278" s="809" t="str">
        <f>IFERROR(VLOOKUP(J278,'FX rates'!$C$9:$D$25,2,FALSE),"")</f>
        <v/>
      </c>
      <c r="L278" s="299">
        <f t="shared" si="11"/>
        <v>0</v>
      </c>
      <c r="M278" s="299">
        <f t="shared" si="12"/>
        <v>0</v>
      </c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">
      <c r="A279" s="534"/>
      <c r="B279" s="1175"/>
      <c r="C279" s="19"/>
      <c r="D279" s="523"/>
      <c r="E279" s="230"/>
      <c r="F279" s="22"/>
      <c r="G279" s="520"/>
      <c r="H279" s="242"/>
      <c r="I279" s="242"/>
      <c r="J279" s="43"/>
      <c r="K279" s="809" t="str">
        <f>IFERROR(VLOOKUP(J279,'FX rates'!$C$9:$D$25,2,FALSE),"")</f>
        <v/>
      </c>
      <c r="L279" s="299">
        <f t="shared" si="11"/>
        <v>0</v>
      </c>
      <c r="M279" s="299">
        <f t="shared" si="12"/>
        <v>0</v>
      </c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">
      <c r="A280" s="534"/>
      <c r="B280" s="1175"/>
      <c r="C280" s="19"/>
      <c r="D280" s="523"/>
      <c r="E280" s="230"/>
      <c r="F280" s="22"/>
      <c r="G280" s="520"/>
      <c r="H280" s="242"/>
      <c r="I280" s="242"/>
      <c r="J280" s="43"/>
      <c r="K280" s="809" t="str">
        <f>IFERROR(VLOOKUP(J280,'FX rates'!$C$9:$D$25,2,FALSE),"")</f>
        <v/>
      </c>
      <c r="L280" s="299">
        <f t="shared" si="11"/>
        <v>0</v>
      </c>
      <c r="M280" s="299">
        <f t="shared" si="12"/>
        <v>0</v>
      </c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">
      <c r="A281" s="534"/>
      <c r="B281" s="1175"/>
      <c r="C281" s="19"/>
      <c r="D281" s="523"/>
      <c r="E281" s="230"/>
      <c r="F281" s="22"/>
      <c r="G281" s="520"/>
      <c r="H281" s="242"/>
      <c r="I281" s="242"/>
      <c r="J281" s="43"/>
      <c r="K281" s="809" t="str">
        <f>IFERROR(VLOOKUP(J281,'FX rates'!$C$9:$D$25,2,FALSE),"")</f>
        <v/>
      </c>
      <c r="L281" s="299">
        <f t="shared" ref="L281:L319" si="13">IF(E281=$T$25,H281,0)</f>
        <v>0</v>
      </c>
      <c r="M281" s="299">
        <f t="shared" ref="M281:M319" si="14">IF(OR(E281=$T$26,ISBLANK(E281)),H281,0)</f>
        <v>0</v>
      </c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">
      <c r="A282" s="534"/>
      <c r="B282" s="1175"/>
      <c r="C282" s="19"/>
      <c r="D282" s="523"/>
      <c r="E282" s="230"/>
      <c r="F282" s="22"/>
      <c r="G282" s="520"/>
      <c r="H282" s="242"/>
      <c r="I282" s="242"/>
      <c r="J282" s="43"/>
      <c r="K282" s="809" t="str">
        <f>IFERROR(VLOOKUP(J282,'FX rates'!$C$9:$D$25,2,FALSE),"")</f>
        <v/>
      </c>
      <c r="L282" s="299">
        <f t="shared" si="13"/>
        <v>0</v>
      </c>
      <c r="M282" s="299">
        <f t="shared" si="14"/>
        <v>0</v>
      </c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">
      <c r="A283" s="534"/>
      <c r="B283" s="1175"/>
      <c r="C283" s="19"/>
      <c r="D283" s="523"/>
      <c r="E283" s="230"/>
      <c r="F283" s="22"/>
      <c r="G283" s="520"/>
      <c r="H283" s="242"/>
      <c r="I283" s="242"/>
      <c r="J283" s="43"/>
      <c r="K283" s="809" t="str">
        <f>IFERROR(VLOOKUP(J283,'FX rates'!$C$9:$D$25,2,FALSE),"")</f>
        <v/>
      </c>
      <c r="L283" s="299">
        <f t="shared" si="13"/>
        <v>0</v>
      </c>
      <c r="M283" s="299">
        <f t="shared" si="14"/>
        <v>0</v>
      </c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">
      <c r="A284" s="534"/>
      <c r="B284" s="1175"/>
      <c r="C284" s="19"/>
      <c r="D284" s="523"/>
      <c r="E284" s="230"/>
      <c r="F284" s="22"/>
      <c r="G284" s="520"/>
      <c r="H284" s="242"/>
      <c r="I284" s="242"/>
      <c r="J284" s="43"/>
      <c r="K284" s="809" t="str">
        <f>IFERROR(VLOOKUP(J284,'FX rates'!$C$9:$D$25,2,FALSE),"")</f>
        <v/>
      </c>
      <c r="L284" s="299">
        <f t="shared" si="13"/>
        <v>0</v>
      </c>
      <c r="M284" s="299">
        <f t="shared" si="14"/>
        <v>0</v>
      </c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">
      <c r="A285" s="534"/>
      <c r="B285" s="1175"/>
      <c r="C285" s="19"/>
      <c r="D285" s="523"/>
      <c r="E285" s="230"/>
      <c r="F285" s="22"/>
      <c r="G285" s="520"/>
      <c r="H285" s="242"/>
      <c r="I285" s="242"/>
      <c r="J285" s="43"/>
      <c r="K285" s="809" t="str">
        <f>IFERROR(VLOOKUP(J285,'FX rates'!$C$9:$D$25,2,FALSE),"")</f>
        <v/>
      </c>
      <c r="L285" s="299">
        <f t="shared" si="13"/>
        <v>0</v>
      </c>
      <c r="M285" s="299">
        <f t="shared" si="14"/>
        <v>0</v>
      </c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">
      <c r="A286" s="534"/>
      <c r="B286" s="1175"/>
      <c r="C286" s="19"/>
      <c r="D286" s="523"/>
      <c r="E286" s="230"/>
      <c r="F286" s="22"/>
      <c r="G286" s="520"/>
      <c r="H286" s="242"/>
      <c r="I286" s="242"/>
      <c r="J286" s="43"/>
      <c r="K286" s="809" t="str">
        <f>IFERROR(VLOOKUP(J286,'FX rates'!$C$9:$D$25,2,FALSE),"")</f>
        <v/>
      </c>
      <c r="L286" s="299">
        <f t="shared" si="13"/>
        <v>0</v>
      </c>
      <c r="M286" s="299">
        <f t="shared" si="14"/>
        <v>0</v>
      </c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">
      <c r="A287" s="534"/>
      <c r="B287" s="1175"/>
      <c r="C287" s="19"/>
      <c r="D287" s="523"/>
      <c r="E287" s="230"/>
      <c r="F287" s="22"/>
      <c r="G287" s="520"/>
      <c r="H287" s="242"/>
      <c r="I287" s="242"/>
      <c r="J287" s="43"/>
      <c r="K287" s="809" t="str">
        <f>IFERROR(VLOOKUP(J287,'FX rates'!$C$9:$D$25,2,FALSE),"")</f>
        <v/>
      </c>
      <c r="L287" s="299">
        <f t="shared" si="13"/>
        <v>0</v>
      </c>
      <c r="M287" s="299">
        <f t="shared" si="14"/>
        <v>0</v>
      </c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">
      <c r="A288" s="534"/>
      <c r="B288" s="1175"/>
      <c r="C288" s="19"/>
      <c r="D288" s="523"/>
      <c r="E288" s="230"/>
      <c r="F288" s="22"/>
      <c r="G288" s="520"/>
      <c r="H288" s="242"/>
      <c r="I288" s="242"/>
      <c r="J288" s="43"/>
      <c r="K288" s="809" t="str">
        <f>IFERROR(VLOOKUP(J288,'FX rates'!$C$9:$D$25,2,FALSE),"")</f>
        <v/>
      </c>
      <c r="L288" s="299">
        <f t="shared" si="13"/>
        <v>0</v>
      </c>
      <c r="M288" s="299">
        <f t="shared" si="14"/>
        <v>0</v>
      </c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">
      <c r="A289" s="534"/>
      <c r="B289" s="1175"/>
      <c r="C289" s="19"/>
      <c r="D289" s="523"/>
      <c r="E289" s="230"/>
      <c r="F289" s="22"/>
      <c r="G289" s="520"/>
      <c r="H289" s="242"/>
      <c r="I289" s="242"/>
      <c r="J289" s="43"/>
      <c r="K289" s="809" t="str">
        <f>IFERROR(VLOOKUP(J289,'FX rates'!$C$9:$D$25,2,FALSE),"")</f>
        <v/>
      </c>
      <c r="L289" s="299">
        <f t="shared" si="13"/>
        <v>0</v>
      </c>
      <c r="M289" s="299">
        <f t="shared" si="14"/>
        <v>0</v>
      </c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">
      <c r="A290" s="534"/>
      <c r="B290" s="1175"/>
      <c r="C290" s="19"/>
      <c r="D290" s="523"/>
      <c r="E290" s="230"/>
      <c r="F290" s="22"/>
      <c r="G290" s="520"/>
      <c r="H290" s="242"/>
      <c r="I290" s="242"/>
      <c r="J290" s="43"/>
      <c r="K290" s="809" t="str">
        <f>IFERROR(VLOOKUP(J290,'FX rates'!$C$9:$D$25,2,FALSE),"")</f>
        <v/>
      </c>
      <c r="L290" s="299">
        <f t="shared" si="13"/>
        <v>0</v>
      </c>
      <c r="M290" s="299">
        <f t="shared" si="14"/>
        <v>0</v>
      </c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">
      <c r="A291" s="534"/>
      <c r="B291" s="1175"/>
      <c r="C291" s="19"/>
      <c r="D291" s="523"/>
      <c r="E291" s="230"/>
      <c r="F291" s="22"/>
      <c r="G291" s="520"/>
      <c r="H291" s="242"/>
      <c r="I291" s="242"/>
      <c r="J291" s="43"/>
      <c r="K291" s="809" t="str">
        <f>IFERROR(VLOOKUP(J291,'FX rates'!$C$9:$D$25,2,FALSE),"")</f>
        <v/>
      </c>
      <c r="L291" s="299">
        <f t="shared" si="13"/>
        <v>0</v>
      </c>
      <c r="M291" s="299">
        <f t="shared" si="14"/>
        <v>0</v>
      </c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">
      <c r="A292" s="534"/>
      <c r="B292" s="1175"/>
      <c r="C292" s="19"/>
      <c r="D292" s="523"/>
      <c r="E292" s="230"/>
      <c r="F292" s="22"/>
      <c r="G292" s="520"/>
      <c r="H292" s="242"/>
      <c r="I292" s="242"/>
      <c r="J292" s="43"/>
      <c r="K292" s="809" t="str">
        <f>IFERROR(VLOOKUP(J292,'FX rates'!$C$9:$D$25,2,FALSE),"")</f>
        <v/>
      </c>
      <c r="L292" s="299">
        <f t="shared" si="13"/>
        <v>0</v>
      </c>
      <c r="M292" s="299">
        <f t="shared" si="14"/>
        <v>0</v>
      </c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">
      <c r="A293" s="534"/>
      <c r="B293" s="1175"/>
      <c r="C293" s="19"/>
      <c r="D293" s="523"/>
      <c r="E293" s="230"/>
      <c r="F293" s="22"/>
      <c r="G293" s="520"/>
      <c r="H293" s="242"/>
      <c r="I293" s="242"/>
      <c r="J293" s="43"/>
      <c r="K293" s="809" t="str">
        <f>IFERROR(VLOOKUP(J293,'FX rates'!$C$9:$D$25,2,FALSE),"")</f>
        <v/>
      </c>
      <c r="L293" s="299">
        <f t="shared" si="13"/>
        <v>0</v>
      </c>
      <c r="M293" s="299">
        <f t="shared" si="14"/>
        <v>0</v>
      </c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">
      <c r="A294" s="534"/>
      <c r="B294" s="1175"/>
      <c r="C294" s="19"/>
      <c r="D294" s="523"/>
      <c r="E294" s="230"/>
      <c r="F294" s="22"/>
      <c r="G294" s="520"/>
      <c r="H294" s="242"/>
      <c r="I294" s="242"/>
      <c r="J294" s="43"/>
      <c r="K294" s="809" t="str">
        <f>IFERROR(VLOOKUP(J294,'FX rates'!$C$9:$D$25,2,FALSE),"")</f>
        <v/>
      </c>
      <c r="L294" s="299">
        <f t="shared" si="13"/>
        <v>0</v>
      </c>
      <c r="M294" s="299">
        <f t="shared" si="14"/>
        <v>0</v>
      </c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">
      <c r="A295" s="534"/>
      <c r="B295" s="1175"/>
      <c r="C295" s="19"/>
      <c r="D295" s="523"/>
      <c r="E295" s="230"/>
      <c r="F295" s="22"/>
      <c r="G295" s="520"/>
      <c r="H295" s="242"/>
      <c r="I295" s="242"/>
      <c r="J295" s="43"/>
      <c r="K295" s="809" t="str">
        <f>IFERROR(VLOOKUP(J295,'FX rates'!$C$9:$D$25,2,FALSE),"")</f>
        <v/>
      </c>
      <c r="L295" s="299">
        <f t="shared" si="13"/>
        <v>0</v>
      </c>
      <c r="M295" s="299">
        <f t="shared" si="14"/>
        <v>0</v>
      </c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">
      <c r="A296" s="534"/>
      <c r="B296" s="1175"/>
      <c r="C296" s="19"/>
      <c r="D296" s="523"/>
      <c r="E296" s="230"/>
      <c r="F296" s="22"/>
      <c r="G296" s="520"/>
      <c r="H296" s="242"/>
      <c r="I296" s="242"/>
      <c r="J296" s="43"/>
      <c r="K296" s="809" t="str">
        <f>IFERROR(VLOOKUP(J296,'FX rates'!$C$9:$D$25,2,FALSE),"")</f>
        <v/>
      </c>
      <c r="L296" s="299">
        <f t="shared" si="13"/>
        <v>0</v>
      </c>
      <c r="M296" s="299">
        <f t="shared" si="14"/>
        <v>0</v>
      </c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">
      <c r="A297" s="534"/>
      <c r="B297" s="1175"/>
      <c r="C297" s="19"/>
      <c r="D297" s="523"/>
      <c r="E297" s="230"/>
      <c r="F297" s="22"/>
      <c r="G297" s="520"/>
      <c r="H297" s="242"/>
      <c r="I297" s="242"/>
      <c r="J297" s="43"/>
      <c r="K297" s="809" t="str">
        <f>IFERROR(VLOOKUP(J297,'FX rates'!$C$9:$D$25,2,FALSE),"")</f>
        <v/>
      </c>
      <c r="L297" s="299">
        <f t="shared" si="13"/>
        <v>0</v>
      </c>
      <c r="M297" s="299">
        <f t="shared" si="14"/>
        <v>0</v>
      </c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">
      <c r="A298" s="534"/>
      <c r="B298" s="1175"/>
      <c r="C298" s="19"/>
      <c r="D298" s="523"/>
      <c r="E298" s="230"/>
      <c r="F298" s="22"/>
      <c r="G298" s="520"/>
      <c r="H298" s="242"/>
      <c r="I298" s="242"/>
      <c r="J298" s="43"/>
      <c r="K298" s="809" t="str">
        <f>IFERROR(VLOOKUP(J298,'FX rates'!$C$9:$D$25,2,FALSE),"")</f>
        <v/>
      </c>
      <c r="L298" s="299">
        <f t="shared" si="13"/>
        <v>0</v>
      </c>
      <c r="M298" s="299">
        <f t="shared" si="14"/>
        <v>0</v>
      </c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">
      <c r="A299" s="534"/>
      <c r="B299" s="1175"/>
      <c r="C299" s="19"/>
      <c r="D299" s="523"/>
      <c r="E299" s="230"/>
      <c r="F299" s="22"/>
      <c r="G299" s="520"/>
      <c r="H299" s="242"/>
      <c r="I299" s="242"/>
      <c r="J299" s="43"/>
      <c r="K299" s="809" t="str">
        <f>IFERROR(VLOOKUP(J299,'FX rates'!$C$9:$D$25,2,FALSE),"")</f>
        <v/>
      </c>
      <c r="L299" s="299">
        <f t="shared" si="13"/>
        <v>0</v>
      </c>
      <c r="M299" s="299">
        <f t="shared" si="14"/>
        <v>0</v>
      </c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">
      <c r="A300" s="534"/>
      <c r="B300" s="1175"/>
      <c r="C300" s="19"/>
      <c r="D300" s="523"/>
      <c r="E300" s="230"/>
      <c r="F300" s="22"/>
      <c r="G300" s="520"/>
      <c r="H300" s="242"/>
      <c r="I300" s="242"/>
      <c r="J300" s="43"/>
      <c r="K300" s="809" t="str">
        <f>IFERROR(VLOOKUP(J300,'FX rates'!$C$9:$D$25,2,FALSE),"")</f>
        <v/>
      </c>
      <c r="L300" s="299">
        <f t="shared" si="13"/>
        <v>0</v>
      </c>
      <c r="M300" s="299">
        <f t="shared" si="14"/>
        <v>0</v>
      </c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">
      <c r="A301" s="534"/>
      <c r="B301" s="1175"/>
      <c r="C301" s="19"/>
      <c r="D301" s="523"/>
      <c r="E301" s="230"/>
      <c r="F301" s="22"/>
      <c r="G301" s="520"/>
      <c r="H301" s="242"/>
      <c r="I301" s="242"/>
      <c r="J301" s="43"/>
      <c r="K301" s="809" t="str">
        <f>IFERROR(VLOOKUP(J301,'FX rates'!$C$9:$D$25,2,FALSE),"")</f>
        <v/>
      </c>
      <c r="L301" s="299">
        <f t="shared" si="13"/>
        <v>0</v>
      </c>
      <c r="M301" s="299">
        <f t="shared" si="14"/>
        <v>0</v>
      </c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">
      <c r="A302" s="534"/>
      <c r="B302" s="1175"/>
      <c r="C302" s="19"/>
      <c r="D302" s="523"/>
      <c r="E302" s="230"/>
      <c r="F302" s="22"/>
      <c r="G302" s="520"/>
      <c r="H302" s="242"/>
      <c r="I302" s="242"/>
      <c r="J302" s="43"/>
      <c r="K302" s="809" t="str">
        <f>IFERROR(VLOOKUP(J302,'FX rates'!$C$9:$D$25,2,FALSE),"")</f>
        <v/>
      </c>
      <c r="L302" s="299">
        <f t="shared" si="13"/>
        <v>0</v>
      </c>
      <c r="M302" s="299">
        <f t="shared" si="14"/>
        <v>0</v>
      </c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">
      <c r="A303" s="534"/>
      <c r="B303" s="1175"/>
      <c r="C303" s="19"/>
      <c r="D303" s="523"/>
      <c r="E303" s="230"/>
      <c r="F303" s="22"/>
      <c r="G303" s="520"/>
      <c r="H303" s="242"/>
      <c r="I303" s="242"/>
      <c r="J303" s="43"/>
      <c r="K303" s="809" t="str">
        <f>IFERROR(VLOOKUP(J303,'FX rates'!$C$9:$D$25,2,FALSE),"")</f>
        <v/>
      </c>
      <c r="L303" s="299">
        <f t="shared" si="13"/>
        <v>0</v>
      </c>
      <c r="M303" s="299">
        <f t="shared" si="14"/>
        <v>0</v>
      </c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">
      <c r="A304" s="534"/>
      <c r="B304" s="1175"/>
      <c r="C304" s="19"/>
      <c r="D304" s="523"/>
      <c r="E304" s="230"/>
      <c r="F304" s="22"/>
      <c r="G304" s="520"/>
      <c r="H304" s="242"/>
      <c r="I304" s="242"/>
      <c r="J304" s="43"/>
      <c r="K304" s="809" t="str">
        <f>IFERROR(VLOOKUP(J304,'FX rates'!$C$9:$D$25,2,FALSE),"")</f>
        <v/>
      </c>
      <c r="L304" s="299">
        <f t="shared" si="13"/>
        <v>0</v>
      </c>
      <c r="M304" s="299">
        <f t="shared" si="14"/>
        <v>0</v>
      </c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">
      <c r="A305" s="534"/>
      <c r="B305" s="1175"/>
      <c r="C305" s="19"/>
      <c r="D305" s="523"/>
      <c r="E305" s="230"/>
      <c r="F305" s="22"/>
      <c r="G305" s="520"/>
      <c r="H305" s="242"/>
      <c r="I305" s="242"/>
      <c r="J305" s="43"/>
      <c r="K305" s="809" t="str">
        <f>IFERROR(VLOOKUP(J305,'FX rates'!$C$9:$D$25,2,FALSE),"")</f>
        <v/>
      </c>
      <c r="L305" s="299">
        <f t="shared" si="13"/>
        <v>0</v>
      </c>
      <c r="M305" s="299">
        <f t="shared" si="14"/>
        <v>0</v>
      </c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">
      <c r="A306" s="534"/>
      <c r="B306" s="1175"/>
      <c r="C306" s="19"/>
      <c r="D306" s="523"/>
      <c r="E306" s="230"/>
      <c r="F306" s="22"/>
      <c r="G306" s="520"/>
      <c r="H306" s="242"/>
      <c r="I306" s="242"/>
      <c r="J306" s="43"/>
      <c r="K306" s="809" t="str">
        <f>IFERROR(VLOOKUP(J306,'FX rates'!$C$9:$D$25,2,FALSE),"")</f>
        <v/>
      </c>
      <c r="L306" s="299">
        <f t="shared" si="13"/>
        <v>0</v>
      </c>
      <c r="M306" s="299">
        <f t="shared" si="14"/>
        <v>0</v>
      </c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">
      <c r="A307" s="534"/>
      <c r="B307" s="1175"/>
      <c r="C307" s="19"/>
      <c r="D307" s="523"/>
      <c r="E307" s="230"/>
      <c r="F307" s="22"/>
      <c r="G307" s="520"/>
      <c r="H307" s="242"/>
      <c r="I307" s="242"/>
      <c r="J307" s="43"/>
      <c r="K307" s="809" t="str">
        <f>IFERROR(VLOOKUP(J307,'FX rates'!$C$9:$D$25,2,FALSE),"")</f>
        <v/>
      </c>
      <c r="L307" s="299">
        <f t="shared" si="13"/>
        <v>0</v>
      </c>
      <c r="M307" s="299">
        <f t="shared" si="14"/>
        <v>0</v>
      </c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">
      <c r="A308" s="534"/>
      <c r="B308" s="1175"/>
      <c r="C308" s="19"/>
      <c r="D308" s="523"/>
      <c r="E308" s="230"/>
      <c r="F308" s="22"/>
      <c r="G308" s="520"/>
      <c r="H308" s="242"/>
      <c r="I308" s="242"/>
      <c r="J308" s="43"/>
      <c r="K308" s="809" t="str">
        <f>IFERROR(VLOOKUP(J308,'FX rates'!$C$9:$D$25,2,FALSE),"")</f>
        <v/>
      </c>
      <c r="L308" s="299">
        <f t="shared" si="13"/>
        <v>0</v>
      </c>
      <c r="M308" s="299">
        <f t="shared" si="14"/>
        <v>0</v>
      </c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">
      <c r="A309" s="534"/>
      <c r="B309" s="1175"/>
      <c r="C309" s="19"/>
      <c r="D309" s="523"/>
      <c r="E309" s="230"/>
      <c r="F309" s="22"/>
      <c r="G309" s="520"/>
      <c r="H309" s="242"/>
      <c r="I309" s="242"/>
      <c r="J309" s="43"/>
      <c r="K309" s="809" t="str">
        <f>IFERROR(VLOOKUP(J309,'FX rates'!$C$9:$D$25,2,FALSE),"")</f>
        <v/>
      </c>
      <c r="L309" s="299">
        <f t="shared" si="13"/>
        <v>0</v>
      </c>
      <c r="M309" s="299">
        <f t="shared" si="14"/>
        <v>0</v>
      </c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">
      <c r="A310" s="534"/>
      <c r="B310" s="1175"/>
      <c r="C310" s="19"/>
      <c r="D310" s="523"/>
      <c r="E310" s="230"/>
      <c r="F310" s="22"/>
      <c r="G310" s="520"/>
      <c r="H310" s="242"/>
      <c r="I310" s="242"/>
      <c r="J310" s="43"/>
      <c r="K310" s="809" t="str">
        <f>IFERROR(VLOOKUP(J310,'FX rates'!$C$9:$D$25,2,FALSE),"")</f>
        <v/>
      </c>
      <c r="L310" s="299">
        <f t="shared" si="13"/>
        <v>0</v>
      </c>
      <c r="M310" s="299">
        <f t="shared" si="14"/>
        <v>0</v>
      </c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">
      <c r="A311" s="534"/>
      <c r="B311" s="1175"/>
      <c r="C311" s="19"/>
      <c r="D311" s="523"/>
      <c r="E311" s="230"/>
      <c r="F311" s="22"/>
      <c r="G311" s="520"/>
      <c r="H311" s="242"/>
      <c r="I311" s="242"/>
      <c r="J311" s="43"/>
      <c r="K311" s="809" t="str">
        <f>IFERROR(VLOOKUP(J311,'FX rates'!$C$9:$D$25,2,FALSE),"")</f>
        <v/>
      </c>
      <c r="L311" s="299">
        <f t="shared" si="13"/>
        <v>0</v>
      </c>
      <c r="M311" s="299">
        <f t="shared" si="14"/>
        <v>0</v>
      </c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">
      <c r="A312" s="534"/>
      <c r="B312" s="1175"/>
      <c r="C312" s="19"/>
      <c r="D312" s="523"/>
      <c r="E312" s="230"/>
      <c r="F312" s="22"/>
      <c r="G312" s="520"/>
      <c r="H312" s="242"/>
      <c r="I312" s="242"/>
      <c r="J312" s="43"/>
      <c r="K312" s="809" t="str">
        <f>IFERROR(VLOOKUP(J312,'FX rates'!$C$9:$D$25,2,FALSE),"")</f>
        <v/>
      </c>
      <c r="L312" s="299">
        <f t="shared" si="13"/>
        <v>0</v>
      </c>
      <c r="M312" s="299">
        <f t="shared" si="14"/>
        <v>0</v>
      </c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">
      <c r="A313" s="534"/>
      <c r="B313" s="1175"/>
      <c r="C313" s="19"/>
      <c r="D313" s="523"/>
      <c r="E313" s="230"/>
      <c r="F313" s="22"/>
      <c r="G313" s="520"/>
      <c r="H313" s="242"/>
      <c r="I313" s="242"/>
      <c r="J313" s="43"/>
      <c r="K313" s="809" t="str">
        <f>IFERROR(VLOOKUP(J313,'FX rates'!$C$9:$D$25,2,FALSE),"")</f>
        <v/>
      </c>
      <c r="L313" s="299">
        <f t="shared" si="13"/>
        <v>0</v>
      </c>
      <c r="M313" s="299">
        <f t="shared" si="14"/>
        <v>0</v>
      </c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">
      <c r="A314" s="534"/>
      <c r="B314" s="1175"/>
      <c r="C314" s="19"/>
      <c r="D314" s="523"/>
      <c r="E314" s="230"/>
      <c r="F314" s="22"/>
      <c r="G314" s="520"/>
      <c r="H314" s="242"/>
      <c r="I314" s="242"/>
      <c r="J314" s="43"/>
      <c r="K314" s="809" t="str">
        <f>IFERROR(VLOOKUP(J314,'FX rates'!$C$9:$D$25,2,FALSE),"")</f>
        <v/>
      </c>
      <c r="L314" s="299">
        <f t="shared" si="13"/>
        <v>0</v>
      </c>
      <c r="M314" s="299">
        <f t="shared" si="14"/>
        <v>0</v>
      </c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">
      <c r="A315" s="534"/>
      <c r="B315" s="1175"/>
      <c r="C315" s="19"/>
      <c r="D315" s="523"/>
      <c r="E315" s="230"/>
      <c r="F315" s="22"/>
      <c r="G315" s="520"/>
      <c r="H315" s="242"/>
      <c r="I315" s="242"/>
      <c r="J315" s="43"/>
      <c r="K315" s="809" t="str">
        <f>IFERROR(VLOOKUP(J315,'FX rates'!$C$9:$D$25,2,FALSE),"")</f>
        <v/>
      </c>
      <c r="L315" s="299">
        <f t="shared" si="13"/>
        <v>0</v>
      </c>
      <c r="M315" s="299">
        <f t="shared" si="14"/>
        <v>0</v>
      </c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">
      <c r="A316" s="534"/>
      <c r="B316" s="1175"/>
      <c r="C316" s="19"/>
      <c r="D316" s="523"/>
      <c r="E316" s="230"/>
      <c r="F316" s="22"/>
      <c r="G316" s="520"/>
      <c r="H316" s="242"/>
      <c r="I316" s="242"/>
      <c r="J316" s="43"/>
      <c r="K316" s="809" t="str">
        <f>IFERROR(VLOOKUP(J316,'FX rates'!$C$9:$D$25,2,FALSE),"")</f>
        <v/>
      </c>
      <c r="L316" s="299">
        <f t="shared" si="13"/>
        <v>0</v>
      </c>
      <c r="M316" s="299">
        <f t="shared" si="14"/>
        <v>0</v>
      </c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">
      <c r="A317" s="534"/>
      <c r="B317" s="1175"/>
      <c r="C317" s="19"/>
      <c r="D317" s="523"/>
      <c r="E317" s="230"/>
      <c r="F317" s="22"/>
      <c r="G317" s="520"/>
      <c r="H317" s="242"/>
      <c r="I317" s="242"/>
      <c r="J317" s="43"/>
      <c r="K317" s="809" t="str">
        <f>IFERROR(VLOOKUP(J317,'FX rates'!$C$9:$D$25,2,FALSE),"")</f>
        <v/>
      </c>
      <c r="L317" s="299">
        <f t="shared" si="13"/>
        <v>0</v>
      </c>
      <c r="M317" s="299">
        <f t="shared" si="14"/>
        <v>0</v>
      </c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">
      <c r="A318" s="534"/>
      <c r="B318" s="1175"/>
      <c r="C318" s="19"/>
      <c r="D318" s="523"/>
      <c r="E318" s="230"/>
      <c r="F318" s="22"/>
      <c r="G318" s="520"/>
      <c r="H318" s="242"/>
      <c r="I318" s="242"/>
      <c r="J318" s="43"/>
      <c r="K318" s="809" t="str">
        <f>IFERROR(VLOOKUP(J318,'FX rates'!$C$9:$D$25,2,FALSE),"")</f>
        <v/>
      </c>
      <c r="L318" s="299">
        <f t="shared" si="13"/>
        <v>0</v>
      </c>
      <c r="M318" s="299">
        <f t="shared" si="14"/>
        <v>0</v>
      </c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">
      <c r="A319" s="534"/>
      <c r="B319" s="1175"/>
      <c r="C319" s="19"/>
      <c r="D319" s="523"/>
      <c r="E319" s="230"/>
      <c r="F319" s="22"/>
      <c r="G319" s="520"/>
      <c r="H319" s="242"/>
      <c r="I319" s="242"/>
      <c r="J319" s="43"/>
      <c r="K319" s="809" t="str">
        <f>IFERROR(VLOOKUP(J319,'FX rates'!$C$9:$D$25,2,FALSE),"")</f>
        <v/>
      </c>
      <c r="L319" s="299">
        <f t="shared" si="13"/>
        <v>0</v>
      </c>
      <c r="M319" s="299">
        <f t="shared" si="14"/>
        <v>0</v>
      </c>
      <c r="N319" s="11"/>
      <c r="O319" s="11"/>
      <c r="P319" s="11"/>
      <c r="Q319" s="11"/>
      <c r="R319" s="11"/>
      <c r="S319" s="11"/>
      <c r="T319" s="11"/>
      <c r="U319" s="11"/>
      <c r="V319" s="11"/>
    </row>
  </sheetData>
  <sheetProtection algorithmName="SHA-512" hashValue="vzWAR/13JFpRn7qhlx2kEEBydq/heKTRw+Bhq6f1pbzoCaqvOPcTFOIZfOCaDKy8oVz9cbyKFj767fxaZscbOw==" saltValue="ub6X1KLaGbsarglTnNNiMw==" spinCount="100000" sheet="1" objects="1" scenarios="1"/>
  <dataValidations count="8">
    <dataValidation type="list" allowBlank="1" showInputMessage="1" showErrorMessage="1" sqref="A25:A319">
      <formula1>$S$24:$S$41</formula1>
    </dataValidation>
    <dataValidation type="list" allowBlank="1" showInputMessage="1" showErrorMessage="1" sqref="J25:J319">
      <formula1>$R$26:$R$42</formula1>
    </dataValidation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Q44"/>
    <dataValidation type="list" operator="greaterThan" allowBlank="1" showInputMessage="1" showErrorMessage="1" errorTitle="Incorrect Date Format" error="Please enter as mm/dd/yy" sqref="E25:E319">
      <formula1>$T$25:$T$26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25:G319">
      <formula1>100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I25:I319 K25:K319">
      <formula1>50000000000</formula1>
    </dataValidation>
    <dataValidation type="date" operator="greaterThan" allowBlank="1" showInputMessage="1" showErrorMessage="1" errorTitle="Incorrect Date Format" sqref="F25:F319">
      <formula1>21916</formula1>
    </dataValidation>
    <dataValidation type="date" operator="greaterThan" allowBlank="1" showInputMessage="1" showErrorMessage="1" errorTitle="Incorrect Date Format" sqref="D25:D319">
      <formula1>21916</formula1>
    </dataValidation>
  </dataValidations>
  <hyperlinks>
    <hyperlink ref="J4" location="Cover!A1" display="Back to Main"/>
  </hyperlinks>
  <pageMargins left="0.70866141732283472" right="0.70866141732283472" top="0.74803149606299213" bottom="0.74803149606299213" header="0.31496062992125984" footer="0.31496062992125984"/>
  <pageSetup paperSize="5" scale="54" orientation="landscape" r:id="rId1"/>
  <headerFooter>
    <oddHeader>&amp;C&amp;"Arial,Bold"&amp;14&amp;A</oddHeader>
    <oddFooter>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K213"/>
  <sheetViews>
    <sheetView zoomScale="80" zoomScaleNormal="80" workbookViewId="0">
      <pane xSplit="6" topLeftCell="G1" activePane="topRight" state="frozen"/>
      <selection activeCell="I2" sqref="I2"/>
      <selection pane="topRight" activeCell="A23" sqref="A23"/>
    </sheetView>
  </sheetViews>
  <sheetFormatPr defaultColWidth="0" defaultRowHeight="12.75" zeroHeight="1" x14ac:dyDescent="0.2"/>
  <cols>
    <col min="1" max="1" width="20.5703125" customWidth="1"/>
    <col min="2" max="2" width="32.140625" customWidth="1"/>
    <col min="3" max="3" width="12.5703125" customWidth="1"/>
    <col min="4" max="5" width="25.5703125" customWidth="1"/>
    <col min="6" max="14" width="20.5703125" customWidth="1"/>
    <col min="15" max="15" width="16" customWidth="1"/>
    <col min="16" max="16" width="9.42578125" customWidth="1"/>
    <col min="17" max="17" width="12.5703125" customWidth="1"/>
    <col min="18" max="19" width="20.5703125" customWidth="1"/>
    <col min="20" max="20" width="9.140625" customWidth="1"/>
    <col min="21" max="21" width="34.140625" hidden="1" customWidth="1"/>
    <col min="22" max="22" width="17.5703125" hidden="1" customWidth="1"/>
    <col min="23" max="24" width="18.140625" hidden="1" customWidth="1"/>
    <col min="25" max="25" width="18.85546875" hidden="1" customWidth="1"/>
    <col min="26" max="26" width="19.140625" hidden="1" customWidth="1"/>
    <col min="27" max="29" width="19" hidden="1" customWidth="1"/>
    <col min="30" max="16384" width="9.140625" hidden="1"/>
  </cols>
  <sheetData>
    <row r="1" spans="1:37" ht="18" x14ac:dyDescent="0.2">
      <c r="A1" s="27"/>
      <c r="B1" s="27"/>
      <c r="C1" s="27"/>
      <c r="D1" s="27"/>
      <c r="E1" s="27"/>
      <c r="F1" s="27"/>
      <c r="G1" s="27"/>
      <c r="H1" s="27"/>
      <c r="I1" s="233"/>
      <c r="J1" s="27"/>
      <c r="K1" s="5"/>
      <c r="L1" s="5"/>
      <c r="M1" s="5"/>
      <c r="N1" s="5"/>
      <c r="O1" s="5"/>
      <c r="P1" s="5"/>
      <c r="Q1" s="5"/>
      <c r="R1" s="5"/>
      <c r="S1" s="5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50"/>
    </row>
    <row r="2" spans="1:37" ht="18" x14ac:dyDescent="0.2">
      <c r="A2" s="27"/>
      <c r="B2" s="27"/>
      <c r="C2" s="27"/>
      <c r="D2" s="27"/>
      <c r="E2" s="27"/>
      <c r="F2" s="27"/>
      <c r="G2" s="27"/>
      <c r="H2" s="233"/>
      <c r="I2" s="27"/>
      <c r="J2" s="27"/>
      <c r="K2" s="5"/>
      <c r="L2" s="5"/>
      <c r="M2" s="5"/>
      <c r="N2" s="5"/>
      <c r="O2" s="5"/>
      <c r="P2" s="5"/>
      <c r="Q2" s="5"/>
      <c r="R2" s="5"/>
      <c r="S2" s="5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50"/>
    </row>
    <row r="3" spans="1:37" ht="18" x14ac:dyDescent="0.2">
      <c r="A3" s="27"/>
      <c r="B3" s="27"/>
      <c r="C3" s="233"/>
      <c r="D3" s="27"/>
      <c r="E3" s="27"/>
      <c r="F3" s="27"/>
      <c r="G3" s="27"/>
      <c r="H3" s="27"/>
      <c r="I3" s="739" t="s">
        <v>12</v>
      </c>
      <c r="J3" s="39"/>
      <c r="K3" s="5"/>
      <c r="L3" s="5"/>
      <c r="M3" s="5"/>
      <c r="N3" s="5"/>
      <c r="O3" s="5"/>
      <c r="P3" s="5"/>
      <c r="Q3" s="5"/>
      <c r="R3" s="5"/>
      <c r="S3" s="5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50"/>
    </row>
    <row r="4" spans="1:37" ht="32.25" customHeight="1" x14ac:dyDescent="0.2">
      <c r="A4" s="35" t="s">
        <v>9</v>
      </c>
      <c r="B4" s="40" t="str">
        <f>Cover!$B$13</f>
        <v>Select Name of Insurer/ Financial Holding Company</v>
      </c>
      <c r="C4" s="40"/>
      <c r="D4" s="27"/>
      <c r="E4" s="27"/>
      <c r="F4" s="27"/>
      <c r="G4" s="27"/>
      <c r="H4" s="27"/>
      <c r="I4" s="27"/>
      <c r="J4" s="27"/>
      <c r="K4" s="5"/>
      <c r="L4" s="5"/>
      <c r="M4" s="5"/>
      <c r="N4" s="5"/>
      <c r="O4" s="5"/>
      <c r="P4" s="5"/>
      <c r="Q4" s="5"/>
      <c r="R4" s="5"/>
      <c r="S4" s="5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50"/>
    </row>
    <row r="5" spans="1:37" ht="13.5" customHeight="1" x14ac:dyDescent="0.2">
      <c r="A5" s="134"/>
      <c r="B5" s="40"/>
      <c r="C5" s="40"/>
      <c r="D5" s="27"/>
      <c r="E5" s="27"/>
      <c r="F5" s="27"/>
      <c r="G5" s="27"/>
      <c r="H5" s="27"/>
      <c r="I5" s="27"/>
      <c r="J5" s="27"/>
      <c r="K5" s="5"/>
      <c r="L5" s="5"/>
      <c r="M5" s="5"/>
      <c r="N5" s="5"/>
      <c r="O5" s="5"/>
      <c r="P5" s="5"/>
      <c r="Q5" s="5"/>
      <c r="R5" s="5"/>
      <c r="S5" s="5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50"/>
    </row>
    <row r="6" spans="1:37" x14ac:dyDescent="0.2">
      <c r="A6" s="134" t="s">
        <v>10</v>
      </c>
      <c r="B6" s="41">
        <f>Cover!$B$19</f>
        <v>0</v>
      </c>
      <c r="C6" s="41"/>
      <c r="D6" s="27"/>
      <c r="E6" s="27"/>
      <c r="F6" s="27"/>
      <c r="G6" s="27"/>
      <c r="H6" s="27"/>
      <c r="I6" s="27"/>
      <c r="J6" s="27"/>
      <c r="K6" s="5"/>
      <c r="L6" s="5"/>
      <c r="M6" s="5"/>
      <c r="N6" s="5"/>
      <c r="O6" s="5"/>
      <c r="P6" s="5"/>
      <c r="Q6" s="5"/>
      <c r="R6" s="5"/>
      <c r="S6" s="5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50"/>
    </row>
    <row r="7" spans="1:37" ht="38.25" x14ac:dyDescent="0.2">
      <c r="A7" s="61"/>
      <c r="B7" s="27"/>
      <c r="C7" s="27"/>
      <c r="D7" s="1631"/>
      <c r="E7" s="1632"/>
      <c r="F7" s="215" t="s">
        <v>36</v>
      </c>
      <c r="G7" s="216" t="s">
        <v>191</v>
      </c>
      <c r="H7" s="216" t="s">
        <v>192</v>
      </c>
      <c r="I7" s="303" t="str">
        <f>"Valuation Amount Balance Sheet "&amp;YEAR($B$6)</f>
        <v>Valuation Amount Balance Sheet 1900</v>
      </c>
      <c r="J7" s="216" t="s">
        <v>195</v>
      </c>
      <c r="K7" s="304" t="str">
        <f>"Valuation Amount Segregated  Fund "&amp;YEAR($B$6)</f>
        <v>Valuation Amount Segregated  Fund 1900</v>
      </c>
      <c r="L7" s="304" t="str">
        <f>"Other Assets at Year End "&amp;YEAR($B$6)</f>
        <v>Other Assets at Year End 1900</v>
      </c>
      <c r="M7" s="5"/>
      <c r="N7" s="5"/>
      <c r="O7" s="5"/>
      <c r="P7" s="5"/>
      <c r="Q7" s="5"/>
      <c r="R7" s="5"/>
      <c r="S7" s="5"/>
      <c r="T7" s="5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50"/>
    </row>
    <row r="8" spans="1:37" x14ac:dyDescent="0.2">
      <c r="A8" s="61"/>
      <c r="B8" s="27"/>
      <c r="C8" s="27"/>
      <c r="D8" s="1633" t="s">
        <v>662</v>
      </c>
      <c r="E8" s="1634"/>
      <c r="F8" s="94">
        <f>AC24</f>
        <v>0</v>
      </c>
      <c r="G8" s="94">
        <f t="shared" ref="G8:L8" si="0">AD24</f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5"/>
      <c r="N8" s="5"/>
      <c r="O8" s="5"/>
      <c r="P8" s="5"/>
      <c r="Q8" s="5"/>
      <c r="R8" s="5"/>
      <c r="S8" s="5"/>
      <c r="T8" s="5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50"/>
    </row>
    <row r="9" spans="1:37" x14ac:dyDescent="0.2">
      <c r="A9" s="61"/>
      <c r="B9" s="27"/>
      <c r="C9" s="27"/>
      <c r="D9" s="516"/>
      <c r="E9" s="517"/>
      <c r="F9" s="521"/>
      <c r="G9" s="521"/>
      <c r="H9" s="521"/>
      <c r="I9" s="521"/>
      <c r="J9" s="521"/>
      <c r="K9" s="521"/>
      <c r="L9" s="521"/>
      <c r="M9" s="5"/>
      <c r="N9" s="5"/>
      <c r="O9" s="5"/>
      <c r="P9" s="5"/>
      <c r="Q9" s="5"/>
      <c r="R9" s="5"/>
      <c r="S9" s="5"/>
      <c r="T9" s="5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50"/>
    </row>
    <row r="10" spans="1:37" x14ac:dyDescent="0.2">
      <c r="A10" s="61"/>
      <c r="B10" s="27"/>
      <c r="C10" s="27"/>
      <c r="D10" s="868" t="s">
        <v>663</v>
      </c>
      <c r="E10" s="518"/>
      <c r="F10" s="127"/>
      <c r="G10" s="127"/>
      <c r="H10" s="127"/>
      <c r="I10" s="127"/>
      <c r="J10" s="127"/>
      <c r="K10" s="127"/>
      <c r="L10" s="127"/>
      <c r="M10" s="5"/>
      <c r="N10" s="5"/>
      <c r="O10" s="5"/>
      <c r="P10" s="5"/>
      <c r="Q10" s="5"/>
      <c r="R10" s="5"/>
      <c r="S10" s="5"/>
      <c r="T10" s="5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50"/>
    </row>
    <row r="11" spans="1:37" x14ac:dyDescent="0.2">
      <c r="A11" s="61"/>
      <c r="B11" s="27"/>
      <c r="C11" s="27"/>
      <c r="D11" s="1635" t="s">
        <v>214</v>
      </c>
      <c r="E11" s="1636"/>
      <c r="F11" s="127">
        <f t="shared" ref="F11:L11" si="1">AC26</f>
        <v>0</v>
      </c>
      <c r="G11" s="127">
        <f t="shared" si="1"/>
        <v>0</v>
      </c>
      <c r="H11" s="127">
        <f t="shared" si="1"/>
        <v>0</v>
      </c>
      <c r="I11" s="127">
        <f t="shared" si="1"/>
        <v>0</v>
      </c>
      <c r="J11" s="127">
        <f t="shared" si="1"/>
        <v>0</v>
      </c>
      <c r="K11" s="127">
        <f t="shared" si="1"/>
        <v>0</v>
      </c>
      <c r="L11" s="127">
        <f t="shared" si="1"/>
        <v>0</v>
      </c>
      <c r="M11" s="5"/>
      <c r="N11" s="5"/>
      <c r="O11" s="5"/>
      <c r="P11" s="5"/>
      <c r="Q11" s="5"/>
      <c r="R11" s="5"/>
      <c r="S11" s="5"/>
      <c r="T11" s="5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50"/>
    </row>
    <row r="12" spans="1:37" x14ac:dyDescent="0.2">
      <c r="A12" s="61"/>
      <c r="B12" s="27"/>
      <c r="C12" s="27"/>
      <c r="D12" s="1637" t="s">
        <v>215</v>
      </c>
      <c r="E12" s="1638"/>
      <c r="F12" s="127">
        <f t="shared" ref="F12:L12" si="2">AC27</f>
        <v>0</v>
      </c>
      <c r="G12" s="127">
        <f t="shared" si="2"/>
        <v>0</v>
      </c>
      <c r="H12" s="127">
        <f t="shared" si="2"/>
        <v>0</v>
      </c>
      <c r="I12" s="127">
        <f t="shared" si="2"/>
        <v>0</v>
      </c>
      <c r="J12" s="127">
        <f t="shared" si="2"/>
        <v>0</v>
      </c>
      <c r="K12" s="127">
        <f t="shared" si="2"/>
        <v>0</v>
      </c>
      <c r="L12" s="127">
        <f t="shared" si="2"/>
        <v>0</v>
      </c>
      <c r="M12" s="5"/>
      <c r="N12" s="5"/>
      <c r="O12" s="5"/>
      <c r="P12" s="5"/>
      <c r="Q12" s="5"/>
      <c r="R12" s="5"/>
      <c r="S12" s="5"/>
      <c r="T12" s="5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50"/>
    </row>
    <row r="13" spans="1:37" x14ac:dyDescent="0.2">
      <c r="A13" s="61"/>
      <c r="B13" s="27"/>
      <c r="C13" s="27"/>
      <c r="D13" s="1637" t="s">
        <v>216</v>
      </c>
      <c r="E13" s="1638"/>
      <c r="F13" s="127">
        <f t="shared" ref="F13:L13" si="3">AC28</f>
        <v>0</v>
      </c>
      <c r="G13" s="127">
        <f t="shared" si="3"/>
        <v>0</v>
      </c>
      <c r="H13" s="127">
        <f t="shared" si="3"/>
        <v>0</v>
      </c>
      <c r="I13" s="127">
        <f t="shared" si="3"/>
        <v>0</v>
      </c>
      <c r="J13" s="127">
        <f t="shared" si="3"/>
        <v>0</v>
      </c>
      <c r="K13" s="127">
        <f t="shared" si="3"/>
        <v>0</v>
      </c>
      <c r="L13" s="127">
        <f t="shared" si="3"/>
        <v>0</v>
      </c>
      <c r="M13" s="5"/>
      <c r="N13" s="5"/>
      <c r="O13" s="5"/>
      <c r="P13" s="5"/>
      <c r="Q13" s="5"/>
      <c r="R13" s="5"/>
      <c r="S13" s="5"/>
      <c r="T13" s="5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50"/>
    </row>
    <row r="14" spans="1:37" x14ac:dyDescent="0.2">
      <c r="A14" s="61"/>
      <c r="B14" s="27"/>
      <c r="C14" s="27"/>
      <c r="D14" s="1639" t="s">
        <v>217</v>
      </c>
      <c r="E14" s="1640"/>
      <c r="F14" s="127">
        <f t="shared" ref="F14:L14" si="4">AC29</f>
        <v>0</v>
      </c>
      <c r="G14" s="127">
        <f t="shared" si="4"/>
        <v>0</v>
      </c>
      <c r="H14" s="127">
        <f t="shared" si="4"/>
        <v>0</v>
      </c>
      <c r="I14" s="127">
        <f t="shared" si="4"/>
        <v>0</v>
      </c>
      <c r="J14" s="127">
        <f t="shared" si="4"/>
        <v>0</v>
      </c>
      <c r="K14" s="127">
        <f t="shared" si="4"/>
        <v>0</v>
      </c>
      <c r="L14" s="127">
        <f t="shared" si="4"/>
        <v>0</v>
      </c>
      <c r="M14" s="5"/>
      <c r="N14" s="5"/>
      <c r="O14" s="5"/>
      <c r="P14" s="5"/>
      <c r="Q14" s="5"/>
      <c r="R14" s="5"/>
      <c r="S14" s="5"/>
      <c r="T14" s="5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50"/>
    </row>
    <row r="15" spans="1:37" x14ac:dyDescent="0.2">
      <c r="A15" s="61"/>
      <c r="B15" s="27"/>
      <c r="C15" s="27"/>
      <c r="D15" s="864" t="s">
        <v>329</v>
      </c>
      <c r="E15" s="563"/>
      <c r="F15" s="94">
        <f>SUM(F11:F14)</f>
        <v>0</v>
      </c>
      <c r="G15" s="94">
        <f t="shared" ref="G15:L15" si="5">SUM(G11:G14)</f>
        <v>0</v>
      </c>
      <c r="H15" s="94">
        <f t="shared" si="5"/>
        <v>0</v>
      </c>
      <c r="I15" s="94">
        <f t="shared" si="5"/>
        <v>0</v>
      </c>
      <c r="J15" s="94">
        <f t="shared" si="5"/>
        <v>0</v>
      </c>
      <c r="K15" s="94">
        <f t="shared" si="5"/>
        <v>0</v>
      </c>
      <c r="L15" s="94">
        <f t="shared" si="5"/>
        <v>0</v>
      </c>
      <c r="M15" s="5"/>
      <c r="N15" s="5"/>
      <c r="O15" s="5"/>
      <c r="P15" s="5"/>
      <c r="Q15" s="5"/>
      <c r="R15" s="5"/>
      <c r="S15" s="5"/>
      <c r="T15" s="5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50"/>
    </row>
    <row r="16" spans="1:37" x14ac:dyDescent="0.2">
      <c r="A16" s="61"/>
      <c r="B16" s="27"/>
      <c r="C16" s="27"/>
      <c r="D16" s="561"/>
      <c r="E16" s="562"/>
      <c r="F16" s="127"/>
      <c r="G16" s="127"/>
      <c r="H16" s="127"/>
      <c r="I16" s="127"/>
      <c r="J16" s="127"/>
      <c r="K16" s="127"/>
      <c r="L16" s="127"/>
      <c r="M16" s="5"/>
      <c r="N16" s="5"/>
      <c r="O16" s="5"/>
      <c r="P16" s="5"/>
      <c r="Q16" s="5"/>
      <c r="R16" s="5"/>
      <c r="S16" s="5"/>
      <c r="T16" s="5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50"/>
    </row>
    <row r="17" spans="1:37" x14ac:dyDescent="0.2">
      <c r="A17" s="61"/>
      <c r="B17" s="27"/>
      <c r="C17" s="27"/>
      <c r="D17" s="1627" t="s">
        <v>664</v>
      </c>
      <c r="E17" s="1628"/>
      <c r="F17" s="127">
        <f t="shared" ref="F17:L17" si="6">AC30</f>
        <v>0</v>
      </c>
      <c r="G17" s="127">
        <f t="shared" si="6"/>
        <v>0</v>
      </c>
      <c r="H17" s="127">
        <f t="shared" si="6"/>
        <v>0</v>
      </c>
      <c r="I17" s="127">
        <f t="shared" si="6"/>
        <v>0</v>
      </c>
      <c r="J17" s="127">
        <f t="shared" si="6"/>
        <v>0</v>
      </c>
      <c r="K17" s="127">
        <f t="shared" si="6"/>
        <v>0</v>
      </c>
      <c r="L17" s="127">
        <f t="shared" si="6"/>
        <v>0</v>
      </c>
      <c r="M17" s="5"/>
      <c r="N17" s="5"/>
      <c r="O17" s="5"/>
      <c r="P17" s="5"/>
      <c r="Q17" s="5"/>
      <c r="R17" s="5"/>
      <c r="S17" s="5"/>
      <c r="T17" s="5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50"/>
    </row>
    <row r="18" spans="1:37" x14ac:dyDescent="0.2">
      <c r="A18" s="61"/>
      <c r="B18" s="27"/>
      <c r="C18" s="27"/>
      <c r="D18" s="1629" t="s">
        <v>56</v>
      </c>
      <c r="E18" s="1630"/>
      <c r="F18" s="150">
        <f t="shared" ref="F18:L18" si="7">F8+F15+F17</f>
        <v>0</v>
      </c>
      <c r="G18" s="150">
        <f t="shared" si="7"/>
        <v>0</v>
      </c>
      <c r="H18" s="150">
        <f t="shared" si="7"/>
        <v>0</v>
      </c>
      <c r="I18" s="150">
        <f t="shared" si="7"/>
        <v>0</v>
      </c>
      <c r="J18" s="150">
        <f t="shared" si="7"/>
        <v>0</v>
      </c>
      <c r="K18" s="150">
        <f t="shared" si="7"/>
        <v>0</v>
      </c>
      <c r="L18" s="150">
        <f t="shared" si="7"/>
        <v>0</v>
      </c>
      <c r="M18" s="5"/>
      <c r="N18" s="347"/>
      <c r="O18" s="5"/>
      <c r="P18" s="5"/>
      <c r="Q18" s="5"/>
      <c r="R18" s="5"/>
      <c r="S18" s="5"/>
      <c r="T18" s="5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50"/>
    </row>
    <row r="19" spans="1:37" x14ac:dyDescent="0.2">
      <c r="A19" s="307"/>
      <c r="B19" s="27"/>
      <c r="C19" s="27"/>
      <c r="D19" s="27"/>
      <c r="E19" s="27"/>
      <c r="F19" s="27"/>
      <c r="G19" s="27"/>
      <c r="H19" s="27"/>
      <c r="I19" s="27"/>
      <c r="J19" s="27"/>
      <c r="K19" s="5"/>
      <c r="L19" s="5"/>
      <c r="M19" s="5"/>
      <c r="N19" s="5"/>
      <c r="O19" s="5"/>
      <c r="P19" s="5"/>
      <c r="Q19" s="5"/>
      <c r="R19" s="5"/>
      <c r="S19" s="5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50"/>
    </row>
    <row r="20" spans="1:37" x14ac:dyDescent="0.2">
      <c r="A20" s="35" t="s">
        <v>17</v>
      </c>
      <c r="B20" s="27"/>
      <c r="C20" s="27"/>
      <c r="D20" s="27"/>
      <c r="E20" s="27"/>
      <c r="F20" s="27"/>
      <c r="G20" s="27"/>
      <c r="H20" s="27"/>
      <c r="I20" s="27"/>
      <c r="J20" s="127">
        <f>SUM(J23:J211)</f>
        <v>0</v>
      </c>
      <c r="K20" s="5"/>
      <c r="L20" s="127">
        <f>SUM(L23:L211)</f>
        <v>0</v>
      </c>
      <c r="M20" s="127">
        <f>SUM(M23:M211)</f>
        <v>0</v>
      </c>
      <c r="N20" s="127">
        <f>SUM(N23:N211)</f>
        <v>0</v>
      </c>
      <c r="O20" s="127">
        <f>SUM(O23:O211)</f>
        <v>0</v>
      </c>
      <c r="P20" s="5"/>
      <c r="Q20" s="5"/>
      <c r="R20" s="127">
        <f>SUM(R23:R211)</f>
        <v>0</v>
      </c>
      <c r="S20" s="127">
        <f>SUM(S23:S211)</f>
        <v>0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50"/>
    </row>
    <row r="21" spans="1:37" x14ac:dyDescent="0.2">
      <c r="A21" s="307"/>
      <c r="B21" s="27"/>
      <c r="C21" s="27"/>
      <c r="D21" s="27"/>
      <c r="E21" s="27"/>
      <c r="F21" s="27"/>
      <c r="G21" s="27"/>
      <c r="H21" s="27"/>
      <c r="I21" s="27"/>
      <c r="J21" s="27"/>
      <c r="K21" s="5"/>
      <c r="L21" s="5"/>
      <c r="M21" s="5"/>
      <c r="N21" s="5"/>
      <c r="O21" s="5"/>
      <c r="P21" s="5"/>
      <c r="Q21" s="5"/>
      <c r="R21" s="5"/>
      <c r="S21" s="5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50"/>
    </row>
    <row r="22" spans="1:37" ht="39" thickBot="1" x14ac:dyDescent="0.25">
      <c r="A22" s="202" t="s">
        <v>49</v>
      </c>
      <c r="B22" s="93" t="s">
        <v>18</v>
      </c>
      <c r="C22" s="204" t="s">
        <v>198</v>
      </c>
      <c r="D22" s="93" t="s">
        <v>68</v>
      </c>
      <c r="E22" s="203" t="s">
        <v>210</v>
      </c>
      <c r="F22" s="204" t="s">
        <v>205</v>
      </c>
      <c r="G22" s="204" t="s">
        <v>213</v>
      </c>
      <c r="H22" s="203" t="s">
        <v>1061</v>
      </c>
      <c r="I22" s="203" t="s">
        <v>1060</v>
      </c>
      <c r="J22" s="203" t="s">
        <v>36</v>
      </c>
      <c r="K22" s="93" t="s">
        <v>41</v>
      </c>
      <c r="L22" s="203" t="s">
        <v>191</v>
      </c>
      <c r="M22" s="203" t="s">
        <v>192</v>
      </c>
      <c r="N22" s="303" t="str">
        <f>"Valuation Amount Balance Sheet "&amp;YEAR($B$6)</f>
        <v>Valuation Amount Balance Sheet 1900</v>
      </c>
      <c r="O22" s="203" t="s">
        <v>195</v>
      </c>
      <c r="P22" s="204" t="s">
        <v>189</v>
      </c>
      <c r="Q22" s="203" t="s">
        <v>190</v>
      </c>
      <c r="R22" s="302" t="str">
        <f>"Valuation Amount Segregated  Fund "&amp;YEAR($B$6)</f>
        <v>Valuation Amount Segregated  Fund 1900</v>
      </c>
      <c r="S22" s="302" t="str">
        <f>"Other Assets at Year End "&amp;YEAR($B$6)</f>
        <v>Other Assets at Year End 1900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50"/>
    </row>
    <row r="23" spans="1:37" ht="13.5" thickBot="1" x14ac:dyDescent="0.25">
      <c r="A23" s="201"/>
      <c r="B23" s="29"/>
      <c r="C23" s="201"/>
      <c r="D23" s="29"/>
      <c r="E23" s="29"/>
      <c r="F23" s="201"/>
      <c r="G23" s="201"/>
      <c r="H23" s="1163"/>
      <c r="I23" s="1163"/>
      <c r="J23" s="1082"/>
      <c r="K23" s="1082"/>
      <c r="L23" s="1082"/>
      <c r="M23" s="1082"/>
      <c r="N23" s="1082"/>
      <c r="O23" s="1082"/>
      <c r="P23" s="52"/>
      <c r="Q23" s="560" t="str">
        <f>IFERROR(VLOOKUP(P23,'FX rates'!$C$9:$D$25,2,FALSE),"")</f>
        <v/>
      </c>
      <c r="R23" s="308">
        <f t="shared" ref="R23:R54" si="8">IF(C23=$AA$24,N23,0)</f>
        <v>0</v>
      </c>
      <c r="S23" s="308">
        <f t="shared" ref="S23:S54" si="9">IF(OR(C23=$AA$25,ISBLANK(C23)),N23,0)</f>
        <v>0</v>
      </c>
      <c r="T23" s="61"/>
      <c r="U23" s="161" t="s">
        <v>66</v>
      </c>
      <c r="V23" s="192" t="s">
        <v>69</v>
      </c>
      <c r="W23" s="197" t="s">
        <v>70</v>
      </c>
      <c r="X23" s="17" t="s">
        <v>173</v>
      </c>
      <c r="Y23" s="161" t="s">
        <v>214</v>
      </c>
      <c r="Z23" s="61"/>
      <c r="AA23" s="61"/>
      <c r="AB23" s="61"/>
      <c r="AC23" s="78" t="s">
        <v>36</v>
      </c>
      <c r="AD23" s="78" t="s">
        <v>191</v>
      </c>
      <c r="AE23" s="78" t="s">
        <v>192</v>
      </c>
      <c r="AF23" s="78" t="str">
        <f>"Valuation Amount Balance Sheet "&amp;YEAR($B$6)</f>
        <v>Valuation Amount Balance Sheet 1900</v>
      </c>
      <c r="AG23" s="78" t="s">
        <v>195</v>
      </c>
      <c r="AH23" s="78" t="str">
        <f>"Valuation Amount Segregated  Fund "&amp;YEAR($B$6)</f>
        <v>Valuation Amount Segregated  Fund 1900</v>
      </c>
      <c r="AI23" s="78" t="str">
        <f>"Other Assets at Year End "&amp;YEAR($B$6)</f>
        <v>Other Assets at Year End 1900</v>
      </c>
      <c r="AJ23" s="61"/>
      <c r="AK23" s="50"/>
    </row>
    <row r="24" spans="1:37" ht="13.5" thickBot="1" x14ac:dyDescent="0.25">
      <c r="A24" s="201"/>
      <c r="B24" s="29"/>
      <c r="C24" s="201"/>
      <c r="D24" s="29"/>
      <c r="E24" s="29"/>
      <c r="F24" s="309"/>
      <c r="G24" s="201"/>
      <c r="H24" s="1163"/>
      <c r="I24" s="1163"/>
      <c r="J24" s="1082"/>
      <c r="K24" s="1082"/>
      <c r="L24" s="1082"/>
      <c r="M24" s="1082"/>
      <c r="N24" s="1082"/>
      <c r="O24" s="1082"/>
      <c r="P24" s="52"/>
      <c r="Q24" s="560" t="str">
        <f>IFERROR(VLOOKUP(P24,'FX rates'!$C$9:$D$25,2,FALSE),"")</f>
        <v/>
      </c>
      <c r="R24" s="308">
        <f t="shared" si="8"/>
        <v>0</v>
      </c>
      <c r="S24" s="308">
        <f t="shared" si="9"/>
        <v>0</v>
      </c>
      <c r="T24" s="61"/>
      <c r="U24" s="161" t="s">
        <v>218</v>
      </c>
      <c r="V24" s="193" t="s">
        <v>93</v>
      </c>
      <c r="W24" s="198" t="s">
        <v>94</v>
      </c>
      <c r="X24" s="17" t="s">
        <v>175</v>
      </c>
      <c r="Y24" s="161" t="s">
        <v>215</v>
      </c>
      <c r="Z24" s="61"/>
      <c r="AA24" s="161" t="s">
        <v>44</v>
      </c>
      <c r="AB24" s="241" t="s">
        <v>66</v>
      </c>
      <c r="AC24" s="78">
        <f>SUMIF($A$23:$A$211,AB24,$J$23:$J$211)</f>
        <v>0</v>
      </c>
      <c r="AD24" s="78">
        <f>SUMIF($A$23:$A$211,AB24,$L$23:$L$211)</f>
        <v>0</v>
      </c>
      <c r="AE24" s="78">
        <f>SUMIF($A$23:$A$211,AB24,$M$23:$M$211)</f>
        <v>0</v>
      </c>
      <c r="AF24" s="78">
        <f>SUMIF($A$23:$A$211,AB24,$N$23:$N$211)</f>
        <v>0</v>
      </c>
      <c r="AG24" s="78">
        <f>SUMIF($A$23:$A$211,AB24,$O$23:$O$211)</f>
        <v>0</v>
      </c>
      <c r="AH24" s="78">
        <f>SUMIF($A$23:$A$211,AB24,$R$23:$R$211)</f>
        <v>0</v>
      </c>
      <c r="AI24" s="78">
        <f>SUMIF($A$23:$A$211,AB24,$S$23:$S$211)</f>
        <v>0</v>
      </c>
      <c r="AJ24" s="61"/>
      <c r="AK24" s="50"/>
    </row>
    <row r="25" spans="1:37" ht="13.5" thickBot="1" x14ac:dyDescent="0.25">
      <c r="A25" s="201"/>
      <c r="B25" s="29"/>
      <c r="C25" s="201"/>
      <c r="D25" s="29"/>
      <c r="E25" s="29"/>
      <c r="F25" s="201"/>
      <c r="G25" s="201"/>
      <c r="H25" s="1163"/>
      <c r="I25" s="1163"/>
      <c r="J25" s="1082"/>
      <c r="K25" s="1082"/>
      <c r="L25" s="1082"/>
      <c r="M25" s="1082"/>
      <c r="N25" s="1082"/>
      <c r="O25" s="1082"/>
      <c r="P25" s="52"/>
      <c r="Q25" s="560" t="str">
        <f>IFERROR(VLOOKUP(P25,'FX rates'!$C$9:$D$25,2,FALSE),"")</f>
        <v/>
      </c>
      <c r="R25" s="308">
        <f t="shared" si="8"/>
        <v>0</v>
      </c>
      <c r="S25" s="308">
        <f t="shared" si="9"/>
        <v>0</v>
      </c>
      <c r="T25" s="61"/>
      <c r="U25" s="161" t="s">
        <v>34</v>
      </c>
      <c r="V25" s="193" t="s">
        <v>443</v>
      </c>
      <c r="W25" s="198" t="s">
        <v>97</v>
      </c>
      <c r="X25" s="17" t="s">
        <v>174</v>
      </c>
      <c r="Y25" s="161" t="s">
        <v>216</v>
      </c>
      <c r="Z25" s="61"/>
      <c r="AA25" s="161" t="s">
        <v>31</v>
      </c>
      <c r="AB25" s="241" t="s">
        <v>218</v>
      </c>
      <c r="AC25" s="78">
        <f>SUMIF($A$23:$A$211,AB25,$J$23:$J$211)</f>
        <v>0</v>
      </c>
      <c r="AD25" s="78">
        <f>SUMIF($A$23:$A$211,AB25,$L$23:$L$211)</f>
        <v>0</v>
      </c>
      <c r="AE25" s="78">
        <f>SUMIF($A$23:$A$211,AB25,$M$23:$M$211)</f>
        <v>0</v>
      </c>
      <c r="AF25" s="78">
        <f>SUMIF($A$23:$A$211,AB25,$N$23:$N$211)</f>
        <v>0</v>
      </c>
      <c r="AG25" s="78">
        <f>SUMIF($A$23:$A$211,AB25,$O$23:$O$211)</f>
        <v>0</v>
      </c>
      <c r="AH25" s="78">
        <f>SUMIF($A$23:$A$211,AB25,$R$23:$R$211)</f>
        <v>0</v>
      </c>
      <c r="AI25" s="78">
        <f>SUMIF($A$23:$A$211,AB25,$S$23:$S$211)</f>
        <v>0</v>
      </c>
      <c r="AJ25" s="61"/>
      <c r="AK25" s="50"/>
    </row>
    <row r="26" spans="1:37" ht="13.5" thickBot="1" x14ac:dyDescent="0.25">
      <c r="A26" s="201"/>
      <c r="B26" s="29"/>
      <c r="C26" s="201"/>
      <c r="D26" s="29"/>
      <c r="E26" s="29"/>
      <c r="F26" s="201"/>
      <c r="G26" s="201"/>
      <c r="H26" s="1163"/>
      <c r="I26" s="1163"/>
      <c r="J26" s="1082"/>
      <c r="K26" s="1082"/>
      <c r="L26" s="1082"/>
      <c r="M26" s="1082"/>
      <c r="N26" s="1082"/>
      <c r="O26" s="1082"/>
      <c r="P26" s="52"/>
      <c r="Q26" s="560" t="str">
        <f>IFERROR(VLOOKUP(P26,'FX rates'!$C$9:$D$25,2,FALSE),"")</f>
        <v/>
      </c>
      <c r="R26" s="308">
        <f t="shared" si="8"/>
        <v>0</v>
      </c>
      <c r="S26" s="308">
        <f t="shared" si="9"/>
        <v>0</v>
      </c>
      <c r="T26" s="61"/>
      <c r="U26" s="161"/>
      <c r="V26" s="193" t="s">
        <v>71</v>
      </c>
      <c r="W26" s="198" t="s">
        <v>72</v>
      </c>
      <c r="X26" s="17" t="s">
        <v>176</v>
      </c>
      <c r="Y26" s="161" t="s">
        <v>217</v>
      </c>
      <c r="Z26" s="61"/>
      <c r="AA26" s="61"/>
      <c r="AB26" s="322" t="s">
        <v>214</v>
      </c>
      <c r="AC26" s="78">
        <f>SUMIF($G$23:$G$211,AB26,$J$23:$J$211)</f>
        <v>0</v>
      </c>
      <c r="AD26" s="78">
        <f>SUMIF($G$23:$G$211,AB26,$L$23:$L$211)</f>
        <v>0</v>
      </c>
      <c r="AE26" s="78">
        <f>SUMIF($G$23:$G$211,AB26,$M$23:$M$211)</f>
        <v>0</v>
      </c>
      <c r="AF26" s="78">
        <f>SUMIF($G$23:$G$211,AB26,$N$23:$N$211)</f>
        <v>0</v>
      </c>
      <c r="AG26" s="78">
        <f>SUMIF($G$23:$G$211,AB26,$O$23:$O$211)</f>
        <v>0</v>
      </c>
      <c r="AH26" s="78">
        <f>SUMIF($G$23:$G$211,AB26,$R$23:$R$211)</f>
        <v>0</v>
      </c>
      <c r="AI26" s="78">
        <f>SUMIF($G$23:$G$211,AB26,$S$23:$S$211)</f>
        <v>0</v>
      </c>
      <c r="AJ26" s="61"/>
      <c r="AK26" s="50"/>
    </row>
    <row r="27" spans="1:37" ht="13.5" thickBot="1" x14ac:dyDescent="0.25">
      <c r="A27" s="201"/>
      <c r="B27" s="29"/>
      <c r="C27" s="201"/>
      <c r="D27" s="29"/>
      <c r="E27" s="29"/>
      <c r="F27" s="201"/>
      <c r="G27" s="201"/>
      <c r="H27" s="1163"/>
      <c r="I27" s="1163"/>
      <c r="J27" s="1082"/>
      <c r="K27" s="1082"/>
      <c r="L27" s="1082"/>
      <c r="M27" s="1082"/>
      <c r="N27" s="1082"/>
      <c r="O27" s="1082"/>
      <c r="P27" s="52"/>
      <c r="Q27" s="560" t="str">
        <f>IFERROR(VLOOKUP(P27,'FX rates'!$C$9:$D$25,2,FALSE),"")</f>
        <v/>
      </c>
      <c r="R27" s="308">
        <f t="shared" si="8"/>
        <v>0</v>
      </c>
      <c r="S27" s="308">
        <f t="shared" si="9"/>
        <v>0</v>
      </c>
      <c r="T27" s="61"/>
      <c r="U27" s="61"/>
      <c r="V27" s="193" t="s">
        <v>73</v>
      </c>
      <c r="W27" s="198" t="s">
        <v>74</v>
      </c>
      <c r="X27" s="17" t="s">
        <v>177</v>
      </c>
      <c r="Y27" s="61"/>
      <c r="Z27" s="61"/>
      <c r="AA27" s="61"/>
      <c r="AB27" s="322" t="s">
        <v>215</v>
      </c>
      <c r="AC27" s="78">
        <f>SUMIF($G$23:$G$211,AB27,$J$23:$J$211)</f>
        <v>0</v>
      </c>
      <c r="AD27" s="78">
        <f>SUMIF($G$23:$G$211,AB27,$L$23:$L$211)</f>
        <v>0</v>
      </c>
      <c r="AE27" s="78">
        <f>SUMIF($G$23:$G$211,AB27,$M$23:$M$211)</f>
        <v>0</v>
      </c>
      <c r="AF27" s="78">
        <f>SUMIF($G$23:$G$211,AB27,$N$23:$N$211)</f>
        <v>0</v>
      </c>
      <c r="AG27" s="78">
        <f>SUMIF($G$23:$G$211,AB27,$O$23:$O$211)</f>
        <v>0</v>
      </c>
      <c r="AH27" s="78">
        <f>SUMIF($G$23:$G$211,AB27,$R$23:$R$211)</f>
        <v>0</v>
      </c>
      <c r="AI27" s="78">
        <f>SUMIF($G$23:$G$211,AB27,$S$23:$S$211)</f>
        <v>0</v>
      </c>
      <c r="AJ27" s="61"/>
      <c r="AK27" s="50"/>
    </row>
    <row r="28" spans="1:37" ht="13.5" thickBot="1" x14ac:dyDescent="0.25">
      <c r="A28" s="201"/>
      <c r="B28" s="29"/>
      <c r="C28" s="201"/>
      <c r="D28" s="29"/>
      <c r="E28" s="29"/>
      <c r="F28" s="201"/>
      <c r="G28" s="201"/>
      <c r="H28" s="1163"/>
      <c r="I28" s="1163"/>
      <c r="J28" s="1082"/>
      <c r="K28" s="1082"/>
      <c r="L28" s="1082"/>
      <c r="M28" s="1082"/>
      <c r="N28" s="1082"/>
      <c r="O28" s="1082"/>
      <c r="P28" s="52"/>
      <c r="Q28" s="560" t="str">
        <f>IFERROR(VLOOKUP(P28,'FX rates'!$C$9:$D$25,2,FALSE),"")</f>
        <v/>
      </c>
      <c r="R28" s="308">
        <f t="shared" si="8"/>
        <v>0</v>
      </c>
      <c r="S28" s="308">
        <f t="shared" si="9"/>
        <v>0</v>
      </c>
      <c r="T28" s="61"/>
      <c r="U28" s="61"/>
      <c r="V28" s="193" t="s">
        <v>75</v>
      </c>
      <c r="W28" s="198" t="s">
        <v>76</v>
      </c>
      <c r="X28" s="17" t="s">
        <v>178</v>
      </c>
      <c r="Y28" s="61"/>
      <c r="Z28" s="61"/>
      <c r="AA28" s="61"/>
      <c r="AB28" s="322" t="s">
        <v>216</v>
      </c>
      <c r="AC28" s="78">
        <f>SUMIF($G$23:$G$211,AB28,$J$23:$J$211)</f>
        <v>0</v>
      </c>
      <c r="AD28" s="78">
        <f>SUMIF($G$23:$G$211,AB28,$L$23:$L$211)</f>
        <v>0</v>
      </c>
      <c r="AE28" s="78">
        <f>SUMIF($G$23:$G$211,AB28,$M$23:$M$211)</f>
        <v>0</v>
      </c>
      <c r="AF28" s="78">
        <f>SUMIF($G$23:$G$211,AB28,$N$23:$N$211)</f>
        <v>0</v>
      </c>
      <c r="AG28" s="78">
        <f>SUMIF($G$23:$G$211,AB28,$O$23:$O$211)</f>
        <v>0</v>
      </c>
      <c r="AH28" s="78">
        <f>SUMIF($G$23:$G$211,AB28,$R$23:$R$211)</f>
        <v>0</v>
      </c>
      <c r="AI28" s="78">
        <f>SUMIF($G$23:$G$211,AB28,$S$23:$S$211)</f>
        <v>0</v>
      </c>
      <c r="AJ28" s="61"/>
      <c r="AK28" s="50"/>
    </row>
    <row r="29" spans="1:37" ht="13.5" thickBot="1" x14ac:dyDescent="0.25">
      <c r="A29" s="201"/>
      <c r="B29" s="29"/>
      <c r="C29" s="201"/>
      <c r="D29" s="29"/>
      <c r="E29" s="29"/>
      <c r="F29" s="201"/>
      <c r="G29" s="201"/>
      <c r="H29" s="1163"/>
      <c r="I29" s="1163"/>
      <c r="J29" s="1082"/>
      <c r="K29" s="1082"/>
      <c r="L29" s="1082"/>
      <c r="M29" s="1082"/>
      <c r="N29" s="1082"/>
      <c r="O29" s="1082"/>
      <c r="P29" s="52"/>
      <c r="Q29" s="560" t="str">
        <f>IFERROR(VLOOKUP(P29,'FX rates'!$C$9:$D$25,2,FALSE),"")</f>
        <v/>
      </c>
      <c r="R29" s="308">
        <f t="shared" si="8"/>
        <v>0</v>
      </c>
      <c r="S29" s="308">
        <f t="shared" si="9"/>
        <v>0</v>
      </c>
      <c r="T29" s="61"/>
      <c r="U29" s="61"/>
      <c r="V29" s="193" t="s">
        <v>91</v>
      </c>
      <c r="W29" s="198" t="s">
        <v>92</v>
      </c>
      <c r="X29" s="17" t="s">
        <v>186</v>
      </c>
      <c r="Y29" s="61"/>
      <c r="Z29" s="61"/>
      <c r="AA29" s="61"/>
      <c r="AB29" s="322" t="s">
        <v>217</v>
      </c>
      <c r="AC29" s="78">
        <f>AC25-AC26-AC27-AC28</f>
        <v>0</v>
      </c>
      <c r="AD29" s="78">
        <f t="shared" ref="AD29:AI29" si="10">AD25-AD26-AD27-AD28</f>
        <v>0</v>
      </c>
      <c r="AE29" s="78">
        <f t="shared" si="10"/>
        <v>0</v>
      </c>
      <c r="AF29" s="78">
        <f t="shared" si="10"/>
        <v>0</v>
      </c>
      <c r="AG29" s="78">
        <f t="shared" si="10"/>
        <v>0</v>
      </c>
      <c r="AH29" s="78">
        <f t="shared" si="10"/>
        <v>0</v>
      </c>
      <c r="AI29" s="78">
        <f t="shared" si="10"/>
        <v>0</v>
      </c>
      <c r="AJ29" s="61"/>
      <c r="AK29" s="50"/>
    </row>
    <row r="30" spans="1:37" ht="13.5" thickBot="1" x14ac:dyDescent="0.25">
      <c r="A30" s="201"/>
      <c r="B30" s="29"/>
      <c r="C30" s="201"/>
      <c r="D30" s="29"/>
      <c r="E30" s="29"/>
      <c r="F30" s="201"/>
      <c r="G30" s="201"/>
      <c r="H30" s="1163"/>
      <c r="I30" s="1163"/>
      <c r="J30" s="1082"/>
      <c r="K30" s="1082"/>
      <c r="L30" s="1082"/>
      <c r="M30" s="1082"/>
      <c r="N30" s="1082"/>
      <c r="O30" s="1082"/>
      <c r="P30" s="52"/>
      <c r="Q30" s="560" t="str">
        <f>IFERROR(VLOOKUP(P30,'FX rates'!$C$9:$D$25,2,FALSE),"")</f>
        <v/>
      </c>
      <c r="R30" s="308">
        <f t="shared" si="8"/>
        <v>0</v>
      </c>
      <c r="S30" s="308">
        <f t="shared" si="9"/>
        <v>0</v>
      </c>
      <c r="T30" s="61"/>
      <c r="U30" s="61"/>
      <c r="V30" s="193" t="s">
        <v>77</v>
      </c>
      <c r="W30" s="198" t="s">
        <v>78</v>
      </c>
      <c r="X30" s="17" t="s">
        <v>187</v>
      </c>
      <c r="Y30" s="61"/>
      <c r="Z30" s="61"/>
      <c r="AA30" s="61"/>
      <c r="AB30" s="241" t="s">
        <v>34</v>
      </c>
      <c r="AC30" s="78">
        <f>SUMIF($A$23:$A$211,AB30,$J$23:$J$211)</f>
        <v>0</v>
      </c>
      <c r="AD30" s="78">
        <f>SUMIF($A$23:$A$211,AB30,$L$23:$L$211)</f>
        <v>0</v>
      </c>
      <c r="AE30" s="78">
        <f>SUMIF($A$23:$A$211,AB30,$M$23:$M$211)</f>
        <v>0</v>
      </c>
      <c r="AF30" s="78">
        <f>SUMIF($A$23:$A$211,AB30,$N$23:$N$211)</f>
        <v>0</v>
      </c>
      <c r="AG30" s="78">
        <f>SUMIF($A$23:$A$211,AB30,$O$23:$O$211)</f>
        <v>0</v>
      </c>
      <c r="AH30" s="78">
        <f>SUMIF($A$23:$A$211,AB30,$R$23:$R$211)</f>
        <v>0</v>
      </c>
      <c r="AI30" s="78">
        <f>SUMIF($A$23:$A$211,AB30,$S$23:$S$211)</f>
        <v>0</v>
      </c>
      <c r="AJ30" s="61"/>
      <c r="AK30" s="50"/>
    </row>
    <row r="31" spans="1:37" ht="13.5" thickBot="1" x14ac:dyDescent="0.25">
      <c r="A31" s="201"/>
      <c r="B31" s="29"/>
      <c r="C31" s="201"/>
      <c r="D31" s="29"/>
      <c r="E31" s="29"/>
      <c r="F31" s="201"/>
      <c r="G31" s="201"/>
      <c r="H31" s="1163"/>
      <c r="I31" s="1163"/>
      <c r="J31" s="1082"/>
      <c r="K31" s="1082"/>
      <c r="L31" s="1082"/>
      <c r="M31" s="1082"/>
      <c r="N31" s="1082"/>
      <c r="O31" s="1082"/>
      <c r="P31" s="52"/>
      <c r="Q31" s="560" t="str">
        <f>IFERROR(VLOOKUP(P31,'FX rates'!$C$9:$D$25,2,FALSE),"")</f>
        <v/>
      </c>
      <c r="R31" s="308">
        <f t="shared" si="8"/>
        <v>0</v>
      </c>
      <c r="S31" s="308">
        <f t="shared" si="9"/>
        <v>0</v>
      </c>
      <c r="T31" s="61"/>
      <c r="U31" s="61"/>
      <c r="V31" s="193" t="s">
        <v>98</v>
      </c>
      <c r="W31" s="198" t="s">
        <v>99</v>
      </c>
      <c r="X31" s="161"/>
      <c r="Y31" s="61"/>
      <c r="Z31" s="61"/>
      <c r="AA31" s="61"/>
      <c r="AB31" s="70" t="s">
        <v>16</v>
      </c>
      <c r="AC31" s="78">
        <f t="shared" ref="AC31" si="11">AC30+AC25+AC24</f>
        <v>0</v>
      </c>
      <c r="AD31" s="78">
        <f t="shared" ref="AD31" si="12">AD30+AD25+AD24</f>
        <v>0</v>
      </c>
      <c r="AE31" s="78">
        <f t="shared" ref="AE31" si="13">AE30+AE25+AE24</f>
        <v>0</v>
      </c>
      <c r="AF31" s="78">
        <f t="shared" ref="AF31" si="14">AF30+AF25+AF24</f>
        <v>0</v>
      </c>
      <c r="AG31" s="78">
        <f t="shared" ref="AG31" si="15">AG30+AG25+AG24</f>
        <v>0</v>
      </c>
      <c r="AH31" s="78">
        <f t="shared" ref="AH31" si="16">AH30+AH25+AH24</f>
        <v>0</v>
      </c>
      <c r="AI31" s="78">
        <f t="shared" ref="AI31" si="17">AI30+AI25+AI24</f>
        <v>0</v>
      </c>
      <c r="AJ31" s="61"/>
      <c r="AK31" s="50"/>
    </row>
    <row r="32" spans="1:37" ht="13.5" thickBot="1" x14ac:dyDescent="0.25">
      <c r="A32" s="201"/>
      <c r="B32" s="29"/>
      <c r="C32" s="201"/>
      <c r="D32" s="29"/>
      <c r="E32" s="29"/>
      <c r="F32" s="201"/>
      <c r="G32" s="201"/>
      <c r="H32" s="1163"/>
      <c r="I32" s="1163"/>
      <c r="J32" s="1082"/>
      <c r="K32" s="1082"/>
      <c r="L32" s="1082"/>
      <c r="M32" s="1082"/>
      <c r="N32" s="1082"/>
      <c r="O32" s="1082"/>
      <c r="P32" s="52"/>
      <c r="Q32" s="560" t="str">
        <f>IFERROR(VLOOKUP(P32,'FX rates'!$C$9:$D$25,2,FALSE),"")</f>
        <v/>
      </c>
      <c r="R32" s="308">
        <f t="shared" si="8"/>
        <v>0</v>
      </c>
      <c r="S32" s="308">
        <f t="shared" si="9"/>
        <v>0</v>
      </c>
      <c r="T32" s="61"/>
      <c r="U32" s="61"/>
      <c r="V32" s="193" t="s">
        <v>81</v>
      </c>
      <c r="W32" s="198" t="s">
        <v>82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0"/>
    </row>
    <row r="33" spans="1:37" ht="16.5" customHeight="1" thickBot="1" x14ac:dyDescent="0.25">
      <c r="A33" s="201"/>
      <c r="B33" s="29"/>
      <c r="C33" s="201"/>
      <c r="D33" s="29"/>
      <c r="E33" s="29"/>
      <c r="F33" s="201"/>
      <c r="G33" s="201"/>
      <c r="H33" s="1163"/>
      <c r="I33" s="1163"/>
      <c r="J33" s="1082"/>
      <c r="K33" s="1082"/>
      <c r="L33" s="1082"/>
      <c r="M33" s="1082"/>
      <c r="N33" s="1082"/>
      <c r="O33" s="1082"/>
      <c r="P33" s="52"/>
      <c r="Q33" s="560" t="str">
        <f>IFERROR(VLOOKUP(P33,'FX rates'!$C$9:$D$25,2,FALSE),"")</f>
        <v/>
      </c>
      <c r="R33" s="308">
        <f t="shared" si="8"/>
        <v>0</v>
      </c>
      <c r="S33" s="308">
        <f t="shared" si="9"/>
        <v>0</v>
      </c>
      <c r="T33" s="61"/>
      <c r="U33" s="61"/>
      <c r="V33" s="193" t="s">
        <v>95</v>
      </c>
      <c r="W33" s="198" t="s">
        <v>96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50"/>
    </row>
    <row r="34" spans="1:37" ht="13.5" thickBot="1" x14ac:dyDescent="0.25">
      <c r="A34" s="201"/>
      <c r="B34" s="29"/>
      <c r="C34" s="201"/>
      <c r="D34" s="29"/>
      <c r="E34" s="29"/>
      <c r="F34" s="201"/>
      <c r="G34" s="201"/>
      <c r="H34" s="1163"/>
      <c r="I34" s="1163"/>
      <c r="J34" s="1082"/>
      <c r="K34" s="1082"/>
      <c r="L34" s="1082"/>
      <c r="M34" s="1082"/>
      <c r="N34" s="1082"/>
      <c r="O34" s="1082"/>
      <c r="P34" s="52"/>
      <c r="Q34" s="560" t="str">
        <f>IFERROR(VLOOKUP(P34,'FX rates'!$C$9:$D$25,2,FALSE),"")</f>
        <v/>
      </c>
      <c r="R34" s="308">
        <f t="shared" si="8"/>
        <v>0</v>
      </c>
      <c r="S34" s="308">
        <f t="shared" si="9"/>
        <v>0</v>
      </c>
      <c r="T34" s="61"/>
      <c r="U34" s="61"/>
      <c r="V34" s="193" t="s">
        <v>83</v>
      </c>
      <c r="W34" s="198" t="s">
        <v>84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50"/>
    </row>
    <row r="35" spans="1:37" ht="13.5" thickBot="1" x14ac:dyDescent="0.25">
      <c r="A35" s="201"/>
      <c r="B35" s="1083"/>
      <c r="C35" s="309"/>
      <c r="D35" s="29"/>
      <c r="E35" s="29"/>
      <c r="F35" s="201"/>
      <c r="G35" s="201"/>
      <c r="H35" s="1163"/>
      <c r="I35" s="1163"/>
      <c r="J35" s="1082"/>
      <c r="K35" s="1082"/>
      <c r="L35" s="1082"/>
      <c r="M35" s="1082"/>
      <c r="N35" s="1082"/>
      <c r="O35" s="1082"/>
      <c r="P35" s="1084"/>
      <c r="Q35" s="560" t="str">
        <f>IFERROR(VLOOKUP(P35,'FX rates'!$C$9:$D$25,2,FALSE),"")</f>
        <v/>
      </c>
      <c r="R35" s="308">
        <f t="shared" si="8"/>
        <v>0</v>
      </c>
      <c r="S35" s="308">
        <f t="shared" si="9"/>
        <v>0</v>
      </c>
      <c r="T35" s="61"/>
      <c r="U35" s="61"/>
      <c r="V35" s="193" t="s">
        <v>85</v>
      </c>
      <c r="W35" s="198" t="s">
        <v>86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50"/>
    </row>
    <row r="36" spans="1:37" ht="13.5" thickBot="1" x14ac:dyDescent="0.25">
      <c r="A36" s="201"/>
      <c r="B36" s="29"/>
      <c r="C36" s="201"/>
      <c r="D36" s="29"/>
      <c r="E36" s="29"/>
      <c r="F36" s="201"/>
      <c r="G36" s="201"/>
      <c r="H36" s="1163"/>
      <c r="I36" s="1163"/>
      <c r="J36" s="1082"/>
      <c r="K36" s="1082"/>
      <c r="L36" s="1082"/>
      <c r="M36" s="1082"/>
      <c r="N36" s="1082"/>
      <c r="O36" s="1082"/>
      <c r="P36" s="52"/>
      <c r="Q36" s="560" t="str">
        <f>IFERROR(VLOOKUP(P36,'FX rates'!$C$9:$D$25,2,FALSE),"")</f>
        <v/>
      </c>
      <c r="R36" s="308">
        <f t="shared" si="8"/>
        <v>0</v>
      </c>
      <c r="S36" s="308">
        <f t="shared" si="9"/>
        <v>0</v>
      </c>
      <c r="T36" s="61"/>
      <c r="U36" s="61"/>
      <c r="V36" s="193" t="s">
        <v>87</v>
      </c>
      <c r="W36" s="198" t="s">
        <v>88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50"/>
    </row>
    <row r="37" spans="1:37" ht="13.5" thickBot="1" x14ac:dyDescent="0.25">
      <c r="A37" s="201"/>
      <c r="B37" s="29"/>
      <c r="C37" s="201"/>
      <c r="D37" s="29"/>
      <c r="E37" s="29"/>
      <c r="F37" s="201"/>
      <c r="G37" s="201"/>
      <c r="H37" s="1163"/>
      <c r="I37" s="1163"/>
      <c r="J37" s="1082"/>
      <c r="K37" s="1082"/>
      <c r="L37" s="1082"/>
      <c r="M37" s="1082"/>
      <c r="N37" s="1082"/>
      <c r="O37" s="1082"/>
      <c r="P37" s="52"/>
      <c r="Q37" s="560" t="str">
        <f>IFERROR(VLOOKUP(P37,'FX rates'!$C$9:$D$25,2,FALSE),"")</f>
        <v/>
      </c>
      <c r="R37" s="308">
        <f t="shared" si="8"/>
        <v>0</v>
      </c>
      <c r="S37" s="308">
        <f t="shared" si="9"/>
        <v>0</v>
      </c>
      <c r="T37" s="61"/>
      <c r="U37" s="61"/>
      <c r="V37" s="193" t="s">
        <v>89</v>
      </c>
      <c r="W37" s="198" t="s">
        <v>90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50"/>
    </row>
    <row r="38" spans="1:37" ht="13.5" thickBot="1" x14ac:dyDescent="0.25">
      <c r="A38" s="201"/>
      <c r="B38" s="29"/>
      <c r="C38" s="201"/>
      <c r="D38" s="29"/>
      <c r="E38" s="29"/>
      <c r="F38" s="201"/>
      <c r="G38" s="201"/>
      <c r="H38" s="1163"/>
      <c r="I38" s="1163"/>
      <c r="J38" s="1082"/>
      <c r="K38" s="1082"/>
      <c r="L38" s="1082"/>
      <c r="M38" s="1082"/>
      <c r="N38" s="1082"/>
      <c r="O38" s="1082"/>
      <c r="P38" s="52"/>
      <c r="Q38" s="560" t="str">
        <f>IFERROR(VLOOKUP(P38,'FX rates'!$C$9:$D$25,2,FALSE),"")</f>
        <v/>
      </c>
      <c r="R38" s="308">
        <f t="shared" si="8"/>
        <v>0</v>
      </c>
      <c r="S38" s="308">
        <f t="shared" si="9"/>
        <v>0</v>
      </c>
      <c r="T38" s="61"/>
      <c r="U38" s="61"/>
      <c r="V38" s="193" t="s">
        <v>79</v>
      </c>
      <c r="W38" s="198" t="s">
        <v>80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50"/>
    </row>
    <row r="39" spans="1:37" ht="13.5" thickBot="1" x14ac:dyDescent="0.25">
      <c r="A39" s="201"/>
      <c r="B39" s="29"/>
      <c r="C39" s="201"/>
      <c r="D39" s="29"/>
      <c r="E39" s="29"/>
      <c r="F39" s="201"/>
      <c r="G39" s="201"/>
      <c r="H39" s="1163"/>
      <c r="I39" s="1163"/>
      <c r="J39" s="1082"/>
      <c r="K39" s="1082"/>
      <c r="L39" s="1082"/>
      <c r="M39" s="1082"/>
      <c r="N39" s="1082"/>
      <c r="O39" s="1082"/>
      <c r="P39" s="52"/>
      <c r="Q39" s="560" t="str">
        <f>IFERROR(VLOOKUP(P39,'FX rates'!$C$9:$D$25,2,FALSE),"")</f>
        <v/>
      </c>
      <c r="R39" s="308">
        <f t="shared" si="8"/>
        <v>0</v>
      </c>
      <c r="S39" s="308">
        <f t="shared" si="9"/>
        <v>0</v>
      </c>
      <c r="T39" s="61"/>
      <c r="U39" s="61"/>
      <c r="V39" s="193" t="s">
        <v>100</v>
      </c>
      <c r="W39" s="198" t="s">
        <v>101</v>
      </c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50"/>
    </row>
    <row r="40" spans="1:37" x14ac:dyDescent="0.2">
      <c r="A40" s="201"/>
      <c r="B40" s="29"/>
      <c r="C40" s="309"/>
      <c r="D40" s="29"/>
      <c r="E40" s="29"/>
      <c r="F40" s="201"/>
      <c r="G40" s="201"/>
      <c r="H40" s="1163"/>
      <c r="I40" s="1163"/>
      <c r="J40" s="1082"/>
      <c r="K40" s="1082"/>
      <c r="L40" s="1082"/>
      <c r="M40" s="1082"/>
      <c r="N40" s="1082"/>
      <c r="O40" s="1082"/>
      <c r="P40" s="52"/>
      <c r="Q40" s="560" t="str">
        <f>IFERROR(VLOOKUP(P40,'FX rates'!$C$9:$D$25,2,FALSE),"")</f>
        <v/>
      </c>
      <c r="R40" s="308">
        <f t="shared" si="8"/>
        <v>0</v>
      </c>
      <c r="S40" s="308">
        <f t="shared" si="9"/>
        <v>0</v>
      </c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50"/>
    </row>
    <row r="41" spans="1:37" x14ac:dyDescent="0.2">
      <c r="A41" s="201"/>
      <c r="B41" s="29"/>
      <c r="C41" s="309"/>
      <c r="D41" s="29"/>
      <c r="E41" s="29"/>
      <c r="F41" s="201"/>
      <c r="G41" s="201"/>
      <c r="H41" s="1163"/>
      <c r="I41" s="1163"/>
      <c r="J41" s="1082"/>
      <c r="K41" s="1082"/>
      <c r="L41" s="1082"/>
      <c r="M41" s="1082"/>
      <c r="N41" s="1082"/>
      <c r="O41" s="1082"/>
      <c r="P41" s="52"/>
      <c r="Q41" s="560" t="str">
        <f>IFERROR(VLOOKUP(P41,'FX rates'!$C$9:$D$25,2,FALSE),"")</f>
        <v/>
      </c>
      <c r="R41" s="308">
        <f t="shared" si="8"/>
        <v>0</v>
      </c>
      <c r="S41" s="308">
        <f t="shared" si="9"/>
        <v>0</v>
      </c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50"/>
    </row>
    <row r="42" spans="1:37" x14ac:dyDescent="0.2">
      <c r="A42" s="201"/>
      <c r="B42" s="29"/>
      <c r="C42" s="309"/>
      <c r="D42" s="29"/>
      <c r="E42" s="29"/>
      <c r="F42" s="201"/>
      <c r="G42" s="201"/>
      <c r="H42" s="1163"/>
      <c r="I42" s="1163"/>
      <c r="J42" s="1082"/>
      <c r="K42" s="1082"/>
      <c r="L42" s="1082"/>
      <c r="M42" s="1082"/>
      <c r="N42" s="1082"/>
      <c r="O42" s="1082"/>
      <c r="P42" s="52"/>
      <c r="Q42" s="560" t="str">
        <f>IFERROR(VLOOKUP(P42,'FX rates'!$C$9:$D$25,2,FALSE),"")</f>
        <v/>
      </c>
      <c r="R42" s="308">
        <f t="shared" si="8"/>
        <v>0</v>
      </c>
      <c r="S42" s="308">
        <f t="shared" si="9"/>
        <v>0</v>
      </c>
      <c r="T42" s="61"/>
      <c r="U42" s="211" t="s">
        <v>225</v>
      </c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0"/>
    </row>
    <row r="43" spans="1:37" x14ac:dyDescent="0.2">
      <c r="A43" s="201"/>
      <c r="B43" s="29"/>
      <c r="C43" s="309"/>
      <c r="D43" s="29"/>
      <c r="E43" s="29"/>
      <c r="F43" s="201"/>
      <c r="G43" s="201"/>
      <c r="H43" s="1163"/>
      <c r="I43" s="1163"/>
      <c r="J43" s="1082"/>
      <c r="K43" s="1082"/>
      <c r="L43" s="1082"/>
      <c r="M43" s="1082"/>
      <c r="N43" s="1082"/>
      <c r="O43" s="1082"/>
      <c r="P43" s="52"/>
      <c r="Q43" s="560" t="str">
        <f>IFERROR(VLOOKUP(P43,'FX rates'!$C$9:$D$25,2,FALSE),"")</f>
        <v/>
      </c>
      <c r="R43" s="308">
        <f t="shared" si="8"/>
        <v>0</v>
      </c>
      <c r="S43" s="308">
        <f t="shared" si="9"/>
        <v>0</v>
      </c>
      <c r="T43" s="61"/>
      <c r="U43" s="119" t="s">
        <v>230</v>
      </c>
      <c r="V43" s="217" t="str">
        <f>"Valuation Amount Balance Sheet "&amp;YEAR($B$6)</f>
        <v>Valuation Amount Balance Sheet 1900</v>
      </c>
      <c r="W43" s="217" t="s">
        <v>224</v>
      </c>
      <c r="X43" s="217" t="str">
        <f>"Other Assets at Year End "&amp;YEAR($B$6)</f>
        <v>Other Assets at Year End 1900</v>
      </c>
      <c r="Y43" s="61"/>
      <c r="Z43" s="119" t="s">
        <v>67</v>
      </c>
      <c r="AA43" s="217" t="str">
        <f>"Valuation Amount Balance Sheet "&amp;YEAR($B$6)</f>
        <v>Valuation Amount Balance Sheet 1900</v>
      </c>
      <c r="AB43" s="217" t="s">
        <v>224</v>
      </c>
      <c r="AC43" s="217" t="str">
        <f>"Other Assets at Year End "&amp;YEAR($B$6)</f>
        <v>Other Assets at Year End 1900</v>
      </c>
      <c r="AD43" s="61"/>
      <c r="AE43" s="61"/>
      <c r="AF43" s="61"/>
      <c r="AG43" s="61"/>
      <c r="AH43" s="61"/>
      <c r="AI43" s="61"/>
      <c r="AJ43" s="61"/>
      <c r="AK43" s="50"/>
    </row>
    <row r="44" spans="1:37" x14ac:dyDescent="0.2">
      <c r="A44" s="201"/>
      <c r="B44" s="29"/>
      <c r="C44" s="309"/>
      <c r="D44" s="29"/>
      <c r="E44" s="29"/>
      <c r="F44" s="201"/>
      <c r="G44" s="201"/>
      <c r="H44" s="1163"/>
      <c r="I44" s="1163"/>
      <c r="J44" s="1082"/>
      <c r="K44" s="1082"/>
      <c r="L44" s="1082"/>
      <c r="M44" s="1082"/>
      <c r="N44" s="1082"/>
      <c r="O44" s="1082"/>
      <c r="P44" s="52"/>
      <c r="Q44" s="560" t="str">
        <f>IFERROR(VLOOKUP(P44,'FX rates'!$C$9:$D$25,2,FALSE),"")</f>
        <v/>
      </c>
      <c r="R44" s="308">
        <f t="shared" si="8"/>
        <v>0</v>
      </c>
      <c r="S44" s="308">
        <f t="shared" si="9"/>
        <v>0</v>
      </c>
      <c r="T44" s="61"/>
      <c r="U44" s="78" t="s">
        <v>173</v>
      </c>
      <c r="V44" s="127">
        <f>SUMIF($F$23:$F$211,U44,$N$23:$N$211)</f>
        <v>0</v>
      </c>
      <c r="W44" s="127">
        <f>SUMIF($F$23:$F$211,U44,$R$23:$R$211)</f>
        <v>0</v>
      </c>
      <c r="X44" s="127">
        <f>SUMIF($F$23:$F$211,U44,$S$23:$S$211)</f>
        <v>0</v>
      </c>
      <c r="Y44" s="61"/>
      <c r="Z44" s="119" t="s">
        <v>214</v>
      </c>
      <c r="AA44" s="127">
        <f>SUMIF($G$23:$G$211,Z44,$N$23:$N$211)</f>
        <v>0</v>
      </c>
      <c r="AB44" s="127">
        <f>SUMIF($G$23:$G$211,Z44,$R$23:$R$211)</f>
        <v>0</v>
      </c>
      <c r="AC44" s="127">
        <f>SUMIF($G$23:$G$211,Z44,$S$23:$S$211)</f>
        <v>0</v>
      </c>
      <c r="AD44" s="61"/>
      <c r="AE44" s="61"/>
      <c r="AF44" s="61"/>
      <c r="AG44" s="61"/>
      <c r="AH44" s="61"/>
      <c r="AI44" s="61"/>
      <c r="AJ44" s="61"/>
      <c r="AK44" s="50"/>
    </row>
    <row r="45" spans="1:37" x14ac:dyDescent="0.2">
      <c r="A45" s="201"/>
      <c r="B45" s="29"/>
      <c r="C45" s="309"/>
      <c r="D45" s="29"/>
      <c r="E45" s="29"/>
      <c r="F45" s="201"/>
      <c r="G45" s="201"/>
      <c r="H45" s="1163"/>
      <c r="I45" s="1163"/>
      <c r="J45" s="1082"/>
      <c r="K45" s="1082"/>
      <c r="L45" s="1082"/>
      <c r="M45" s="1082"/>
      <c r="N45" s="1082"/>
      <c r="O45" s="1082"/>
      <c r="P45" s="52"/>
      <c r="Q45" s="560" t="str">
        <f>IFERROR(VLOOKUP(P45,'FX rates'!$C$9:$D$25,2,FALSE),"")</f>
        <v/>
      </c>
      <c r="R45" s="308">
        <f t="shared" si="8"/>
        <v>0</v>
      </c>
      <c r="S45" s="308">
        <f t="shared" si="9"/>
        <v>0</v>
      </c>
      <c r="T45" s="61"/>
      <c r="U45" s="78" t="s">
        <v>175</v>
      </c>
      <c r="V45" s="127">
        <f t="shared" ref="V45:V50" si="18">SUMIF($F$23:$F$211,U45,$N$23:$N$211)</f>
        <v>0</v>
      </c>
      <c r="W45" s="127">
        <f t="shared" ref="W45:W50" si="19">SUMIF($F$23:$F$211,U45,$R$23:$R$211)</f>
        <v>0</v>
      </c>
      <c r="X45" s="127">
        <f t="shared" ref="X45:X50" si="20">SUMIF($F$23:$F$211,U45,$S$23:$S$211)</f>
        <v>0</v>
      </c>
      <c r="Y45" s="61"/>
      <c r="Z45" s="119" t="s">
        <v>215</v>
      </c>
      <c r="AA45" s="127">
        <f>SUMIF($G$23:$G$211,Z45,$N$23:$N$211)</f>
        <v>0</v>
      </c>
      <c r="AB45" s="127">
        <f>SUMIF($G$23:$G$211,Z45,$R$23:$R$211)</f>
        <v>0</v>
      </c>
      <c r="AC45" s="127">
        <f>SUMIF($G$23:$G$211,Z45,$S$23:$S$211)</f>
        <v>0</v>
      </c>
      <c r="AD45" s="61"/>
      <c r="AE45" s="61"/>
      <c r="AF45" s="61"/>
      <c r="AG45" s="61"/>
      <c r="AH45" s="61"/>
      <c r="AI45" s="61"/>
      <c r="AJ45" s="61"/>
      <c r="AK45" s="50"/>
    </row>
    <row r="46" spans="1:37" x14ac:dyDescent="0.2">
      <c r="A46" s="201"/>
      <c r="B46" s="29"/>
      <c r="C46" s="201"/>
      <c r="D46" s="29"/>
      <c r="E46" s="29"/>
      <c r="F46" s="201"/>
      <c r="G46" s="201"/>
      <c r="H46" s="1163"/>
      <c r="I46" s="1163"/>
      <c r="J46" s="1082"/>
      <c r="K46" s="1082"/>
      <c r="L46" s="1082"/>
      <c r="M46" s="1082"/>
      <c r="N46" s="1082"/>
      <c r="O46" s="1082"/>
      <c r="P46" s="52"/>
      <c r="Q46" s="560" t="str">
        <f>IFERROR(VLOOKUP(P46,'FX rates'!$C$9:$D$25,2,FALSE),"")</f>
        <v/>
      </c>
      <c r="R46" s="308">
        <f t="shared" si="8"/>
        <v>0</v>
      </c>
      <c r="S46" s="308">
        <f t="shared" si="9"/>
        <v>0</v>
      </c>
      <c r="T46" s="61"/>
      <c r="U46" s="78" t="s">
        <v>174</v>
      </c>
      <c r="V46" s="127">
        <f t="shared" si="18"/>
        <v>0</v>
      </c>
      <c r="W46" s="127">
        <f t="shared" si="19"/>
        <v>0</v>
      </c>
      <c r="X46" s="127">
        <f t="shared" si="20"/>
        <v>0</v>
      </c>
      <c r="Y46" s="61"/>
      <c r="Z46" s="119" t="s">
        <v>216</v>
      </c>
      <c r="AA46" s="127">
        <f>SUMIF($G$23:$G$211,Z46,$N$23:$N$211)</f>
        <v>0</v>
      </c>
      <c r="AB46" s="127">
        <f>SUMIF($G$23:$G$211,Z46,$R$23:$R$211)</f>
        <v>0</v>
      </c>
      <c r="AC46" s="127">
        <f>SUMIF($G$23:$G$211,Z46,$S$23:$S$211)</f>
        <v>0</v>
      </c>
      <c r="AD46" s="61"/>
      <c r="AE46" s="61"/>
      <c r="AF46" s="61"/>
      <c r="AG46" s="61"/>
      <c r="AH46" s="61"/>
      <c r="AI46" s="61"/>
      <c r="AJ46" s="61"/>
      <c r="AK46" s="50"/>
    </row>
    <row r="47" spans="1:37" x14ac:dyDescent="0.2">
      <c r="A47" s="201"/>
      <c r="B47" s="29"/>
      <c r="C47" s="201"/>
      <c r="D47" s="29"/>
      <c r="E47" s="29"/>
      <c r="F47" s="201"/>
      <c r="G47" s="201"/>
      <c r="H47" s="1163"/>
      <c r="I47" s="1163"/>
      <c r="J47" s="1082"/>
      <c r="K47" s="1082"/>
      <c r="L47" s="1082"/>
      <c r="M47" s="1082"/>
      <c r="N47" s="1082"/>
      <c r="O47" s="1082"/>
      <c r="P47" s="52"/>
      <c r="Q47" s="560" t="str">
        <f>IFERROR(VLOOKUP(P47,'FX rates'!$C$9:$D$25,2,FALSE),"")</f>
        <v/>
      </c>
      <c r="R47" s="308">
        <f t="shared" si="8"/>
        <v>0</v>
      </c>
      <c r="S47" s="308">
        <f t="shared" si="9"/>
        <v>0</v>
      </c>
      <c r="T47" s="61"/>
      <c r="U47" s="78" t="s">
        <v>176</v>
      </c>
      <c r="V47" s="127">
        <f t="shared" si="18"/>
        <v>0</v>
      </c>
      <c r="W47" s="127">
        <f t="shared" si="19"/>
        <v>0</v>
      </c>
      <c r="X47" s="127">
        <f t="shared" si="20"/>
        <v>0</v>
      </c>
      <c r="Y47" s="61"/>
      <c r="Z47" s="119" t="s">
        <v>217</v>
      </c>
      <c r="AA47" s="127">
        <f>AA48-AA44-AA45-AA46</f>
        <v>0</v>
      </c>
      <c r="AB47" s="127">
        <f t="shared" ref="AB47:AC47" si="21">AB48-AB44-AB45-AB46</f>
        <v>0</v>
      </c>
      <c r="AC47" s="127">
        <f t="shared" si="21"/>
        <v>0</v>
      </c>
      <c r="AD47" s="61"/>
      <c r="AE47" s="61"/>
      <c r="AF47" s="61"/>
      <c r="AG47" s="61"/>
      <c r="AH47" s="61"/>
      <c r="AI47" s="61"/>
      <c r="AJ47" s="61"/>
      <c r="AK47" s="50"/>
    </row>
    <row r="48" spans="1:37" x14ac:dyDescent="0.2">
      <c r="A48" s="201"/>
      <c r="B48" s="29"/>
      <c r="C48" s="309"/>
      <c r="D48" s="29"/>
      <c r="E48" s="29"/>
      <c r="F48" s="201"/>
      <c r="G48" s="201"/>
      <c r="H48" s="1163"/>
      <c r="I48" s="1163"/>
      <c r="J48" s="1082"/>
      <c r="K48" s="1082"/>
      <c r="L48" s="1082"/>
      <c r="M48" s="1082"/>
      <c r="N48" s="1082"/>
      <c r="O48" s="1082"/>
      <c r="P48" s="52"/>
      <c r="Q48" s="560" t="str">
        <f>IFERROR(VLOOKUP(P48,'FX rates'!$C$9:$D$25,2,FALSE),"")</f>
        <v/>
      </c>
      <c r="R48" s="308">
        <f t="shared" si="8"/>
        <v>0</v>
      </c>
      <c r="S48" s="308">
        <f t="shared" si="9"/>
        <v>0</v>
      </c>
      <c r="T48" s="61"/>
      <c r="U48" s="78" t="s">
        <v>177</v>
      </c>
      <c r="V48" s="127">
        <f t="shared" si="18"/>
        <v>0</v>
      </c>
      <c r="W48" s="127">
        <f t="shared" si="19"/>
        <v>0</v>
      </c>
      <c r="X48" s="127">
        <f t="shared" si="20"/>
        <v>0</v>
      </c>
      <c r="Y48" s="61"/>
      <c r="Z48" s="119" t="s">
        <v>16</v>
      </c>
      <c r="AA48" s="231">
        <f>AF25</f>
        <v>0</v>
      </c>
      <c r="AB48" s="231">
        <f>AH25</f>
        <v>0</v>
      </c>
      <c r="AC48" s="231">
        <f>AI25</f>
        <v>0</v>
      </c>
      <c r="AD48" s="61"/>
      <c r="AE48" s="61"/>
      <c r="AF48" s="61"/>
      <c r="AG48" s="61"/>
      <c r="AH48" s="61"/>
      <c r="AI48" s="61"/>
      <c r="AJ48" s="61"/>
      <c r="AK48" s="50"/>
    </row>
    <row r="49" spans="1:37" x14ac:dyDescent="0.2">
      <c r="A49" s="201"/>
      <c r="B49" s="29"/>
      <c r="C49" s="309"/>
      <c r="D49" s="29"/>
      <c r="E49" s="29"/>
      <c r="F49" s="201"/>
      <c r="G49" s="201"/>
      <c r="H49" s="1163"/>
      <c r="I49" s="1163"/>
      <c r="J49" s="1082"/>
      <c r="K49" s="1082"/>
      <c r="L49" s="1082"/>
      <c r="M49" s="1082"/>
      <c r="N49" s="1082"/>
      <c r="O49" s="1082"/>
      <c r="P49" s="52"/>
      <c r="Q49" s="560" t="str">
        <f>IFERROR(VLOOKUP(P49,'FX rates'!$C$9:$D$25,2,FALSE),"")</f>
        <v/>
      </c>
      <c r="R49" s="308">
        <f t="shared" si="8"/>
        <v>0</v>
      </c>
      <c r="S49" s="308">
        <f t="shared" si="9"/>
        <v>0</v>
      </c>
      <c r="T49" s="61"/>
      <c r="U49" s="78" t="s">
        <v>178</v>
      </c>
      <c r="V49" s="127">
        <f t="shared" si="18"/>
        <v>0</v>
      </c>
      <c r="W49" s="127">
        <f t="shared" si="19"/>
        <v>0</v>
      </c>
      <c r="X49" s="127">
        <f t="shared" si="20"/>
        <v>0</v>
      </c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50"/>
    </row>
    <row r="50" spans="1:37" x14ac:dyDescent="0.2">
      <c r="A50" s="201"/>
      <c r="B50" s="29"/>
      <c r="C50" s="201"/>
      <c r="D50" s="29"/>
      <c r="E50" s="29"/>
      <c r="F50" s="201"/>
      <c r="G50" s="201"/>
      <c r="H50" s="1163"/>
      <c r="I50" s="1163"/>
      <c r="J50" s="1082"/>
      <c r="K50" s="1082"/>
      <c r="L50" s="1082"/>
      <c r="M50" s="1082"/>
      <c r="N50" s="1082"/>
      <c r="O50" s="1082"/>
      <c r="P50" s="52"/>
      <c r="Q50" s="560" t="str">
        <f>IFERROR(VLOOKUP(P50,'FX rates'!$C$9:$D$25,2,FALSE),"")</f>
        <v/>
      </c>
      <c r="R50" s="308">
        <f t="shared" si="8"/>
        <v>0</v>
      </c>
      <c r="S50" s="308">
        <f t="shared" si="9"/>
        <v>0</v>
      </c>
      <c r="T50" s="61"/>
      <c r="U50" s="78" t="s">
        <v>186</v>
      </c>
      <c r="V50" s="127">
        <f t="shared" si="18"/>
        <v>0</v>
      </c>
      <c r="W50" s="127">
        <f t="shared" si="19"/>
        <v>0</v>
      </c>
      <c r="X50" s="127">
        <f t="shared" si="20"/>
        <v>0</v>
      </c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50"/>
    </row>
    <row r="51" spans="1:37" x14ac:dyDescent="0.2">
      <c r="A51" s="201"/>
      <c r="B51" s="29"/>
      <c r="C51" s="201"/>
      <c r="D51" s="29"/>
      <c r="E51" s="29"/>
      <c r="F51" s="201"/>
      <c r="G51" s="201"/>
      <c r="H51" s="1163"/>
      <c r="I51" s="1163"/>
      <c r="J51" s="1082"/>
      <c r="K51" s="1082"/>
      <c r="L51" s="1082"/>
      <c r="M51" s="1082"/>
      <c r="N51" s="1082"/>
      <c r="O51" s="1082"/>
      <c r="P51" s="52"/>
      <c r="Q51" s="560" t="str">
        <f>IFERROR(VLOOKUP(P51,'FX rates'!$C$9:$D$25,2,FALSE),"")</f>
        <v/>
      </c>
      <c r="R51" s="308">
        <f t="shared" si="8"/>
        <v>0</v>
      </c>
      <c r="S51" s="308">
        <f t="shared" si="9"/>
        <v>0</v>
      </c>
      <c r="T51" s="61"/>
      <c r="U51" s="78" t="s">
        <v>187</v>
      </c>
      <c r="V51" s="127">
        <f>V52-SUM(V44:V50)</f>
        <v>0</v>
      </c>
      <c r="W51" s="127">
        <f t="shared" ref="W51:X51" si="22">W52-SUM(W44:W50)</f>
        <v>0</v>
      </c>
      <c r="X51" s="127">
        <f t="shared" si="22"/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50"/>
    </row>
    <row r="52" spans="1:37" x14ac:dyDescent="0.2">
      <c r="A52" s="201"/>
      <c r="B52" s="29"/>
      <c r="C52" s="201"/>
      <c r="D52" s="29"/>
      <c r="E52" s="29"/>
      <c r="F52" s="201"/>
      <c r="G52" s="201"/>
      <c r="H52" s="1163"/>
      <c r="I52" s="1163"/>
      <c r="J52" s="1082"/>
      <c r="K52" s="1082"/>
      <c r="L52" s="1082"/>
      <c r="M52" s="1082"/>
      <c r="N52" s="1082"/>
      <c r="O52" s="1082"/>
      <c r="P52" s="52"/>
      <c r="Q52" s="560" t="str">
        <f>IFERROR(VLOOKUP(P52,'FX rates'!$C$9:$D$25,2,FALSE),"")</f>
        <v/>
      </c>
      <c r="R52" s="308">
        <f t="shared" si="8"/>
        <v>0</v>
      </c>
      <c r="S52" s="308">
        <f t="shared" si="9"/>
        <v>0</v>
      </c>
      <c r="T52" s="61"/>
      <c r="U52" s="119" t="s">
        <v>16</v>
      </c>
      <c r="V52" s="127">
        <f>AF24</f>
        <v>0</v>
      </c>
      <c r="W52" s="127">
        <f>AH24</f>
        <v>0</v>
      </c>
      <c r="X52" s="127">
        <f>AI24</f>
        <v>0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50"/>
    </row>
    <row r="53" spans="1:37" x14ac:dyDescent="0.2">
      <c r="A53" s="201"/>
      <c r="B53" s="29"/>
      <c r="C53" s="201"/>
      <c r="D53" s="29"/>
      <c r="E53" s="29"/>
      <c r="F53" s="201"/>
      <c r="G53" s="201"/>
      <c r="H53" s="1163"/>
      <c r="I53" s="1163"/>
      <c r="J53" s="1082"/>
      <c r="K53" s="1082"/>
      <c r="L53" s="1082"/>
      <c r="M53" s="1082"/>
      <c r="N53" s="1082"/>
      <c r="O53" s="1082"/>
      <c r="P53" s="52"/>
      <c r="Q53" s="560" t="str">
        <f>IFERROR(VLOOKUP(P53,'FX rates'!$C$9:$D$25,2,FALSE),"")</f>
        <v/>
      </c>
      <c r="R53" s="308">
        <f t="shared" si="8"/>
        <v>0</v>
      </c>
      <c r="S53" s="308">
        <f t="shared" si="9"/>
        <v>0</v>
      </c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50"/>
    </row>
    <row r="54" spans="1:37" x14ac:dyDescent="0.2">
      <c r="A54" s="201"/>
      <c r="B54" s="29"/>
      <c r="C54" s="201"/>
      <c r="D54" s="29"/>
      <c r="E54" s="29"/>
      <c r="F54" s="201"/>
      <c r="G54" s="201"/>
      <c r="H54" s="1163"/>
      <c r="I54" s="1163"/>
      <c r="J54" s="1082"/>
      <c r="K54" s="1082"/>
      <c r="L54" s="1082"/>
      <c r="M54" s="1082"/>
      <c r="N54" s="1082"/>
      <c r="O54" s="1082"/>
      <c r="P54" s="52"/>
      <c r="Q54" s="560" t="str">
        <f>IFERROR(VLOOKUP(P54,'FX rates'!$C$9:$D$25,2,FALSE),"")</f>
        <v/>
      </c>
      <c r="R54" s="308">
        <f t="shared" si="8"/>
        <v>0</v>
      </c>
      <c r="S54" s="308">
        <f t="shared" si="9"/>
        <v>0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50"/>
    </row>
    <row r="55" spans="1:37" x14ac:dyDescent="0.2">
      <c r="A55" s="201"/>
      <c r="B55" s="29"/>
      <c r="C55" s="201"/>
      <c r="D55" s="29"/>
      <c r="E55" s="29"/>
      <c r="F55" s="201"/>
      <c r="G55" s="201"/>
      <c r="H55" s="1163"/>
      <c r="I55" s="1163"/>
      <c r="J55" s="1082"/>
      <c r="K55" s="1082"/>
      <c r="L55" s="1082"/>
      <c r="M55" s="1082"/>
      <c r="N55" s="1082"/>
      <c r="O55" s="1082"/>
      <c r="P55" s="52"/>
      <c r="Q55" s="560" t="str">
        <f>IFERROR(VLOOKUP(P55,'FX rates'!$C$9:$D$25,2,FALSE),"")</f>
        <v/>
      </c>
      <c r="R55" s="308">
        <f t="shared" ref="R55:R77" si="23">IF(C55=$AA$24,N55,0)</f>
        <v>0</v>
      </c>
      <c r="S55" s="308">
        <f t="shared" ref="S55:S77" si="24">IF(OR(C55=$AA$25,ISBLANK(C55)),N55,0)</f>
        <v>0</v>
      </c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50"/>
    </row>
    <row r="56" spans="1:37" x14ac:dyDescent="0.2">
      <c r="A56" s="201"/>
      <c r="B56" s="29"/>
      <c r="C56" s="201"/>
      <c r="D56" s="29"/>
      <c r="E56" s="29"/>
      <c r="F56" s="201"/>
      <c r="G56" s="201"/>
      <c r="H56" s="1163"/>
      <c r="I56" s="1163"/>
      <c r="J56" s="1082"/>
      <c r="K56" s="1082"/>
      <c r="L56" s="1082"/>
      <c r="M56" s="1082"/>
      <c r="N56" s="1082"/>
      <c r="O56" s="1082"/>
      <c r="P56" s="52"/>
      <c r="Q56" s="560" t="str">
        <f>IFERROR(VLOOKUP(P56,'FX rates'!$C$9:$D$25,2,FALSE),"")</f>
        <v/>
      </c>
      <c r="R56" s="308">
        <f t="shared" si="23"/>
        <v>0</v>
      </c>
      <c r="S56" s="308">
        <f t="shared" si="24"/>
        <v>0</v>
      </c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50"/>
    </row>
    <row r="57" spans="1:37" x14ac:dyDescent="0.2">
      <c r="A57" s="201"/>
      <c r="B57" s="29"/>
      <c r="C57" s="201"/>
      <c r="D57" s="29"/>
      <c r="E57" s="29"/>
      <c r="F57" s="201"/>
      <c r="G57" s="201"/>
      <c r="H57" s="1163"/>
      <c r="I57" s="1163"/>
      <c r="J57" s="1082"/>
      <c r="K57" s="1082"/>
      <c r="L57" s="1082"/>
      <c r="M57" s="1082"/>
      <c r="N57" s="1082"/>
      <c r="O57" s="1082"/>
      <c r="P57" s="52"/>
      <c r="Q57" s="560" t="str">
        <f>IFERROR(VLOOKUP(P57,'FX rates'!$C$9:$D$25,2,FALSE),"")</f>
        <v/>
      </c>
      <c r="R57" s="308">
        <f t="shared" si="23"/>
        <v>0</v>
      </c>
      <c r="S57" s="308">
        <f t="shared" si="24"/>
        <v>0</v>
      </c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50"/>
    </row>
    <row r="58" spans="1:37" x14ac:dyDescent="0.2">
      <c r="A58" s="201"/>
      <c r="B58" s="29"/>
      <c r="C58" s="201"/>
      <c r="D58" s="29"/>
      <c r="E58" s="29"/>
      <c r="F58" s="201"/>
      <c r="G58" s="201"/>
      <c r="H58" s="1163"/>
      <c r="I58" s="1163"/>
      <c r="J58" s="1082"/>
      <c r="K58" s="1082"/>
      <c r="L58" s="1082"/>
      <c r="M58" s="1082"/>
      <c r="N58" s="1082"/>
      <c r="O58" s="1082"/>
      <c r="P58" s="52"/>
      <c r="Q58" s="560" t="str">
        <f>IFERROR(VLOOKUP(P58,'FX rates'!$C$9:$D$25,2,FALSE),"")</f>
        <v/>
      </c>
      <c r="R58" s="308">
        <f t="shared" si="23"/>
        <v>0</v>
      </c>
      <c r="S58" s="308">
        <f t="shared" si="24"/>
        <v>0</v>
      </c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50"/>
    </row>
    <row r="59" spans="1:37" x14ac:dyDescent="0.2">
      <c r="A59" s="201"/>
      <c r="B59" s="29"/>
      <c r="C59" s="201"/>
      <c r="D59" s="29"/>
      <c r="E59" s="29"/>
      <c r="F59" s="201"/>
      <c r="G59" s="201"/>
      <c r="H59" s="1163"/>
      <c r="I59" s="1163"/>
      <c r="J59" s="1082"/>
      <c r="K59" s="1082"/>
      <c r="L59" s="1082"/>
      <c r="M59" s="1082"/>
      <c r="N59" s="1082"/>
      <c r="O59" s="1082"/>
      <c r="P59" s="52"/>
      <c r="Q59" s="560" t="str">
        <f>IFERROR(VLOOKUP(P59,'FX rates'!$C$9:$D$25,2,FALSE),"")</f>
        <v/>
      </c>
      <c r="R59" s="308">
        <f t="shared" si="23"/>
        <v>0</v>
      </c>
      <c r="S59" s="308">
        <f t="shared" si="24"/>
        <v>0</v>
      </c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50"/>
    </row>
    <row r="60" spans="1:37" x14ac:dyDescent="0.2">
      <c r="A60" s="201"/>
      <c r="B60" s="29"/>
      <c r="C60" s="201"/>
      <c r="D60" s="29"/>
      <c r="E60" s="29"/>
      <c r="F60" s="201"/>
      <c r="G60" s="201"/>
      <c r="H60" s="1163"/>
      <c r="I60" s="1163"/>
      <c r="J60" s="1082"/>
      <c r="K60" s="1082"/>
      <c r="L60" s="1082"/>
      <c r="M60" s="1082"/>
      <c r="N60" s="1082"/>
      <c r="O60" s="1082"/>
      <c r="P60" s="52"/>
      <c r="Q60" s="560" t="str">
        <f>IFERROR(VLOOKUP(P60,'FX rates'!$C$9:$D$25,2,FALSE),"")</f>
        <v/>
      </c>
      <c r="R60" s="308">
        <f t="shared" si="23"/>
        <v>0</v>
      </c>
      <c r="S60" s="308">
        <f t="shared" si="24"/>
        <v>0</v>
      </c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50"/>
    </row>
    <row r="61" spans="1:37" x14ac:dyDescent="0.2">
      <c r="A61" s="201"/>
      <c r="B61" s="29"/>
      <c r="C61" s="201"/>
      <c r="D61" s="29"/>
      <c r="E61" s="29"/>
      <c r="F61" s="201"/>
      <c r="G61" s="201"/>
      <c r="H61" s="1163"/>
      <c r="I61" s="1163"/>
      <c r="J61" s="1082"/>
      <c r="K61" s="1082"/>
      <c r="L61" s="1082"/>
      <c r="M61" s="1082"/>
      <c r="N61" s="1082"/>
      <c r="O61" s="1082"/>
      <c r="P61" s="52"/>
      <c r="Q61" s="560" t="str">
        <f>IFERROR(VLOOKUP(P61,'FX rates'!$C$9:$D$25,2,FALSE),"")</f>
        <v/>
      </c>
      <c r="R61" s="308">
        <f t="shared" si="23"/>
        <v>0</v>
      </c>
      <c r="S61" s="308">
        <f t="shared" si="24"/>
        <v>0</v>
      </c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50"/>
    </row>
    <row r="62" spans="1:37" x14ac:dyDescent="0.2">
      <c r="A62" s="201"/>
      <c r="B62" s="29"/>
      <c r="C62" s="201"/>
      <c r="D62" s="29"/>
      <c r="E62" s="29"/>
      <c r="F62" s="201"/>
      <c r="G62" s="201"/>
      <c r="H62" s="1163"/>
      <c r="I62" s="1163"/>
      <c r="J62" s="1082"/>
      <c r="K62" s="1082"/>
      <c r="L62" s="1082"/>
      <c r="M62" s="1082"/>
      <c r="N62" s="1082"/>
      <c r="O62" s="1082"/>
      <c r="P62" s="52"/>
      <c r="Q62" s="560" t="str">
        <f>IFERROR(VLOOKUP(P62,'FX rates'!$C$9:$D$25,2,FALSE),"")</f>
        <v/>
      </c>
      <c r="R62" s="308">
        <f t="shared" si="23"/>
        <v>0</v>
      </c>
      <c r="S62" s="308">
        <f t="shared" si="24"/>
        <v>0</v>
      </c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0"/>
    </row>
    <row r="63" spans="1:37" x14ac:dyDescent="0.2">
      <c r="A63" s="201"/>
      <c r="B63" s="29"/>
      <c r="C63" s="201"/>
      <c r="D63" s="29"/>
      <c r="E63" s="29"/>
      <c r="F63" s="201"/>
      <c r="G63" s="201"/>
      <c r="H63" s="1163"/>
      <c r="I63" s="1163"/>
      <c r="J63" s="1082"/>
      <c r="K63" s="1082"/>
      <c r="L63" s="1082"/>
      <c r="M63" s="1082"/>
      <c r="N63" s="1082"/>
      <c r="O63" s="1082"/>
      <c r="P63" s="52"/>
      <c r="Q63" s="560" t="str">
        <f>IFERROR(VLOOKUP(P63,'FX rates'!$C$9:$D$25,2,FALSE),"")</f>
        <v/>
      </c>
      <c r="R63" s="308">
        <f t="shared" si="23"/>
        <v>0</v>
      </c>
      <c r="S63" s="308">
        <f t="shared" si="24"/>
        <v>0</v>
      </c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50"/>
    </row>
    <row r="64" spans="1:37" x14ac:dyDescent="0.2">
      <c r="A64" s="201"/>
      <c r="B64" s="29"/>
      <c r="C64" s="201"/>
      <c r="D64" s="29"/>
      <c r="E64" s="29"/>
      <c r="F64" s="201"/>
      <c r="G64" s="201"/>
      <c r="H64" s="1163"/>
      <c r="I64" s="1163"/>
      <c r="J64" s="1082"/>
      <c r="K64" s="1082"/>
      <c r="L64" s="1082"/>
      <c r="M64" s="1082"/>
      <c r="N64" s="1082"/>
      <c r="O64" s="1082"/>
      <c r="P64" s="52"/>
      <c r="Q64" s="560" t="str">
        <f>IFERROR(VLOOKUP(P64,'FX rates'!$C$9:$D$25,2,FALSE),"")</f>
        <v/>
      </c>
      <c r="R64" s="308">
        <f t="shared" si="23"/>
        <v>0</v>
      </c>
      <c r="S64" s="308">
        <f t="shared" si="24"/>
        <v>0</v>
      </c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50"/>
    </row>
    <row r="65" spans="1:37" x14ac:dyDescent="0.2">
      <c r="A65" s="201"/>
      <c r="B65" s="29"/>
      <c r="C65" s="201"/>
      <c r="D65" s="29"/>
      <c r="E65" s="29"/>
      <c r="F65" s="201"/>
      <c r="G65" s="201"/>
      <c r="H65" s="1163"/>
      <c r="I65" s="1163"/>
      <c r="J65" s="1082"/>
      <c r="K65" s="1082"/>
      <c r="L65" s="1082"/>
      <c r="M65" s="1082"/>
      <c r="N65" s="1082"/>
      <c r="O65" s="1082"/>
      <c r="P65" s="52"/>
      <c r="Q65" s="560" t="str">
        <f>IFERROR(VLOOKUP(P65,'FX rates'!$C$9:$D$25,2,FALSE),"")</f>
        <v/>
      </c>
      <c r="R65" s="308">
        <f t="shared" si="23"/>
        <v>0</v>
      </c>
      <c r="S65" s="308">
        <f t="shared" si="24"/>
        <v>0</v>
      </c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50"/>
    </row>
    <row r="66" spans="1:37" x14ac:dyDescent="0.2">
      <c r="A66" s="201"/>
      <c r="B66" s="29"/>
      <c r="C66" s="201"/>
      <c r="D66" s="29"/>
      <c r="E66" s="29"/>
      <c r="F66" s="201"/>
      <c r="G66" s="201"/>
      <c r="H66" s="1163"/>
      <c r="I66" s="1163"/>
      <c r="J66" s="1082"/>
      <c r="K66" s="1082"/>
      <c r="L66" s="1082"/>
      <c r="M66" s="1082"/>
      <c r="N66" s="1082"/>
      <c r="O66" s="1082"/>
      <c r="P66" s="52"/>
      <c r="Q66" s="560" t="str">
        <f>IFERROR(VLOOKUP(P66,'FX rates'!$C$9:$D$25,2,FALSE),"")</f>
        <v/>
      </c>
      <c r="R66" s="308">
        <f t="shared" si="23"/>
        <v>0</v>
      </c>
      <c r="S66" s="308">
        <f t="shared" si="24"/>
        <v>0</v>
      </c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50"/>
    </row>
    <row r="67" spans="1:37" x14ac:dyDescent="0.2">
      <c r="A67" s="201"/>
      <c r="B67" s="29"/>
      <c r="C67" s="201"/>
      <c r="D67" s="29"/>
      <c r="E67" s="29"/>
      <c r="F67" s="201"/>
      <c r="G67" s="201"/>
      <c r="H67" s="1163"/>
      <c r="I67" s="1163"/>
      <c r="J67" s="1082"/>
      <c r="K67" s="1082"/>
      <c r="L67" s="1082"/>
      <c r="M67" s="1082"/>
      <c r="N67" s="1082"/>
      <c r="O67" s="1082"/>
      <c r="P67" s="52"/>
      <c r="Q67" s="560" t="str">
        <f>IFERROR(VLOOKUP(P67,'FX rates'!$C$9:$D$25,2,FALSE),"")</f>
        <v/>
      </c>
      <c r="R67" s="308">
        <f t="shared" si="23"/>
        <v>0</v>
      </c>
      <c r="S67" s="308">
        <f t="shared" si="24"/>
        <v>0</v>
      </c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0"/>
    </row>
    <row r="68" spans="1:37" x14ac:dyDescent="0.2">
      <c r="A68" s="201"/>
      <c r="B68" s="29"/>
      <c r="C68" s="201"/>
      <c r="D68" s="29"/>
      <c r="E68" s="29"/>
      <c r="F68" s="201"/>
      <c r="G68" s="201"/>
      <c r="H68" s="1163"/>
      <c r="I68" s="1163"/>
      <c r="J68" s="1082"/>
      <c r="K68" s="1082"/>
      <c r="L68" s="1082"/>
      <c r="M68" s="1082"/>
      <c r="N68" s="1082"/>
      <c r="O68" s="1082"/>
      <c r="P68" s="52"/>
      <c r="Q68" s="560" t="str">
        <f>IFERROR(VLOOKUP(P68,'FX rates'!$C$9:$D$25,2,FALSE),"")</f>
        <v/>
      </c>
      <c r="R68" s="308">
        <f t="shared" si="23"/>
        <v>0</v>
      </c>
      <c r="S68" s="308">
        <f t="shared" si="24"/>
        <v>0</v>
      </c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50"/>
    </row>
    <row r="69" spans="1:37" x14ac:dyDescent="0.2">
      <c r="A69" s="201"/>
      <c r="B69" s="29"/>
      <c r="C69" s="201"/>
      <c r="D69" s="29"/>
      <c r="E69" s="29"/>
      <c r="F69" s="201"/>
      <c r="G69" s="201"/>
      <c r="H69" s="1163"/>
      <c r="I69" s="1163"/>
      <c r="J69" s="1082"/>
      <c r="K69" s="1082"/>
      <c r="L69" s="1082"/>
      <c r="M69" s="1082"/>
      <c r="N69" s="1082"/>
      <c r="O69" s="1082"/>
      <c r="P69" s="52"/>
      <c r="Q69" s="560" t="str">
        <f>IFERROR(VLOOKUP(P69,'FX rates'!$C$9:$D$25,2,FALSE),"")</f>
        <v/>
      </c>
      <c r="R69" s="308">
        <f t="shared" si="23"/>
        <v>0</v>
      </c>
      <c r="S69" s="308">
        <f t="shared" si="24"/>
        <v>0</v>
      </c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50"/>
    </row>
    <row r="70" spans="1:37" x14ac:dyDescent="0.2">
      <c r="A70" s="201"/>
      <c r="B70" s="29"/>
      <c r="C70" s="201"/>
      <c r="D70" s="29"/>
      <c r="E70" s="29"/>
      <c r="F70" s="201"/>
      <c r="G70" s="201"/>
      <c r="H70" s="1163"/>
      <c r="I70" s="1163"/>
      <c r="J70" s="1082"/>
      <c r="K70" s="1082"/>
      <c r="L70" s="1082"/>
      <c r="M70" s="1082"/>
      <c r="N70" s="1082"/>
      <c r="O70" s="1082"/>
      <c r="P70" s="52"/>
      <c r="Q70" s="560" t="str">
        <f>IFERROR(VLOOKUP(P70,'FX rates'!$C$9:$D$25,2,FALSE),"")</f>
        <v/>
      </c>
      <c r="R70" s="308">
        <f t="shared" si="23"/>
        <v>0</v>
      </c>
      <c r="S70" s="308">
        <f t="shared" si="24"/>
        <v>0</v>
      </c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50"/>
    </row>
    <row r="71" spans="1:37" x14ac:dyDescent="0.2">
      <c r="A71" s="201"/>
      <c r="B71" s="29"/>
      <c r="C71" s="201"/>
      <c r="D71" s="29"/>
      <c r="E71" s="29"/>
      <c r="F71" s="201"/>
      <c r="G71" s="201"/>
      <c r="H71" s="1163"/>
      <c r="I71" s="1163"/>
      <c r="J71" s="1082"/>
      <c r="K71" s="1082"/>
      <c r="L71" s="1082"/>
      <c r="M71" s="1082"/>
      <c r="N71" s="1082"/>
      <c r="O71" s="1082"/>
      <c r="P71" s="52"/>
      <c r="Q71" s="560" t="str">
        <f>IFERROR(VLOOKUP(P71,'FX rates'!$C$9:$D$25,2,FALSE),"")</f>
        <v/>
      </c>
      <c r="R71" s="308">
        <f t="shared" si="23"/>
        <v>0</v>
      </c>
      <c r="S71" s="308">
        <f t="shared" si="24"/>
        <v>0</v>
      </c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50"/>
    </row>
    <row r="72" spans="1:37" x14ac:dyDescent="0.2">
      <c r="A72" s="201"/>
      <c r="B72" s="29"/>
      <c r="C72" s="201"/>
      <c r="D72" s="29"/>
      <c r="E72" s="29"/>
      <c r="F72" s="201"/>
      <c r="G72" s="201"/>
      <c r="H72" s="1163"/>
      <c r="I72" s="1163"/>
      <c r="J72" s="1082"/>
      <c r="K72" s="1082"/>
      <c r="L72" s="1082"/>
      <c r="M72" s="1082"/>
      <c r="N72" s="1082"/>
      <c r="O72" s="1082"/>
      <c r="P72" s="52"/>
      <c r="Q72" s="560" t="str">
        <f>IFERROR(VLOOKUP(P72,'FX rates'!$C$9:$D$25,2,FALSE),"")</f>
        <v/>
      </c>
      <c r="R72" s="308">
        <f t="shared" si="23"/>
        <v>0</v>
      </c>
      <c r="S72" s="308">
        <f t="shared" si="24"/>
        <v>0</v>
      </c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50"/>
    </row>
    <row r="73" spans="1:37" x14ac:dyDescent="0.2">
      <c r="A73" s="201"/>
      <c r="B73" s="29"/>
      <c r="C73" s="201"/>
      <c r="D73" s="29"/>
      <c r="E73" s="29"/>
      <c r="F73" s="201"/>
      <c r="G73" s="201"/>
      <c r="H73" s="1163"/>
      <c r="I73" s="1163"/>
      <c r="J73" s="1082"/>
      <c r="K73" s="1082"/>
      <c r="L73" s="1082"/>
      <c r="M73" s="1082"/>
      <c r="N73" s="1082"/>
      <c r="O73" s="1082"/>
      <c r="P73" s="52"/>
      <c r="Q73" s="560" t="str">
        <f>IFERROR(VLOOKUP(P73,'FX rates'!$C$9:$D$25,2,FALSE),"")</f>
        <v/>
      </c>
      <c r="R73" s="308">
        <f t="shared" si="23"/>
        <v>0</v>
      </c>
      <c r="S73" s="308">
        <f t="shared" si="24"/>
        <v>0</v>
      </c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50"/>
    </row>
    <row r="74" spans="1:37" x14ac:dyDescent="0.2">
      <c r="A74" s="201"/>
      <c r="B74" s="29"/>
      <c r="C74" s="201"/>
      <c r="D74" s="29"/>
      <c r="E74" s="29"/>
      <c r="F74" s="201"/>
      <c r="G74" s="201"/>
      <c r="H74" s="1163"/>
      <c r="I74" s="1163"/>
      <c r="J74" s="1082"/>
      <c r="K74" s="1082"/>
      <c r="L74" s="1082"/>
      <c r="M74" s="1082"/>
      <c r="N74" s="1082"/>
      <c r="O74" s="1082"/>
      <c r="P74" s="52"/>
      <c r="Q74" s="560" t="str">
        <f>IFERROR(VLOOKUP(P74,'FX rates'!$C$9:$D$25,2,FALSE),"")</f>
        <v/>
      </c>
      <c r="R74" s="308">
        <f t="shared" si="23"/>
        <v>0</v>
      </c>
      <c r="S74" s="308">
        <f t="shared" si="24"/>
        <v>0</v>
      </c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50"/>
    </row>
    <row r="75" spans="1:37" x14ac:dyDescent="0.2">
      <c r="A75" s="201"/>
      <c r="B75" s="29"/>
      <c r="C75" s="201"/>
      <c r="D75" s="29"/>
      <c r="E75" s="29"/>
      <c r="F75" s="201"/>
      <c r="G75" s="201"/>
      <c r="H75" s="1163"/>
      <c r="I75" s="1163"/>
      <c r="J75" s="1082"/>
      <c r="K75" s="1082"/>
      <c r="L75" s="1082"/>
      <c r="M75" s="1082"/>
      <c r="N75" s="1082"/>
      <c r="O75" s="1082"/>
      <c r="P75" s="52"/>
      <c r="Q75" s="560" t="str">
        <f>IFERROR(VLOOKUP(P75,'FX rates'!$C$9:$D$25,2,FALSE),"")</f>
        <v/>
      </c>
      <c r="R75" s="308">
        <f t="shared" si="23"/>
        <v>0</v>
      </c>
      <c r="S75" s="308">
        <f t="shared" si="24"/>
        <v>0</v>
      </c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50"/>
    </row>
    <row r="76" spans="1:37" x14ac:dyDescent="0.2">
      <c r="A76" s="201"/>
      <c r="B76" s="29"/>
      <c r="C76" s="201"/>
      <c r="D76" s="29"/>
      <c r="E76" s="29"/>
      <c r="F76" s="201"/>
      <c r="G76" s="201"/>
      <c r="H76" s="1163"/>
      <c r="I76" s="1163"/>
      <c r="J76" s="1082"/>
      <c r="K76" s="1082"/>
      <c r="L76" s="1082"/>
      <c r="M76" s="1082"/>
      <c r="N76" s="1082"/>
      <c r="O76" s="1082"/>
      <c r="P76" s="52"/>
      <c r="Q76" s="560" t="str">
        <f>IFERROR(VLOOKUP(P76,'FX rates'!$C$9:$D$25,2,FALSE),"")</f>
        <v/>
      </c>
      <c r="R76" s="308">
        <f t="shared" si="23"/>
        <v>0</v>
      </c>
      <c r="S76" s="308">
        <f t="shared" si="24"/>
        <v>0</v>
      </c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50"/>
    </row>
    <row r="77" spans="1:37" x14ac:dyDescent="0.2">
      <c r="A77" s="201"/>
      <c r="B77" s="29"/>
      <c r="C77" s="201"/>
      <c r="D77" s="29"/>
      <c r="E77" s="29"/>
      <c r="F77" s="201"/>
      <c r="G77" s="201"/>
      <c r="H77" s="1163"/>
      <c r="I77" s="1163"/>
      <c r="J77" s="1082"/>
      <c r="K77" s="1082"/>
      <c r="L77" s="1082"/>
      <c r="M77" s="1082"/>
      <c r="N77" s="1082"/>
      <c r="O77" s="1082"/>
      <c r="P77" s="52"/>
      <c r="Q77" s="560" t="str">
        <f>IFERROR(VLOOKUP(P77,'FX rates'!$C$9:$D$25,2,FALSE),"")</f>
        <v/>
      </c>
      <c r="R77" s="308">
        <f t="shared" si="23"/>
        <v>0</v>
      </c>
      <c r="S77" s="308">
        <f t="shared" si="24"/>
        <v>0</v>
      </c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50"/>
    </row>
    <row r="78" spans="1:37" x14ac:dyDescent="0.2">
      <c r="A78" s="201"/>
      <c r="B78" s="29"/>
      <c r="C78" s="309"/>
      <c r="D78" s="29"/>
      <c r="E78" s="29"/>
      <c r="F78" s="201"/>
      <c r="G78" s="201"/>
      <c r="H78" s="1163"/>
      <c r="I78" s="1163"/>
      <c r="J78" s="1082"/>
      <c r="K78" s="1082"/>
      <c r="L78" s="1082"/>
      <c r="M78" s="1082"/>
      <c r="N78" s="1082"/>
      <c r="O78" s="1082"/>
      <c r="P78" s="52"/>
      <c r="Q78" s="560" t="str">
        <f>IFERROR(VLOOKUP(P78,'FX rates'!$C$9:$D$25,2,FALSE),"")</f>
        <v/>
      </c>
      <c r="R78" s="308">
        <f t="shared" ref="R78:R86" si="25">IF(C78=$AA$24,N78,0)</f>
        <v>0</v>
      </c>
      <c r="S78" s="308">
        <f t="shared" ref="S78:S86" si="26">IF(OR(C78=$AA$25,ISBLANK(C78)),N78,0)</f>
        <v>0</v>
      </c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50"/>
    </row>
    <row r="79" spans="1:37" x14ac:dyDescent="0.2">
      <c r="A79" s="201"/>
      <c r="B79" s="29"/>
      <c r="C79" s="309"/>
      <c r="D79" s="29"/>
      <c r="E79" s="29"/>
      <c r="F79" s="201"/>
      <c r="G79" s="201"/>
      <c r="H79" s="1163"/>
      <c r="I79" s="1163"/>
      <c r="J79" s="1082"/>
      <c r="K79" s="1082"/>
      <c r="L79" s="1082"/>
      <c r="M79" s="1082"/>
      <c r="N79" s="1082"/>
      <c r="O79" s="1082"/>
      <c r="P79" s="52"/>
      <c r="Q79" s="560" t="str">
        <f>IFERROR(VLOOKUP(P79,'FX rates'!$C$9:$D$25,2,FALSE),"")</f>
        <v/>
      </c>
      <c r="R79" s="308">
        <f t="shared" si="25"/>
        <v>0</v>
      </c>
      <c r="S79" s="308">
        <f t="shared" si="26"/>
        <v>0</v>
      </c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0"/>
    </row>
    <row r="80" spans="1:37" x14ac:dyDescent="0.2">
      <c r="A80" s="201"/>
      <c r="B80" s="29"/>
      <c r="C80" s="309"/>
      <c r="D80" s="29"/>
      <c r="E80" s="29"/>
      <c r="F80" s="201"/>
      <c r="G80" s="201"/>
      <c r="H80" s="1163"/>
      <c r="I80" s="1163"/>
      <c r="J80" s="1082"/>
      <c r="K80" s="1082"/>
      <c r="L80" s="1082"/>
      <c r="M80" s="1082"/>
      <c r="N80" s="1082"/>
      <c r="O80" s="1082"/>
      <c r="P80" s="52"/>
      <c r="Q80" s="560" t="str">
        <f>IFERROR(VLOOKUP(P80,'FX rates'!$C$9:$D$25,2,FALSE),"")</f>
        <v/>
      </c>
      <c r="R80" s="308">
        <f t="shared" si="25"/>
        <v>0</v>
      </c>
      <c r="S80" s="308">
        <f t="shared" si="26"/>
        <v>0</v>
      </c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50"/>
    </row>
    <row r="81" spans="1:37" x14ac:dyDescent="0.2">
      <c r="A81" s="201"/>
      <c r="B81" s="29"/>
      <c r="C81" s="201"/>
      <c r="D81" s="29"/>
      <c r="E81" s="29"/>
      <c r="F81" s="201"/>
      <c r="G81" s="201"/>
      <c r="H81" s="1163"/>
      <c r="I81" s="1163"/>
      <c r="J81" s="1082"/>
      <c r="K81" s="1082"/>
      <c r="L81" s="1082"/>
      <c r="M81" s="1082"/>
      <c r="N81" s="1082"/>
      <c r="O81" s="1082"/>
      <c r="P81" s="52"/>
      <c r="Q81" s="560" t="str">
        <f>IFERROR(VLOOKUP(P81,'FX rates'!$C$9:$D$25,2,FALSE),"")</f>
        <v/>
      </c>
      <c r="R81" s="308">
        <f t="shared" si="25"/>
        <v>0</v>
      </c>
      <c r="S81" s="308">
        <f t="shared" si="26"/>
        <v>0</v>
      </c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50"/>
    </row>
    <row r="82" spans="1:37" x14ac:dyDescent="0.2">
      <c r="A82" s="201"/>
      <c r="B82" s="29"/>
      <c r="C82" s="201"/>
      <c r="D82" s="29"/>
      <c r="E82" s="29"/>
      <c r="F82" s="201"/>
      <c r="G82" s="201"/>
      <c r="H82" s="1163"/>
      <c r="I82" s="1163"/>
      <c r="J82" s="1082"/>
      <c r="K82" s="1082"/>
      <c r="L82" s="1082"/>
      <c r="M82" s="1082"/>
      <c r="N82" s="1082"/>
      <c r="O82" s="1082"/>
      <c r="P82" s="52"/>
      <c r="Q82" s="560" t="str">
        <f>IFERROR(VLOOKUP(P82,'FX rates'!$C$9:$D$25,2,FALSE),"")</f>
        <v/>
      </c>
      <c r="R82" s="308">
        <f t="shared" si="25"/>
        <v>0</v>
      </c>
      <c r="S82" s="308">
        <f t="shared" si="26"/>
        <v>0</v>
      </c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50"/>
    </row>
    <row r="83" spans="1:37" x14ac:dyDescent="0.2">
      <c r="A83" s="201"/>
      <c r="B83" s="29"/>
      <c r="C83" s="201"/>
      <c r="D83" s="29"/>
      <c r="E83" s="29"/>
      <c r="F83" s="201"/>
      <c r="G83" s="201"/>
      <c r="H83" s="1163"/>
      <c r="I83" s="1163"/>
      <c r="J83" s="1082"/>
      <c r="K83" s="1082"/>
      <c r="L83" s="1082"/>
      <c r="M83" s="1082"/>
      <c r="N83" s="1082"/>
      <c r="O83" s="1082"/>
      <c r="P83" s="52"/>
      <c r="Q83" s="560" t="str">
        <f>IFERROR(VLOOKUP(P83,'FX rates'!$C$9:$D$25,2,FALSE),"")</f>
        <v/>
      </c>
      <c r="R83" s="308">
        <f t="shared" si="25"/>
        <v>0</v>
      </c>
      <c r="S83" s="308">
        <f t="shared" si="26"/>
        <v>0</v>
      </c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50"/>
    </row>
    <row r="84" spans="1:37" x14ac:dyDescent="0.2">
      <c r="A84" s="201"/>
      <c r="B84" s="29"/>
      <c r="C84" s="201"/>
      <c r="D84" s="29"/>
      <c r="E84" s="29"/>
      <c r="F84" s="201"/>
      <c r="G84" s="201"/>
      <c r="H84" s="1163"/>
      <c r="I84" s="1163"/>
      <c r="J84" s="1082"/>
      <c r="K84" s="1082"/>
      <c r="L84" s="1082"/>
      <c r="M84" s="1082"/>
      <c r="N84" s="1082"/>
      <c r="O84" s="1082"/>
      <c r="P84" s="52"/>
      <c r="Q84" s="560" t="str">
        <f>IFERROR(VLOOKUP(P84,'FX rates'!$C$9:$D$25,2,FALSE),"")</f>
        <v/>
      </c>
      <c r="R84" s="308">
        <f t="shared" si="25"/>
        <v>0</v>
      </c>
      <c r="S84" s="308">
        <f t="shared" si="26"/>
        <v>0</v>
      </c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50"/>
    </row>
    <row r="85" spans="1:37" x14ac:dyDescent="0.2">
      <c r="A85" s="201"/>
      <c r="B85" s="29"/>
      <c r="C85" s="201"/>
      <c r="D85" s="29"/>
      <c r="E85" s="29"/>
      <c r="F85" s="201"/>
      <c r="G85" s="201"/>
      <c r="H85" s="1163"/>
      <c r="I85" s="1163"/>
      <c r="J85" s="1082"/>
      <c r="K85" s="1082"/>
      <c r="L85" s="1082"/>
      <c r="M85" s="1082"/>
      <c r="N85" s="1082"/>
      <c r="O85" s="1082"/>
      <c r="P85" s="52"/>
      <c r="Q85" s="560" t="str">
        <f>IFERROR(VLOOKUP(P85,'FX rates'!$C$9:$D$25,2,FALSE),"")</f>
        <v/>
      </c>
      <c r="R85" s="308">
        <f t="shared" si="25"/>
        <v>0</v>
      </c>
      <c r="S85" s="308">
        <f t="shared" si="26"/>
        <v>0</v>
      </c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50"/>
    </row>
    <row r="86" spans="1:37" x14ac:dyDescent="0.2">
      <c r="A86" s="201"/>
      <c r="B86" s="29"/>
      <c r="C86" s="201"/>
      <c r="D86" s="29"/>
      <c r="E86" s="29"/>
      <c r="F86" s="201"/>
      <c r="G86" s="201"/>
      <c r="H86" s="1163"/>
      <c r="I86" s="1163"/>
      <c r="J86" s="1082"/>
      <c r="K86" s="1082"/>
      <c r="L86" s="1082"/>
      <c r="M86" s="1082"/>
      <c r="N86" s="1082"/>
      <c r="O86" s="1082"/>
      <c r="P86" s="52"/>
      <c r="Q86" s="560" t="str">
        <f>IFERROR(VLOOKUP(P86,'FX rates'!$C$9:$D$25,2,FALSE),"")</f>
        <v/>
      </c>
      <c r="R86" s="308">
        <f t="shared" si="25"/>
        <v>0</v>
      </c>
      <c r="S86" s="308">
        <f t="shared" si="26"/>
        <v>0</v>
      </c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50"/>
    </row>
    <row r="87" spans="1:37" x14ac:dyDescent="0.2">
      <c r="A87" s="201"/>
      <c r="B87" s="29"/>
      <c r="C87" s="201"/>
      <c r="D87" s="29"/>
      <c r="E87" s="29"/>
      <c r="F87" s="201"/>
      <c r="G87" s="201"/>
      <c r="H87" s="1163"/>
      <c r="I87" s="1163"/>
      <c r="J87" s="1082"/>
      <c r="K87" s="1082"/>
      <c r="L87" s="1082"/>
      <c r="M87" s="1082"/>
      <c r="N87" s="1082"/>
      <c r="O87" s="1082"/>
      <c r="P87" s="52"/>
      <c r="Q87" s="560" t="str">
        <f>IFERROR(VLOOKUP(P87,'FX rates'!$C$9:$D$25,2,FALSE),"")</f>
        <v/>
      </c>
      <c r="R87" s="308">
        <f t="shared" ref="R87:R96" si="27">IF(C87=$AA$24,N87,0)</f>
        <v>0</v>
      </c>
      <c r="S87" s="308">
        <f t="shared" ref="S87:S96" si="28">IF(OR(C87=$AA$25,ISBLANK(C87)),N87,0)</f>
        <v>0</v>
      </c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50"/>
    </row>
    <row r="88" spans="1:37" x14ac:dyDescent="0.2">
      <c r="A88" s="201"/>
      <c r="B88" s="29"/>
      <c r="C88" s="201"/>
      <c r="D88" s="29"/>
      <c r="E88" s="29"/>
      <c r="F88" s="201"/>
      <c r="G88" s="201"/>
      <c r="H88" s="1163"/>
      <c r="I88" s="1163"/>
      <c r="J88" s="1082"/>
      <c r="K88" s="1082"/>
      <c r="L88" s="1082"/>
      <c r="M88" s="1082"/>
      <c r="N88" s="1082"/>
      <c r="O88" s="1082"/>
      <c r="P88" s="52"/>
      <c r="Q88" s="560" t="str">
        <f>IFERROR(VLOOKUP(P88,'FX rates'!$C$9:$D$25,2,FALSE),"")</f>
        <v/>
      </c>
      <c r="R88" s="308">
        <f t="shared" si="27"/>
        <v>0</v>
      </c>
      <c r="S88" s="308">
        <f t="shared" si="28"/>
        <v>0</v>
      </c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50"/>
    </row>
    <row r="89" spans="1:37" x14ac:dyDescent="0.2">
      <c r="A89" s="201"/>
      <c r="B89" s="29"/>
      <c r="C89" s="201"/>
      <c r="D89" s="29"/>
      <c r="E89" s="29"/>
      <c r="F89" s="201"/>
      <c r="G89" s="201"/>
      <c r="H89" s="1163"/>
      <c r="I89" s="1163"/>
      <c r="J89" s="1082"/>
      <c r="K89" s="1082"/>
      <c r="L89" s="1082"/>
      <c r="M89" s="1082"/>
      <c r="N89" s="1082"/>
      <c r="O89" s="1082"/>
      <c r="P89" s="52"/>
      <c r="Q89" s="560" t="str">
        <f>IFERROR(VLOOKUP(P89,'FX rates'!$C$9:$D$25,2,FALSE),"")</f>
        <v/>
      </c>
      <c r="R89" s="308">
        <f t="shared" si="27"/>
        <v>0</v>
      </c>
      <c r="S89" s="308">
        <f t="shared" si="28"/>
        <v>0</v>
      </c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50"/>
    </row>
    <row r="90" spans="1:37" x14ac:dyDescent="0.2">
      <c r="A90" s="201"/>
      <c r="B90" s="29"/>
      <c r="C90" s="201"/>
      <c r="D90" s="29"/>
      <c r="E90" s="29"/>
      <c r="F90" s="201"/>
      <c r="G90" s="201"/>
      <c r="H90" s="1163"/>
      <c r="I90" s="1163"/>
      <c r="J90" s="1082"/>
      <c r="K90" s="1082"/>
      <c r="L90" s="1082"/>
      <c r="M90" s="1082"/>
      <c r="N90" s="1082"/>
      <c r="O90" s="1082"/>
      <c r="P90" s="52"/>
      <c r="Q90" s="560" t="str">
        <f>IFERROR(VLOOKUP(P90,'FX rates'!$C$9:$D$25,2,FALSE),"")</f>
        <v/>
      </c>
      <c r="R90" s="308">
        <f t="shared" si="27"/>
        <v>0</v>
      </c>
      <c r="S90" s="308">
        <f t="shared" si="28"/>
        <v>0</v>
      </c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50"/>
    </row>
    <row r="91" spans="1:37" x14ac:dyDescent="0.2">
      <c r="A91" s="201"/>
      <c r="B91" s="29"/>
      <c r="C91" s="201"/>
      <c r="D91" s="29"/>
      <c r="E91" s="29"/>
      <c r="F91" s="201"/>
      <c r="G91" s="201"/>
      <c r="H91" s="1163"/>
      <c r="I91" s="1163"/>
      <c r="J91" s="1082"/>
      <c r="K91" s="1082"/>
      <c r="L91" s="1082"/>
      <c r="M91" s="1082"/>
      <c r="N91" s="1082"/>
      <c r="O91" s="1082"/>
      <c r="P91" s="52"/>
      <c r="Q91" s="560" t="str">
        <f>IFERROR(VLOOKUP(P91,'FX rates'!$C$9:$D$25,2,FALSE),"")</f>
        <v/>
      </c>
      <c r="R91" s="308">
        <f t="shared" si="27"/>
        <v>0</v>
      </c>
      <c r="S91" s="308">
        <f t="shared" si="28"/>
        <v>0</v>
      </c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50"/>
    </row>
    <row r="92" spans="1:37" x14ac:dyDescent="0.2">
      <c r="A92" s="201"/>
      <c r="B92" s="29"/>
      <c r="C92" s="201"/>
      <c r="D92" s="29"/>
      <c r="E92" s="29"/>
      <c r="F92" s="201"/>
      <c r="G92" s="201"/>
      <c r="H92" s="1163"/>
      <c r="I92" s="1163"/>
      <c r="J92" s="1082"/>
      <c r="K92" s="1082"/>
      <c r="L92" s="1082"/>
      <c r="M92" s="1082"/>
      <c r="N92" s="1082"/>
      <c r="O92" s="1082"/>
      <c r="P92" s="52"/>
      <c r="Q92" s="560" t="str">
        <f>IFERROR(VLOOKUP(P92,'FX rates'!$C$9:$D$25,2,FALSE),"")</f>
        <v/>
      </c>
      <c r="R92" s="308">
        <f t="shared" si="27"/>
        <v>0</v>
      </c>
      <c r="S92" s="308">
        <f t="shared" si="28"/>
        <v>0</v>
      </c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0"/>
    </row>
    <row r="93" spans="1:37" x14ac:dyDescent="0.2">
      <c r="A93" s="201"/>
      <c r="B93" s="29"/>
      <c r="C93" s="201"/>
      <c r="D93" s="29"/>
      <c r="E93" s="29"/>
      <c r="F93" s="201"/>
      <c r="G93" s="201"/>
      <c r="H93" s="1163"/>
      <c r="I93" s="1163"/>
      <c r="J93" s="1082"/>
      <c r="K93" s="1082"/>
      <c r="L93" s="1082"/>
      <c r="M93" s="1082"/>
      <c r="N93" s="1082"/>
      <c r="O93" s="1082"/>
      <c r="P93" s="52"/>
      <c r="Q93" s="560" t="str">
        <f>IFERROR(VLOOKUP(P93,'FX rates'!$C$9:$D$25,2,FALSE),"")</f>
        <v/>
      </c>
      <c r="R93" s="308">
        <f t="shared" si="27"/>
        <v>0</v>
      </c>
      <c r="S93" s="308">
        <f t="shared" si="28"/>
        <v>0</v>
      </c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50"/>
    </row>
    <row r="94" spans="1:37" x14ac:dyDescent="0.2">
      <c r="A94" s="201"/>
      <c r="B94" s="29"/>
      <c r="C94" s="201"/>
      <c r="D94" s="29"/>
      <c r="E94" s="29"/>
      <c r="F94" s="201"/>
      <c r="G94" s="201"/>
      <c r="H94" s="1163"/>
      <c r="I94" s="1163"/>
      <c r="J94" s="1082"/>
      <c r="K94" s="1082"/>
      <c r="L94" s="1082"/>
      <c r="M94" s="1082"/>
      <c r="N94" s="1082"/>
      <c r="O94" s="1082"/>
      <c r="P94" s="52"/>
      <c r="Q94" s="560" t="str">
        <f>IFERROR(VLOOKUP(P94,'FX rates'!$C$9:$D$25,2,FALSE),"")</f>
        <v/>
      </c>
      <c r="R94" s="308">
        <f t="shared" si="27"/>
        <v>0</v>
      </c>
      <c r="S94" s="308">
        <f t="shared" si="28"/>
        <v>0</v>
      </c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50"/>
    </row>
    <row r="95" spans="1:37" x14ac:dyDescent="0.2">
      <c r="A95" s="201"/>
      <c r="B95" s="29"/>
      <c r="C95" s="201"/>
      <c r="D95" s="29"/>
      <c r="E95" s="29"/>
      <c r="F95" s="201"/>
      <c r="G95" s="201"/>
      <c r="H95" s="1163"/>
      <c r="I95" s="1163"/>
      <c r="J95" s="1082"/>
      <c r="K95" s="1082"/>
      <c r="L95" s="1082"/>
      <c r="M95" s="1082"/>
      <c r="N95" s="1082"/>
      <c r="O95" s="1082"/>
      <c r="P95" s="52"/>
      <c r="Q95" s="560" t="str">
        <f>IFERROR(VLOOKUP(P95,'FX rates'!$C$9:$D$25,2,FALSE),"")</f>
        <v/>
      </c>
      <c r="R95" s="308">
        <f t="shared" si="27"/>
        <v>0</v>
      </c>
      <c r="S95" s="308">
        <f t="shared" si="28"/>
        <v>0</v>
      </c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50"/>
    </row>
    <row r="96" spans="1:37" x14ac:dyDescent="0.2">
      <c r="A96" s="201"/>
      <c r="B96" s="29"/>
      <c r="C96" s="201"/>
      <c r="D96" s="29"/>
      <c r="E96" s="29"/>
      <c r="F96" s="201"/>
      <c r="G96" s="201"/>
      <c r="H96" s="1163"/>
      <c r="I96" s="1163"/>
      <c r="J96" s="1082"/>
      <c r="K96" s="1082"/>
      <c r="L96" s="1082"/>
      <c r="M96" s="1082"/>
      <c r="N96" s="1082"/>
      <c r="O96" s="1082"/>
      <c r="P96" s="52"/>
      <c r="Q96" s="560" t="str">
        <f>IFERROR(VLOOKUP(P96,'FX rates'!$C$9:$D$25,2,FALSE),"")</f>
        <v/>
      </c>
      <c r="R96" s="308">
        <f t="shared" si="27"/>
        <v>0</v>
      </c>
      <c r="S96" s="308">
        <f t="shared" si="28"/>
        <v>0</v>
      </c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50"/>
    </row>
    <row r="97" spans="1:37" x14ac:dyDescent="0.2">
      <c r="A97" s="201"/>
      <c r="B97" s="29"/>
      <c r="C97" s="201"/>
      <c r="D97" s="29"/>
      <c r="E97" s="29"/>
      <c r="F97" s="201"/>
      <c r="G97" s="201"/>
      <c r="H97" s="1163"/>
      <c r="I97" s="1163"/>
      <c r="J97" s="1082"/>
      <c r="K97" s="1082"/>
      <c r="L97" s="1082"/>
      <c r="M97" s="1082"/>
      <c r="N97" s="1082"/>
      <c r="O97" s="1082"/>
      <c r="P97" s="52"/>
      <c r="Q97" s="560" t="str">
        <f>IFERROR(VLOOKUP(P97,'FX rates'!$C$9:$D$25,2,FALSE),"")</f>
        <v/>
      </c>
      <c r="R97" s="308">
        <f t="shared" ref="R97:R151" si="29">IF(C97=$AA$24,N97,0)</f>
        <v>0</v>
      </c>
      <c r="S97" s="308">
        <f t="shared" ref="S97:S151" si="30">IF(OR(C97=$AA$25,ISBLANK(C97)),N97,0)</f>
        <v>0</v>
      </c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50"/>
    </row>
    <row r="98" spans="1:37" x14ac:dyDescent="0.2">
      <c r="A98" s="201"/>
      <c r="B98" s="29"/>
      <c r="C98" s="201"/>
      <c r="D98" s="29"/>
      <c r="E98" s="29"/>
      <c r="F98" s="201"/>
      <c r="G98" s="201"/>
      <c r="H98" s="1163"/>
      <c r="I98" s="1163"/>
      <c r="J98" s="1082"/>
      <c r="K98" s="1082"/>
      <c r="L98" s="1082"/>
      <c r="M98" s="1082"/>
      <c r="N98" s="1082"/>
      <c r="O98" s="1082"/>
      <c r="P98" s="52"/>
      <c r="Q98" s="560" t="str">
        <f>IFERROR(VLOOKUP(P98,'FX rates'!$C$9:$D$25,2,FALSE),"")</f>
        <v/>
      </c>
      <c r="R98" s="308">
        <f t="shared" si="29"/>
        <v>0</v>
      </c>
      <c r="S98" s="308">
        <f t="shared" si="30"/>
        <v>0</v>
      </c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50"/>
    </row>
    <row r="99" spans="1:37" x14ac:dyDescent="0.2">
      <c r="A99" s="201"/>
      <c r="B99" s="29"/>
      <c r="C99" s="201"/>
      <c r="D99" s="29"/>
      <c r="E99" s="29"/>
      <c r="F99" s="201"/>
      <c r="G99" s="201"/>
      <c r="H99" s="1163"/>
      <c r="I99" s="1163"/>
      <c r="J99" s="1082"/>
      <c r="K99" s="1082"/>
      <c r="L99" s="1082"/>
      <c r="M99" s="1082"/>
      <c r="N99" s="1082"/>
      <c r="O99" s="1082"/>
      <c r="P99" s="52"/>
      <c r="Q99" s="560" t="str">
        <f>IFERROR(VLOOKUP(P99,'FX rates'!$C$9:$D$25,2,FALSE),"")</f>
        <v/>
      </c>
      <c r="R99" s="308">
        <f t="shared" si="29"/>
        <v>0</v>
      </c>
      <c r="S99" s="308">
        <f t="shared" si="30"/>
        <v>0</v>
      </c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50"/>
    </row>
    <row r="100" spans="1:37" x14ac:dyDescent="0.2">
      <c r="A100" s="201"/>
      <c r="B100" s="29"/>
      <c r="C100" s="201"/>
      <c r="D100" s="29"/>
      <c r="E100" s="29"/>
      <c r="F100" s="201"/>
      <c r="G100" s="201"/>
      <c r="H100" s="1163"/>
      <c r="I100" s="1163"/>
      <c r="J100" s="1082"/>
      <c r="K100" s="1082"/>
      <c r="L100" s="1082"/>
      <c r="M100" s="1082"/>
      <c r="N100" s="1082"/>
      <c r="O100" s="1082"/>
      <c r="P100" s="52"/>
      <c r="Q100" s="560" t="str">
        <f>IFERROR(VLOOKUP(P100,'FX rates'!$C$9:$D$25,2,FALSE),"")</f>
        <v/>
      </c>
      <c r="R100" s="308">
        <f t="shared" si="29"/>
        <v>0</v>
      </c>
      <c r="S100" s="308">
        <f t="shared" si="30"/>
        <v>0</v>
      </c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50"/>
    </row>
    <row r="101" spans="1:37" x14ac:dyDescent="0.2">
      <c r="A101" s="201"/>
      <c r="B101" s="29"/>
      <c r="C101" s="201"/>
      <c r="D101" s="29"/>
      <c r="E101" s="29"/>
      <c r="F101" s="201"/>
      <c r="G101" s="201"/>
      <c r="H101" s="1163"/>
      <c r="I101" s="1163"/>
      <c r="J101" s="1082"/>
      <c r="K101" s="1082"/>
      <c r="L101" s="1082"/>
      <c r="M101" s="1082"/>
      <c r="N101" s="1082"/>
      <c r="O101" s="1082"/>
      <c r="P101" s="52"/>
      <c r="Q101" s="560" t="str">
        <f>IFERROR(VLOOKUP(P101,'FX rates'!$C$9:$D$25,2,FALSE),"")</f>
        <v/>
      </c>
      <c r="R101" s="308">
        <f t="shared" si="29"/>
        <v>0</v>
      </c>
      <c r="S101" s="308">
        <f t="shared" si="30"/>
        <v>0</v>
      </c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50"/>
    </row>
    <row r="102" spans="1:37" x14ac:dyDescent="0.2">
      <c r="A102" s="201"/>
      <c r="B102" s="29"/>
      <c r="C102" s="201"/>
      <c r="D102" s="29"/>
      <c r="E102" s="29"/>
      <c r="F102" s="201"/>
      <c r="G102" s="201"/>
      <c r="H102" s="1163"/>
      <c r="I102" s="1163"/>
      <c r="J102" s="1082"/>
      <c r="K102" s="1082"/>
      <c r="L102" s="1082"/>
      <c r="M102" s="1082"/>
      <c r="N102" s="1082"/>
      <c r="O102" s="1082"/>
      <c r="P102" s="52"/>
      <c r="Q102" s="560" t="str">
        <f>IFERROR(VLOOKUP(P102,'FX rates'!$C$9:$D$25,2,FALSE),"")</f>
        <v/>
      </c>
      <c r="R102" s="308">
        <f t="shared" si="29"/>
        <v>0</v>
      </c>
      <c r="S102" s="308">
        <f t="shared" si="30"/>
        <v>0</v>
      </c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50"/>
    </row>
    <row r="103" spans="1:37" x14ac:dyDescent="0.2">
      <c r="A103" s="201"/>
      <c r="B103" s="29"/>
      <c r="C103" s="201"/>
      <c r="D103" s="29"/>
      <c r="E103" s="29"/>
      <c r="F103" s="201"/>
      <c r="G103" s="201"/>
      <c r="H103" s="1163"/>
      <c r="I103" s="1163"/>
      <c r="J103" s="1082"/>
      <c r="K103" s="1082"/>
      <c r="L103" s="1082"/>
      <c r="M103" s="1082"/>
      <c r="N103" s="1082"/>
      <c r="O103" s="1082"/>
      <c r="P103" s="52"/>
      <c r="Q103" s="560" t="str">
        <f>IFERROR(VLOOKUP(P103,'FX rates'!$C$9:$D$25,2,FALSE),"")</f>
        <v/>
      </c>
      <c r="R103" s="308">
        <f t="shared" si="29"/>
        <v>0</v>
      </c>
      <c r="S103" s="308">
        <f t="shared" si="30"/>
        <v>0</v>
      </c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50"/>
    </row>
    <row r="104" spans="1:37" x14ac:dyDescent="0.2">
      <c r="A104" s="201"/>
      <c r="B104" s="29"/>
      <c r="C104" s="201"/>
      <c r="D104" s="29"/>
      <c r="E104" s="29"/>
      <c r="F104" s="201"/>
      <c r="G104" s="201"/>
      <c r="H104" s="1163"/>
      <c r="I104" s="1163"/>
      <c r="J104" s="1082"/>
      <c r="K104" s="1082"/>
      <c r="L104" s="1082"/>
      <c r="M104" s="1082"/>
      <c r="N104" s="1082"/>
      <c r="O104" s="1082"/>
      <c r="P104" s="52"/>
      <c r="Q104" s="560" t="str">
        <f>IFERROR(VLOOKUP(P104,'FX rates'!$C$9:$D$25,2,FALSE),"")</f>
        <v/>
      </c>
      <c r="R104" s="308">
        <f t="shared" si="29"/>
        <v>0</v>
      </c>
      <c r="S104" s="308">
        <f t="shared" si="30"/>
        <v>0</v>
      </c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50"/>
    </row>
    <row r="105" spans="1:37" x14ac:dyDescent="0.2">
      <c r="A105" s="201"/>
      <c r="B105" s="29"/>
      <c r="C105" s="201"/>
      <c r="D105" s="29"/>
      <c r="E105" s="29"/>
      <c r="F105" s="201"/>
      <c r="G105" s="201"/>
      <c r="H105" s="1163"/>
      <c r="I105" s="1163"/>
      <c r="J105" s="1082"/>
      <c r="K105" s="1082"/>
      <c r="L105" s="1082"/>
      <c r="M105" s="1082"/>
      <c r="N105" s="1082"/>
      <c r="O105" s="1082"/>
      <c r="P105" s="52"/>
      <c r="Q105" s="560" t="str">
        <f>IFERROR(VLOOKUP(P105,'FX rates'!$C$9:$D$25,2,FALSE),"")</f>
        <v/>
      </c>
      <c r="R105" s="308">
        <f t="shared" si="29"/>
        <v>0</v>
      </c>
      <c r="S105" s="308">
        <f t="shared" si="30"/>
        <v>0</v>
      </c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50"/>
    </row>
    <row r="106" spans="1:37" x14ac:dyDescent="0.2">
      <c r="A106" s="201"/>
      <c r="B106" s="29"/>
      <c r="C106" s="201"/>
      <c r="D106" s="29"/>
      <c r="E106" s="29"/>
      <c r="F106" s="201"/>
      <c r="G106" s="201"/>
      <c r="H106" s="1163"/>
      <c r="I106" s="1163"/>
      <c r="J106" s="1082"/>
      <c r="K106" s="1082"/>
      <c r="L106" s="1082"/>
      <c r="M106" s="1082"/>
      <c r="N106" s="1082"/>
      <c r="O106" s="1082"/>
      <c r="P106" s="52"/>
      <c r="Q106" s="560" t="str">
        <f>IFERROR(VLOOKUP(P106,'FX rates'!$C$9:$D$25,2,FALSE),"")</f>
        <v/>
      </c>
      <c r="R106" s="308">
        <f t="shared" si="29"/>
        <v>0</v>
      </c>
      <c r="S106" s="308">
        <f t="shared" si="30"/>
        <v>0</v>
      </c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50"/>
    </row>
    <row r="107" spans="1:37" x14ac:dyDescent="0.2">
      <c r="A107" s="201"/>
      <c r="B107" s="29"/>
      <c r="C107" s="201"/>
      <c r="D107" s="29"/>
      <c r="E107" s="29"/>
      <c r="F107" s="201"/>
      <c r="G107" s="201"/>
      <c r="H107" s="1163"/>
      <c r="I107" s="1163"/>
      <c r="J107" s="1082"/>
      <c r="K107" s="1082"/>
      <c r="L107" s="1082"/>
      <c r="M107" s="1082"/>
      <c r="N107" s="1082"/>
      <c r="O107" s="1082"/>
      <c r="P107" s="52"/>
      <c r="Q107" s="560" t="str">
        <f>IFERROR(VLOOKUP(P107,'FX rates'!$C$9:$D$25,2,FALSE),"")</f>
        <v/>
      </c>
      <c r="R107" s="308">
        <f t="shared" si="29"/>
        <v>0</v>
      </c>
      <c r="S107" s="308">
        <f t="shared" si="30"/>
        <v>0</v>
      </c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50"/>
    </row>
    <row r="108" spans="1:37" x14ac:dyDescent="0.2">
      <c r="A108" s="201"/>
      <c r="B108" s="29"/>
      <c r="C108" s="201"/>
      <c r="D108" s="29"/>
      <c r="E108" s="29"/>
      <c r="F108" s="201"/>
      <c r="G108" s="201"/>
      <c r="H108" s="1163"/>
      <c r="I108" s="1163"/>
      <c r="J108" s="1082"/>
      <c r="K108" s="1082"/>
      <c r="L108" s="1082"/>
      <c r="M108" s="1082"/>
      <c r="N108" s="1082"/>
      <c r="O108" s="1082"/>
      <c r="P108" s="52"/>
      <c r="Q108" s="560" t="str">
        <f>IFERROR(VLOOKUP(P108,'FX rates'!$C$9:$D$25,2,FALSE),"")</f>
        <v/>
      </c>
      <c r="R108" s="308">
        <f t="shared" si="29"/>
        <v>0</v>
      </c>
      <c r="S108" s="308">
        <f t="shared" si="30"/>
        <v>0</v>
      </c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50"/>
    </row>
    <row r="109" spans="1:37" x14ac:dyDescent="0.2">
      <c r="A109" s="201"/>
      <c r="B109" s="29"/>
      <c r="C109" s="201"/>
      <c r="D109" s="29"/>
      <c r="E109" s="29"/>
      <c r="F109" s="201"/>
      <c r="G109" s="201"/>
      <c r="H109" s="1163"/>
      <c r="I109" s="1163"/>
      <c r="J109" s="1082"/>
      <c r="K109" s="1082"/>
      <c r="L109" s="1082"/>
      <c r="M109" s="1082"/>
      <c r="N109" s="1082"/>
      <c r="O109" s="1082"/>
      <c r="P109" s="52"/>
      <c r="Q109" s="560" t="str">
        <f>IFERROR(VLOOKUP(P109,'FX rates'!$C$9:$D$25,2,FALSE),"")</f>
        <v/>
      </c>
      <c r="R109" s="308">
        <f t="shared" si="29"/>
        <v>0</v>
      </c>
      <c r="S109" s="308">
        <f t="shared" si="30"/>
        <v>0</v>
      </c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50"/>
    </row>
    <row r="110" spans="1:37" x14ac:dyDescent="0.2">
      <c r="A110" s="201"/>
      <c r="B110" s="29"/>
      <c r="C110" s="201"/>
      <c r="D110" s="29"/>
      <c r="E110" s="29"/>
      <c r="F110" s="201"/>
      <c r="G110" s="201"/>
      <c r="H110" s="1163"/>
      <c r="I110" s="1163"/>
      <c r="J110" s="1082"/>
      <c r="K110" s="1082"/>
      <c r="L110" s="1082"/>
      <c r="M110" s="1082"/>
      <c r="N110" s="1082"/>
      <c r="O110" s="1082"/>
      <c r="P110" s="52"/>
      <c r="Q110" s="560" t="str">
        <f>IFERROR(VLOOKUP(P110,'FX rates'!$C$9:$D$25,2,FALSE),"")</f>
        <v/>
      </c>
      <c r="R110" s="308">
        <f t="shared" si="29"/>
        <v>0</v>
      </c>
      <c r="S110" s="308">
        <f t="shared" si="30"/>
        <v>0</v>
      </c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50"/>
    </row>
    <row r="111" spans="1:37" x14ac:dyDescent="0.2">
      <c r="A111" s="201"/>
      <c r="B111" s="29"/>
      <c r="C111" s="201"/>
      <c r="D111" s="29"/>
      <c r="E111" s="29"/>
      <c r="F111" s="201"/>
      <c r="G111" s="201"/>
      <c r="H111" s="1163"/>
      <c r="I111" s="1163"/>
      <c r="J111" s="1082"/>
      <c r="K111" s="1082"/>
      <c r="L111" s="1082"/>
      <c r="M111" s="1082"/>
      <c r="N111" s="1082"/>
      <c r="O111" s="1082"/>
      <c r="P111" s="52"/>
      <c r="Q111" s="560" t="str">
        <f>IFERROR(VLOOKUP(P111,'FX rates'!$C$9:$D$25,2,FALSE),"")</f>
        <v/>
      </c>
      <c r="R111" s="308">
        <f t="shared" si="29"/>
        <v>0</v>
      </c>
      <c r="S111" s="308">
        <f t="shared" si="30"/>
        <v>0</v>
      </c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50"/>
    </row>
    <row r="112" spans="1:37" x14ac:dyDescent="0.2">
      <c r="A112" s="201"/>
      <c r="B112" s="29"/>
      <c r="C112" s="201"/>
      <c r="D112" s="29"/>
      <c r="E112" s="29"/>
      <c r="F112" s="201"/>
      <c r="G112" s="201"/>
      <c r="H112" s="1163"/>
      <c r="I112" s="1163"/>
      <c r="J112" s="1082"/>
      <c r="K112" s="1082"/>
      <c r="L112" s="1082"/>
      <c r="M112" s="1082"/>
      <c r="N112" s="1082"/>
      <c r="O112" s="1082"/>
      <c r="P112" s="52"/>
      <c r="Q112" s="560" t="str">
        <f>IFERROR(VLOOKUP(P112,'FX rates'!$C$9:$D$25,2,FALSE),"")</f>
        <v/>
      </c>
      <c r="R112" s="308">
        <f t="shared" si="29"/>
        <v>0</v>
      </c>
      <c r="S112" s="308">
        <f t="shared" si="30"/>
        <v>0</v>
      </c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50"/>
    </row>
    <row r="113" spans="1:37" x14ac:dyDescent="0.2">
      <c r="A113" s="201"/>
      <c r="B113" s="29"/>
      <c r="C113" s="201"/>
      <c r="D113" s="29"/>
      <c r="E113" s="29"/>
      <c r="F113" s="201"/>
      <c r="G113" s="201"/>
      <c r="H113" s="1163"/>
      <c r="I113" s="1163"/>
      <c r="J113" s="1082"/>
      <c r="K113" s="1082"/>
      <c r="L113" s="1082"/>
      <c r="M113" s="1082"/>
      <c r="N113" s="1082"/>
      <c r="O113" s="1082"/>
      <c r="P113" s="52"/>
      <c r="Q113" s="560" t="str">
        <f>IFERROR(VLOOKUP(P113,'FX rates'!$C$9:$D$25,2,FALSE),"")</f>
        <v/>
      </c>
      <c r="R113" s="308">
        <f t="shared" si="29"/>
        <v>0</v>
      </c>
      <c r="S113" s="308">
        <f t="shared" si="30"/>
        <v>0</v>
      </c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50"/>
    </row>
    <row r="114" spans="1:37" x14ac:dyDescent="0.2">
      <c r="A114" s="201"/>
      <c r="B114" s="29"/>
      <c r="C114" s="201"/>
      <c r="D114" s="29"/>
      <c r="E114" s="29"/>
      <c r="F114" s="201"/>
      <c r="G114" s="201"/>
      <c r="H114" s="1163"/>
      <c r="I114" s="1163"/>
      <c r="J114" s="1082"/>
      <c r="K114" s="1082"/>
      <c r="L114" s="1082"/>
      <c r="M114" s="1082"/>
      <c r="N114" s="1082"/>
      <c r="O114" s="1082"/>
      <c r="P114" s="52"/>
      <c r="Q114" s="560" t="str">
        <f>IFERROR(VLOOKUP(P114,'FX rates'!$C$9:$D$25,2,FALSE),"")</f>
        <v/>
      </c>
      <c r="R114" s="308">
        <f t="shared" si="29"/>
        <v>0</v>
      </c>
      <c r="S114" s="308">
        <f t="shared" si="30"/>
        <v>0</v>
      </c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50"/>
    </row>
    <row r="115" spans="1:37" x14ac:dyDescent="0.2">
      <c r="A115" s="201"/>
      <c r="B115" s="29"/>
      <c r="C115" s="201"/>
      <c r="D115" s="29"/>
      <c r="E115" s="29"/>
      <c r="F115" s="201"/>
      <c r="G115" s="201"/>
      <c r="H115" s="1163"/>
      <c r="I115" s="1163"/>
      <c r="J115" s="1082"/>
      <c r="K115" s="1082"/>
      <c r="L115" s="1082"/>
      <c r="M115" s="1082"/>
      <c r="N115" s="1082"/>
      <c r="O115" s="1082"/>
      <c r="P115" s="52"/>
      <c r="Q115" s="560" t="str">
        <f>IFERROR(VLOOKUP(P115,'FX rates'!$C$9:$D$25,2,FALSE),"")</f>
        <v/>
      </c>
      <c r="R115" s="308">
        <f t="shared" si="29"/>
        <v>0</v>
      </c>
      <c r="S115" s="308">
        <f t="shared" si="30"/>
        <v>0</v>
      </c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50"/>
    </row>
    <row r="116" spans="1:37" x14ac:dyDescent="0.2">
      <c r="A116" s="201"/>
      <c r="B116" s="29"/>
      <c r="C116" s="201"/>
      <c r="D116" s="29"/>
      <c r="E116" s="29"/>
      <c r="F116" s="201"/>
      <c r="G116" s="201"/>
      <c r="H116" s="1163"/>
      <c r="I116" s="1163"/>
      <c r="J116" s="1082"/>
      <c r="K116" s="1082"/>
      <c r="L116" s="1082"/>
      <c r="M116" s="1082"/>
      <c r="N116" s="1082"/>
      <c r="O116" s="1082"/>
      <c r="P116" s="52"/>
      <c r="Q116" s="560" t="str">
        <f>IFERROR(VLOOKUP(P116,'FX rates'!$C$9:$D$25,2,FALSE),"")</f>
        <v/>
      </c>
      <c r="R116" s="308">
        <f t="shared" si="29"/>
        <v>0</v>
      </c>
      <c r="S116" s="308">
        <f t="shared" si="30"/>
        <v>0</v>
      </c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50"/>
    </row>
    <row r="117" spans="1:37" x14ac:dyDescent="0.2">
      <c r="A117" s="201"/>
      <c r="B117" s="29"/>
      <c r="C117" s="201"/>
      <c r="D117" s="29"/>
      <c r="E117" s="29"/>
      <c r="F117" s="201"/>
      <c r="G117" s="201"/>
      <c r="H117" s="1163"/>
      <c r="I117" s="1163"/>
      <c r="J117" s="1082"/>
      <c r="K117" s="1082"/>
      <c r="L117" s="1082"/>
      <c r="M117" s="1082"/>
      <c r="N117" s="1082"/>
      <c r="O117" s="1082"/>
      <c r="P117" s="52"/>
      <c r="Q117" s="560" t="str">
        <f>IFERROR(VLOOKUP(P117,'FX rates'!$C$9:$D$25,2,FALSE),"")</f>
        <v/>
      </c>
      <c r="R117" s="308">
        <f t="shared" si="29"/>
        <v>0</v>
      </c>
      <c r="S117" s="308">
        <f t="shared" si="30"/>
        <v>0</v>
      </c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50"/>
    </row>
    <row r="118" spans="1:37" x14ac:dyDescent="0.2">
      <c r="A118" s="201"/>
      <c r="B118" s="29"/>
      <c r="C118" s="201"/>
      <c r="D118" s="29"/>
      <c r="E118" s="29"/>
      <c r="F118" s="201"/>
      <c r="G118" s="201"/>
      <c r="H118" s="1163"/>
      <c r="I118" s="1163"/>
      <c r="J118" s="1082"/>
      <c r="K118" s="1082"/>
      <c r="L118" s="1082"/>
      <c r="M118" s="1082"/>
      <c r="N118" s="1082"/>
      <c r="O118" s="1082"/>
      <c r="P118" s="52"/>
      <c r="Q118" s="560" t="str">
        <f>IFERROR(VLOOKUP(P118,'FX rates'!$C$9:$D$25,2,FALSE),"")</f>
        <v/>
      </c>
      <c r="R118" s="308">
        <f t="shared" si="29"/>
        <v>0</v>
      </c>
      <c r="S118" s="308">
        <f t="shared" si="30"/>
        <v>0</v>
      </c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50"/>
    </row>
    <row r="119" spans="1:37" x14ac:dyDescent="0.2">
      <c r="A119" s="201"/>
      <c r="B119" s="29"/>
      <c r="C119" s="201"/>
      <c r="D119" s="29"/>
      <c r="E119" s="29"/>
      <c r="F119" s="201"/>
      <c r="G119" s="201"/>
      <c r="H119" s="1163"/>
      <c r="I119" s="1163"/>
      <c r="J119" s="1082"/>
      <c r="K119" s="1082"/>
      <c r="L119" s="1082"/>
      <c r="M119" s="1082"/>
      <c r="N119" s="1082"/>
      <c r="O119" s="1082"/>
      <c r="P119" s="52"/>
      <c r="Q119" s="560" t="str">
        <f>IFERROR(VLOOKUP(P119,'FX rates'!$C$9:$D$25,2,FALSE),"")</f>
        <v/>
      </c>
      <c r="R119" s="308">
        <f t="shared" si="29"/>
        <v>0</v>
      </c>
      <c r="S119" s="308">
        <f t="shared" si="30"/>
        <v>0</v>
      </c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50"/>
    </row>
    <row r="120" spans="1:37" x14ac:dyDescent="0.2">
      <c r="A120" s="201"/>
      <c r="B120" s="29"/>
      <c r="C120" s="201"/>
      <c r="D120" s="29"/>
      <c r="E120" s="29"/>
      <c r="F120" s="201"/>
      <c r="G120" s="201"/>
      <c r="H120" s="1163"/>
      <c r="I120" s="1163"/>
      <c r="J120" s="1082"/>
      <c r="K120" s="1082"/>
      <c r="L120" s="1082"/>
      <c r="M120" s="1082"/>
      <c r="N120" s="1082"/>
      <c r="O120" s="1082"/>
      <c r="P120" s="52"/>
      <c r="Q120" s="560" t="str">
        <f>IFERROR(VLOOKUP(P120,'FX rates'!$C$9:$D$25,2,FALSE),"")</f>
        <v/>
      </c>
      <c r="R120" s="308">
        <f t="shared" si="29"/>
        <v>0</v>
      </c>
      <c r="S120" s="308">
        <f t="shared" si="30"/>
        <v>0</v>
      </c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50"/>
    </row>
    <row r="121" spans="1:37" x14ac:dyDescent="0.2">
      <c r="A121" s="201"/>
      <c r="B121" s="29"/>
      <c r="C121" s="201"/>
      <c r="D121" s="29"/>
      <c r="E121" s="29"/>
      <c r="F121" s="201"/>
      <c r="G121" s="201"/>
      <c r="H121" s="1163"/>
      <c r="I121" s="1163"/>
      <c r="J121" s="1082"/>
      <c r="K121" s="1082"/>
      <c r="L121" s="1082"/>
      <c r="M121" s="1082"/>
      <c r="N121" s="1082"/>
      <c r="O121" s="1082"/>
      <c r="P121" s="52"/>
      <c r="Q121" s="560" t="str">
        <f>IFERROR(VLOOKUP(P121,'FX rates'!$C$9:$D$25,2,FALSE),"")</f>
        <v/>
      </c>
      <c r="R121" s="308">
        <f t="shared" si="29"/>
        <v>0</v>
      </c>
      <c r="S121" s="308">
        <f t="shared" si="30"/>
        <v>0</v>
      </c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50"/>
    </row>
    <row r="122" spans="1:37" x14ac:dyDescent="0.2">
      <c r="A122" s="201"/>
      <c r="B122" s="29"/>
      <c r="C122" s="201"/>
      <c r="D122" s="29"/>
      <c r="E122" s="29"/>
      <c r="F122" s="201"/>
      <c r="G122" s="201"/>
      <c r="H122" s="1163"/>
      <c r="I122" s="1163"/>
      <c r="J122" s="1082"/>
      <c r="K122" s="1082"/>
      <c r="L122" s="1082"/>
      <c r="M122" s="1082"/>
      <c r="N122" s="1082"/>
      <c r="O122" s="1082"/>
      <c r="P122" s="52"/>
      <c r="Q122" s="560" t="str">
        <f>IFERROR(VLOOKUP(P122,'FX rates'!$C$9:$D$25,2,FALSE),"")</f>
        <v/>
      </c>
      <c r="R122" s="308">
        <f t="shared" si="29"/>
        <v>0</v>
      </c>
      <c r="S122" s="308">
        <f t="shared" si="30"/>
        <v>0</v>
      </c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50"/>
    </row>
    <row r="123" spans="1:37" x14ac:dyDescent="0.2">
      <c r="A123" s="201"/>
      <c r="B123" s="29"/>
      <c r="C123" s="201"/>
      <c r="D123" s="29"/>
      <c r="E123" s="29"/>
      <c r="F123" s="201"/>
      <c r="G123" s="201"/>
      <c r="H123" s="1163"/>
      <c r="I123" s="1163"/>
      <c r="J123" s="1082"/>
      <c r="K123" s="1082"/>
      <c r="L123" s="1082"/>
      <c r="M123" s="1082"/>
      <c r="N123" s="1082"/>
      <c r="O123" s="1082"/>
      <c r="P123" s="52"/>
      <c r="Q123" s="560" t="str">
        <f>IFERROR(VLOOKUP(P123,'FX rates'!$C$9:$D$25,2,FALSE),"")</f>
        <v/>
      </c>
      <c r="R123" s="308">
        <f t="shared" si="29"/>
        <v>0</v>
      </c>
      <c r="S123" s="308">
        <f t="shared" si="30"/>
        <v>0</v>
      </c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50"/>
    </row>
    <row r="124" spans="1:37" x14ac:dyDescent="0.2">
      <c r="A124" s="201"/>
      <c r="B124" s="29"/>
      <c r="C124" s="201"/>
      <c r="D124" s="29"/>
      <c r="E124" s="29"/>
      <c r="F124" s="201"/>
      <c r="G124" s="201"/>
      <c r="H124" s="1163"/>
      <c r="I124" s="1163"/>
      <c r="J124" s="1082"/>
      <c r="K124" s="1082"/>
      <c r="L124" s="1082"/>
      <c r="M124" s="1082"/>
      <c r="N124" s="1082"/>
      <c r="O124" s="1082"/>
      <c r="P124" s="52"/>
      <c r="Q124" s="560" t="str">
        <f>IFERROR(VLOOKUP(P124,'FX rates'!$C$9:$D$25,2,FALSE),"")</f>
        <v/>
      </c>
      <c r="R124" s="308">
        <f t="shared" si="29"/>
        <v>0</v>
      </c>
      <c r="S124" s="308">
        <f t="shared" si="30"/>
        <v>0</v>
      </c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50"/>
    </row>
    <row r="125" spans="1:37" x14ac:dyDescent="0.2">
      <c r="A125" s="201"/>
      <c r="B125" s="29"/>
      <c r="C125" s="201"/>
      <c r="D125" s="29"/>
      <c r="E125" s="29"/>
      <c r="F125" s="201"/>
      <c r="G125" s="201"/>
      <c r="H125" s="1163"/>
      <c r="I125" s="1163"/>
      <c r="J125" s="1082"/>
      <c r="K125" s="1082"/>
      <c r="L125" s="1082"/>
      <c r="M125" s="1082"/>
      <c r="N125" s="1082"/>
      <c r="O125" s="1082"/>
      <c r="P125" s="52"/>
      <c r="Q125" s="560" t="str">
        <f>IFERROR(VLOOKUP(P125,'FX rates'!$C$9:$D$25,2,FALSE),"")</f>
        <v/>
      </c>
      <c r="R125" s="308">
        <f t="shared" si="29"/>
        <v>0</v>
      </c>
      <c r="S125" s="308">
        <f t="shared" si="30"/>
        <v>0</v>
      </c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50"/>
    </row>
    <row r="126" spans="1:37" x14ac:dyDescent="0.2">
      <c r="A126" s="201"/>
      <c r="B126" s="29"/>
      <c r="C126" s="201"/>
      <c r="D126" s="29"/>
      <c r="E126" s="29"/>
      <c r="F126" s="201"/>
      <c r="G126" s="201"/>
      <c r="H126" s="1163"/>
      <c r="I126" s="1163"/>
      <c r="J126" s="1082"/>
      <c r="K126" s="1082"/>
      <c r="L126" s="1082"/>
      <c r="M126" s="1082"/>
      <c r="N126" s="1082"/>
      <c r="O126" s="1082"/>
      <c r="P126" s="52"/>
      <c r="Q126" s="560" t="str">
        <f>IFERROR(VLOOKUP(P126,'FX rates'!$C$9:$D$25,2,FALSE),"")</f>
        <v/>
      </c>
      <c r="R126" s="308">
        <f t="shared" si="29"/>
        <v>0</v>
      </c>
      <c r="S126" s="308">
        <f t="shared" si="30"/>
        <v>0</v>
      </c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50"/>
    </row>
    <row r="127" spans="1:37" x14ac:dyDescent="0.2">
      <c r="A127" s="201"/>
      <c r="B127" s="29"/>
      <c r="C127" s="201"/>
      <c r="D127" s="29"/>
      <c r="E127" s="29"/>
      <c r="F127" s="201"/>
      <c r="G127" s="201"/>
      <c r="H127" s="1163"/>
      <c r="I127" s="1163"/>
      <c r="J127" s="1082"/>
      <c r="K127" s="1082"/>
      <c r="L127" s="1082"/>
      <c r="M127" s="1082"/>
      <c r="N127" s="1082"/>
      <c r="O127" s="1082"/>
      <c r="P127" s="52"/>
      <c r="Q127" s="560" t="str">
        <f>IFERROR(VLOOKUP(P127,'FX rates'!$C$9:$D$25,2,FALSE),"")</f>
        <v/>
      </c>
      <c r="R127" s="308">
        <f t="shared" si="29"/>
        <v>0</v>
      </c>
      <c r="S127" s="308">
        <f t="shared" si="30"/>
        <v>0</v>
      </c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50"/>
    </row>
    <row r="128" spans="1:37" x14ac:dyDescent="0.2">
      <c r="A128" s="201"/>
      <c r="B128" s="29"/>
      <c r="C128" s="201"/>
      <c r="D128" s="29"/>
      <c r="E128" s="29"/>
      <c r="F128" s="201"/>
      <c r="G128" s="201"/>
      <c r="H128" s="1163"/>
      <c r="I128" s="1163"/>
      <c r="J128" s="1082"/>
      <c r="K128" s="1082"/>
      <c r="L128" s="1082"/>
      <c r="M128" s="1082"/>
      <c r="N128" s="1082"/>
      <c r="O128" s="1082"/>
      <c r="P128" s="52"/>
      <c r="Q128" s="560" t="str">
        <f>IFERROR(VLOOKUP(P128,'FX rates'!$C$9:$D$25,2,FALSE),"")</f>
        <v/>
      </c>
      <c r="R128" s="308">
        <f t="shared" si="29"/>
        <v>0</v>
      </c>
      <c r="S128" s="308">
        <f t="shared" si="30"/>
        <v>0</v>
      </c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50"/>
    </row>
    <row r="129" spans="1:37" x14ac:dyDescent="0.2">
      <c r="A129" s="201"/>
      <c r="B129" s="29"/>
      <c r="C129" s="201"/>
      <c r="D129" s="29"/>
      <c r="E129" s="29"/>
      <c r="F129" s="201"/>
      <c r="G129" s="201"/>
      <c r="H129" s="1163"/>
      <c r="I129" s="1163"/>
      <c r="J129" s="1082"/>
      <c r="K129" s="1082"/>
      <c r="L129" s="1082"/>
      <c r="M129" s="1082"/>
      <c r="N129" s="1082"/>
      <c r="O129" s="1082"/>
      <c r="P129" s="52"/>
      <c r="Q129" s="560" t="str">
        <f>IFERROR(VLOOKUP(P129,'FX rates'!$C$9:$D$25,2,FALSE),"")</f>
        <v/>
      </c>
      <c r="R129" s="308">
        <f t="shared" si="29"/>
        <v>0</v>
      </c>
      <c r="S129" s="308">
        <f t="shared" si="30"/>
        <v>0</v>
      </c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50"/>
    </row>
    <row r="130" spans="1:37" x14ac:dyDescent="0.2">
      <c r="A130" s="201"/>
      <c r="B130" s="29"/>
      <c r="C130" s="201"/>
      <c r="D130" s="29"/>
      <c r="E130" s="29"/>
      <c r="F130" s="201"/>
      <c r="G130" s="201"/>
      <c r="H130" s="1163"/>
      <c r="I130" s="1163"/>
      <c r="J130" s="1082"/>
      <c r="K130" s="1082"/>
      <c r="L130" s="1082"/>
      <c r="M130" s="1082"/>
      <c r="N130" s="1082"/>
      <c r="O130" s="1082"/>
      <c r="P130" s="52"/>
      <c r="Q130" s="560" t="str">
        <f>IFERROR(VLOOKUP(P130,'FX rates'!$C$9:$D$25,2,FALSE),"")</f>
        <v/>
      </c>
      <c r="R130" s="308">
        <f t="shared" si="29"/>
        <v>0</v>
      </c>
      <c r="S130" s="308">
        <f t="shared" si="30"/>
        <v>0</v>
      </c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50"/>
    </row>
    <row r="131" spans="1:37" x14ac:dyDescent="0.2">
      <c r="A131" s="201"/>
      <c r="B131" s="29"/>
      <c r="C131" s="201"/>
      <c r="D131" s="29"/>
      <c r="E131" s="29"/>
      <c r="F131" s="201"/>
      <c r="G131" s="201"/>
      <c r="H131" s="1163"/>
      <c r="I131" s="1163"/>
      <c r="J131" s="1082"/>
      <c r="K131" s="1082"/>
      <c r="L131" s="1082"/>
      <c r="M131" s="1082"/>
      <c r="N131" s="1082"/>
      <c r="O131" s="1082"/>
      <c r="P131" s="52"/>
      <c r="Q131" s="560" t="str">
        <f>IFERROR(VLOOKUP(P131,'FX rates'!$C$9:$D$25,2,FALSE),"")</f>
        <v/>
      </c>
      <c r="R131" s="308">
        <f t="shared" si="29"/>
        <v>0</v>
      </c>
      <c r="S131" s="308">
        <f t="shared" si="30"/>
        <v>0</v>
      </c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50"/>
    </row>
    <row r="132" spans="1:37" x14ac:dyDescent="0.2">
      <c r="A132" s="201"/>
      <c r="B132" s="29"/>
      <c r="C132" s="201"/>
      <c r="D132" s="29"/>
      <c r="E132" s="29"/>
      <c r="F132" s="201"/>
      <c r="G132" s="201"/>
      <c r="H132" s="1163"/>
      <c r="I132" s="1163"/>
      <c r="J132" s="1082"/>
      <c r="K132" s="1082"/>
      <c r="L132" s="1082"/>
      <c r="M132" s="1082"/>
      <c r="N132" s="1082"/>
      <c r="O132" s="1082"/>
      <c r="P132" s="52"/>
      <c r="Q132" s="560" t="str">
        <f>IFERROR(VLOOKUP(P132,'FX rates'!$C$9:$D$25,2,FALSE),"")</f>
        <v/>
      </c>
      <c r="R132" s="308">
        <f t="shared" si="29"/>
        <v>0</v>
      </c>
      <c r="S132" s="308">
        <f t="shared" si="30"/>
        <v>0</v>
      </c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50"/>
    </row>
    <row r="133" spans="1:37" x14ac:dyDescent="0.2">
      <c r="A133" s="201"/>
      <c r="B133" s="29"/>
      <c r="C133" s="201"/>
      <c r="D133" s="29"/>
      <c r="E133" s="29"/>
      <c r="F133" s="201"/>
      <c r="G133" s="201"/>
      <c r="H133" s="1163"/>
      <c r="I133" s="1163"/>
      <c r="J133" s="1082"/>
      <c r="K133" s="1082"/>
      <c r="L133" s="1082"/>
      <c r="M133" s="1082"/>
      <c r="N133" s="1082"/>
      <c r="O133" s="1082"/>
      <c r="P133" s="52"/>
      <c r="Q133" s="560" t="str">
        <f>IFERROR(VLOOKUP(P133,'FX rates'!$C$9:$D$25,2,FALSE),"")</f>
        <v/>
      </c>
      <c r="R133" s="308">
        <f t="shared" si="29"/>
        <v>0</v>
      </c>
      <c r="S133" s="308">
        <f t="shared" si="30"/>
        <v>0</v>
      </c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50"/>
    </row>
    <row r="134" spans="1:37" x14ac:dyDescent="0.2">
      <c r="A134" s="201"/>
      <c r="B134" s="29"/>
      <c r="C134" s="201"/>
      <c r="D134" s="29"/>
      <c r="E134" s="29"/>
      <c r="F134" s="201"/>
      <c r="G134" s="201"/>
      <c r="H134" s="1163"/>
      <c r="I134" s="1163"/>
      <c r="J134" s="1082"/>
      <c r="K134" s="1082"/>
      <c r="L134" s="1082"/>
      <c r="M134" s="1082"/>
      <c r="N134" s="1082"/>
      <c r="O134" s="1082"/>
      <c r="P134" s="52"/>
      <c r="Q134" s="560" t="str">
        <f>IFERROR(VLOOKUP(P134,'FX rates'!$C$9:$D$25,2,FALSE),"")</f>
        <v/>
      </c>
      <c r="R134" s="308">
        <f t="shared" si="29"/>
        <v>0</v>
      </c>
      <c r="S134" s="308">
        <f t="shared" si="30"/>
        <v>0</v>
      </c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50"/>
    </row>
    <row r="135" spans="1:37" x14ac:dyDescent="0.2">
      <c r="A135" s="201"/>
      <c r="B135" s="29"/>
      <c r="C135" s="201"/>
      <c r="D135" s="29"/>
      <c r="E135" s="29"/>
      <c r="F135" s="201"/>
      <c r="G135" s="201"/>
      <c r="H135" s="1163"/>
      <c r="I135" s="1163"/>
      <c r="J135" s="1082"/>
      <c r="K135" s="1082"/>
      <c r="L135" s="1082"/>
      <c r="M135" s="1082"/>
      <c r="N135" s="1082"/>
      <c r="O135" s="1082"/>
      <c r="P135" s="52"/>
      <c r="Q135" s="560" t="str">
        <f>IFERROR(VLOOKUP(P135,'FX rates'!$C$9:$D$25,2,FALSE),"")</f>
        <v/>
      </c>
      <c r="R135" s="308">
        <f t="shared" si="29"/>
        <v>0</v>
      </c>
      <c r="S135" s="308">
        <f t="shared" si="30"/>
        <v>0</v>
      </c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50"/>
    </row>
    <row r="136" spans="1:37" x14ac:dyDescent="0.2">
      <c r="A136" s="201"/>
      <c r="B136" s="29"/>
      <c r="C136" s="201"/>
      <c r="D136" s="29"/>
      <c r="E136" s="29"/>
      <c r="F136" s="201"/>
      <c r="G136" s="201"/>
      <c r="H136" s="1163"/>
      <c r="I136" s="1163"/>
      <c r="J136" s="1082"/>
      <c r="K136" s="1082"/>
      <c r="L136" s="1082"/>
      <c r="M136" s="1082"/>
      <c r="N136" s="1082"/>
      <c r="O136" s="1082"/>
      <c r="P136" s="52"/>
      <c r="Q136" s="560" t="str">
        <f>IFERROR(VLOOKUP(P136,'FX rates'!$C$9:$D$25,2,FALSE),"")</f>
        <v/>
      </c>
      <c r="R136" s="308">
        <f t="shared" si="29"/>
        <v>0</v>
      </c>
      <c r="S136" s="308">
        <f t="shared" si="30"/>
        <v>0</v>
      </c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50"/>
    </row>
    <row r="137" spans="1:37" x14ac:dyDescent="0.2">
      <c r="A137" s="201"/>
      <c r="B137" s="29"/>
      <c r="C137" s="201"/>
      <c r="D137" s="29"/>
      <c r="E137" s="29"/>
      <c r="F137" s="201"/>
      <c r="G137" s="201"/>
      <c r="H137" s="1163"/>
      <c r="I137" s="1163"/>
      <c r="J137" s="1082"/>
      <c r="K137" s="1082"/>
      <c r="L137" s="1082"/>
      <c r="M137" s="1082"/>
      <c r="N137" s="1082"/>
      <c r="O137" s="1082"/>
      <c r="P137" s="52"/>
      <c r="Q137" s="560" t="str">
        <f>IFERROR(VLOOKUP(P137,'FX rates'!$C$9:$D$25,2,FALSE),"")</f>
        <v/>
      </c>
      <c r="R137" s="308">
        <f t="shared" si="29"/>
        <v>0</v>
      </c>
      <c r="S137" s="308">
        <f t="shared" si="30"/>
        <v>0</v>
      </c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50"/>
    </row>
    <row r="138" spans="1:37" x14ac:dyDescent="0.2">
      <c r="A138" s="201"/>
      <c r="B138" s="29"/>
      <c r="C138" s="201"/>
      <c r="D138" s="29"/>
      <c r="E138" s="29"/>
      <c r="F138" s="201"/>
      <c r="G138" s="201"/>
      <c r="H138" s="1163"/>
      <c r="I138" s="1163"/>
      <c r="J138" s="1082"/>
      <c r="K138" s="1082"/>
      <c r="L138" s="1082"/>
      <c r="M138" s="1082"/>
      <c r="N138" s="1082"/>
      <c r="O138" s="1082"/>
      <c r="P138" s="52"/>
      <c r="Q138" s="560" t="str">
        <f>IFERROR(VLOOKUP(P138,'FX rates'!$C$9:$D$25,2,FALSE),"")</f>
        <v/>
      </c>
      <c r="R138" s="308">
        <f t="shared" si="29"/>
        <v>0</v>
      </c>
      <c r="S138" s="308">
        <f t="shared" si="30"/>
        <v>0</v>
      </c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50"/>
    </row>
    <row r="139" spans="1:37" x14ac:dyDescent="0.2">
      <c r="A139" s="201"/>
      <c r="B139" s="29"/>
      <c r="C139" s="201"/>
      <c r="D139" s="29"/>
      <c r="E139" s="29"/>
      <c r="F139" s="201"/>
      <c r="G139" s="201"/>
      <c r="H139" s="1163"/>
      <c r="I139" s="1163"/>
      <c r="J139" s="1082"/>
      <c r="K139" s="1082"/>
      <c r="L139" s="1082"/>
      <c r="M139" s="1082"/>
      <c r="N139" s="1082"/>
      <c r="O139" s="1082"/>
      <c r="P139" s="52"/>
      <c r="Q139" s="560" t="str">
        <f>IFERROR(VLOOKUP(P139,'FX rates'!$C$9:$D$25,2,FALSE),"")</f>
        <v/>
      </c>
      <c r="R139" s="308">
        <f t="shared" si="29"/>
        <v>0</v>
      </c>
      <c r="S139" s="308">
        <f t="shared" si="30"/>
        <v>0</v>
      </c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50"/>
    </row>
    <row r="140" spans="1:37" x14ac:dyDescent="0.2">
      <c r="A140" s="201"/>
      <c r="B140" s="29"/>
      <c r="C140" s="201"/>
      <c r="D140" s="29"/>
      <c r="E140" s="29"/>
      <c r="F140" s="201"/>
      <c r="G140" s="201"/>
      <c r="H140" s="1163"/>
      <c r="I140" s="1163"/>
      <c r="J140" s="1082"/>
      <c r="K140" s="1082"/>
      <c r="L140" s="1082"/>
      <c r="M140" s="1082"/>
      <c r="N140" s="1082"/>
      <c r="O140" s="1082"/>
      <c r="P140" s="52"/>
      <c r="Q140" s="560" t="str">
        <f>IFERROR(VLOOKUP(P140,'FX rates'!$C$9:$D$25,2,FALSE),"")</f>
        <v/>
      </c>
      <c r="R140" s="308">
        <f t="shared" si="29"/>
        <v>0</v>
      </c>
      <c r="S140" s="308">
        <f t="shared" si="30"/>
        <v>0</v>
      </c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50"/>
    </row>
    <row r="141" spans="1:37" x14ac:dyDescent="0.2">
      <c r="A141" s="201"/>
      <c r="B141" s="29"/>
      <c r="C141" s="201"/>
      <c r="D141" s="29"/>
      <c r="E141" s="29"/>
      <c r="F141" s="201"/>
      <c r="G141" s="201"/>
      <c r="H141" s="1163"/>
      <c r="I141" s="1163"/>
      <c r="J141" s="1082"/>
      <c r="K141" s="1082"/>
      <c r="L141" s="1082"/>
      <c r="M141" s="1082"/>
      <c r="N141" s="1082"/>
      <c r="O141" s="1082"/>
      <c r="P141" s="52"/>
      <c r="Q141" s="560" t="str">
        <f>IFERROR(VLOOKUP(P141,'FX rates'!$C$9:$D$25,2,FALSE),"")</f>
        <v/>
      </c>
      <c r="R141" s="308">
        <f t="shared" si="29"/>
        <v>0</v>
      </c>
      <c r="S141" s="308">
        <f t="shared" si="30"/>
        <v>0</v>
      </c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50"/>
    </row>
    <row r="142" spans="1:37" x14ac:dyDescent="0.2">
      <c r="A142" s="201"/>
      <c r="B142" s="29"/>
      <c r="C142" s="201"/>
      <c r="D142" s="29"/>
      <c r="E142" s="29"/>
      <c r="F142" s="201"/>
      <c r="G142" s="201"/>
      <c r="H142" s="1163"/>
      <c r="I142" s="1163"/>
      <c r="J142" s="1082"/>
      <c r="K142" s="1082"/>
      <c r="L142" s="1082"/>
      <c r="M142" s="1082"/>
      <c r="N142" s="1082"/>
      <c r="O142" s="1082"/>
      <c r="P142" s="52"/>
      <c r="Q142" s="560" t="str">
        <f>IFERROR(VLOOKUP(P142,'FX rates'!$C$9:$D$25,2,FALSE),"")</f>
        <v/>
      </c>
      <c r="R142" s="308">
        <f t="shared" si="29"/>
        <v>0</v>
      </c>
      <c r="S142" s="308">
        <f t="shared" si="30"/>
        <v>0</v>
      </c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50"/>
    </row>
    <row r="143" spans="1:37" x14ac:dyDescent="0.2">
      <c r="A143" s="201"/>
      <c r="B143" s="29"/>
      <c r="C143" s="201"/>
      <c r="D143" s="29"/>
      <c r="E143" s="29"/>
      <c r="F143" s="201"/>
      <c r="G143" s="201"/>
      <c r="H143" s="1163"/>
      <c r="I143" s="1163"/>
      <c r="J143" s="1082"/>
      <c r="K143" s="1082"/>
      <c r="L143" s="1082"/>
      <c r="M143" s="1082"/>
      <c r="N143" s="1082"/>
      <c r="O143" s="1082"/>
      <c r="P143" s="52"/>
      <c r="Q143" s="560" t="str">
        <f>IFERROR(VLOOKUP(P143,'FX rates'!$C$9:$D$25,2,FALSE),"")</f>
        <v/>
      </c>
      <c r="R143" s="308">
        <f t="shared" si="29"/>
        <v>0</v>
      </c>
      <c r="S143" s="308">
        <f t="shared" si="30"/>
        <v>0</v>
      </c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50"/>
    </row>
    <row r="144" spans="1:37" x14ac:dyDescent="0.2">
      <c r="A144" s="201"/>
      <c r="B144" s="29"/>
      <c r="C144" s="201"/>
      <c r="D144" s="29"/>
      <c r="E144" s="29"/>
      <c r="F144" s="201"/>
      <c r="G144" s="201"/>
      <c r="H144" s="1163"/>
      <c r="I144" s="1163"/>
      <c r="J144" s="1082"/>
      <c r="K144" s="1082"/>
      <c r="L144" s="1082"/>
      <c r="M144" s="1082"/>
      <c r="N144" s="1082"/>
      <c r="O144" s="1082"/>
      <c r="P144" s="52"/>
      <c r="Q144" s="560" t="str">
        <f>IFERROR(VLOOKUP(P144,'FX rates'!$C$9:$D$25,2,FALSE),"")</f>
        <v/>
      </c>
      <c r="R144" s="308">
        <f t="shared" si="29"/>
        <v>0</v>
      </c>
      <c r="S144" s="308">
        <f t="shared" si="30"/>
        <v>0</v>
      </c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50"/>
    </row>
    <row r="145" spans="1:37" x14ac:dyDescent="0.2">
      <c r="A145" s="201"/>
      <c r="B145" s="29"/>
      <c r="C145" s="201"/>
      <c r="D145" s="29"/>
      <c r="E145" s="29"/>
      <c r="F145" s="201"/>
      <c r="G145" s="201"/>
      <c r="H145" s="1163"/>
      <c r="I145" s="1163"/>
      <c r="J145" s="1082"/>
      <c r="K145" s="1082"/>
      <c r="L145" s="1082"/>
      <c r="M145" s="1082"/>
      <c r="N145" s="1082"/>
      <c r="O145" s="1082"/>
      <c r="P145" s="52"/>
      <c r="Q145" s="560" t="str">
        <f>IFERROR(VLOOKUP(P145,'FX rates'!$C$9:$D$25,2,FALSE),"")</f>
        <v/>
      </c>
      <c r="R145" s="308">
        <f t="shared" si="29"/>
        <v>0</v>
      </c>
      <c r="S145" s="308">
        <f t="shared" si="30"/>
        <v>0</v>
      </c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50"/>
    </row>
    <row r="146" spans="1:37" x14ac:dyDescent="0.2">
      <c r="A146" s="201"/>
      <c r="B146" s="29"/>
      <c r="C146" s="201"/>
      <c r="D146" s="29"/>
      <c r="E146" s="29"/>
      <c r="F146" s="201"/>
      <c r="G146" s="201"/>
      <c r="H146" s="1163"/>
      <c r="I146" s="1163"/>
      <c r="J146" s="1082"/>
      <c r="K146" s="1082"/>
      <c r="L146" s="1082"/>
      <c r="M146" s="1082"/>
      <c r="N146" s="1082"/>
      <c r="O146" s="1082"/>
      <c r="P146" s="52"/>
      <c r="Q146" s="560" t="str">
        <f>IFERROR(VLOOKUP(P146,'FX rates'!$C$9:$D$25,2,FALSE),"")</f>
        <v/>
      </c>
      <c r="R146" s="308">
        <f t="shared" si="29"/>
        <v>0</v>
      </c>
      <c r="S146" s="308">
        <f t="shared" si="30"/>
        <v>0</v>
      </c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50"/>
    </row>
    <row r="147" spans="1:37" x14ac:dyDescent="0.2">
      <c r="A147" s="201"/>
      <c r="B147" s="29"/>
      <c r="C147" s="201"/>
      <c r="D147" s="29"/>
      <c r="E147" s="29"/>
      <c r="F147" s="201"/>
      <c r="G147" s="201"/>
      <c r="H147" s="1163"/>
      <c r="I147" s="1163"/>
      <c r="J147" s="1082"/>
      <c r="K147" s="1082"/>
      <c r="L147" s="1082"/>
      <c r="M147" s="1082"/>
      <c r="N147" s="1082"/>
      <c r="O147" s="1082"/>
      <c r="P147" s="52"/>
      <c r="Q147" s="560" t="str">
        <f>IFERROR(VLOOKUP(P147,'FX rates'!$C$9:$D$25,2,FALSE),"")</f>
        <v/>
      </c>
      <c r="R147" s="308">
        <f t="shared" si="29"/>
        <v>0</v>
      </c>
      <c r="S147" s="308">
        <f t="shared" si="30"/>
        <v>0</v>
      </c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50"/>
    </row>
    <row r="148" spans="1:37" x14ac:dyDescent="0.2">
      <c r="A148" s="201"/>
      <c r="B148" s="29"/>
      <c r="C148" s="201"/>
      <c r="D148" s="29"/>
      <c r="E148" s="29"/>
      <c r="F148" s="201"/>
      <c r="G148" s="201"/>
      <c r="H148" s="1163"/>
      <c r="I148" s="1163"/>
      <c r="J148" s="1082"/>
      <c r="K148" s="1082"/>
      <c r="L148" s="1082"/>
      <c r="M148" s="1082"/>
      <c r="N148" s="1082"/>
      <c r="O148" s="1082"/>
      <c r="P148" s="52"/>
      <c r="Q148" s="560" t="str">
        <f>IFERROR(VLOOKUP(P148,'FX rates'!$C$9:$D$25,2,FALSE),"")</f>
        <v/>
      </c>
      <c r="R148" s="308">
        <f t="shared" si="29"/>
        <v>0</v>
      </c>
      <c r="S148" s="308">
        <f t="shared" si="30"/>
        <v>0</v>
      </c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50"/>
    </row>
    <row r="149" spans="1:37" x14ac:dyDescent="0.2">
      <c r="A149" s="201"/>
      <c r="B149" s="29"/>
      <c r="C149" s="201"/>
      <c r="D149" s="29"/>
      <c r="E149" s="29"/>
      <c r="F149" s="201"/>
      <c r="G149" s="201"/>
      <c r="H149" s="1163"/>
      <c r="I149" s="1163"/>
      <c r="J149" s="1082"/>
      <c r="K149" s="1082"/>
      <c r="L149" s="1082"/>
      <c r="M149" s="1082"/>
      <c r="N149" s="1082"/>
      <c r="O149" s="1082"/>
      <c r="P149" s="52"/>
      <c r="Q149" s="560" t="str">
        <f>IFERROR(VLOOKUP(P149,'FX rates'!$C$9:$D$25,2,FALSE),"")</f>
        <v/>
      </c>
      <c r="R149" s="308">
        <f t="shared" si="29"/>
        <v>0</v>
      </c>
      <c r="S149" s="308">
        <f t="shared" si="30"/>
        <v>0</v>
      </c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50"/>
    </row>
    <row r="150" spans="1:37" x14ac:dyDescent="0.2">
      <c r="A150" s="201"/>
      <c r="B150" s="29"/>
      <c r="C150" s="201"/>
      <c r="D150" s="29"/>
      <c r="E150" s="29"/>
      <c r="F150" s="201"/>
      <c r="G150" s="201"/>
      <c r="H150" s="1163"/>
      <c r="I150" s="1163"/>
      <c r="J150" s="1082"/>
      <c r="K150" s="1082"/>
      <c r="L150" s="1082"/>
      <c r="M150" s="1082"/>
      <c r="N150" s="1082"/>
      <c r="O150" s="1082"/>
      <c r="P150" s="52"/>
      <c r="Q150" s="560" t="str">
        <f>IFERROR(VLOOKUP(P150,'FX rates'!$C$9:$D$25,2,FALSE),"")</f>
        <v/>
      </c>
      <c r="R150" s="308">
        <f t="shared" si="29"/>
        <v>0</v>
      </c>
      <c r="S150" s="308">
        <f t="shared" si="30"/>
        <v>0</v>
      </c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50"/>
    </row>
    <row r="151" spans="1:37" x14ac:dyDescent="0.2">
      <c r="A151" s="201"/>
      <c r="B151" s="29"/>
      <c r="C151" s="201"/>
      <c r="D151" s="29"/>
      <c r="E151" s="29"/>
      <c r="F151" s="201"/>
      <c r="G151" s="201"/>
      <c r="H151" s="1163"/>
      <c r="I151" s="1163"/>
      <c r="J151" s="1082"/>
      <c r="K151" s="1082"/>
      <c r="L151" s="1082"/>
      <c r="M151" s="1082"/>
      <c r="N151" s="1082"/>
      <c r="O151" s="1082"/>
      <c r="P151" s="52"/>
      <c r="Q151" s="560" t="str">
        <f>IFERROR(VLOOKUP(P151,'FX rates'!$C$9:$D$25,2,FALSE),"")</f>
        <v/>
      </c>
      <c r="R151" s="308">
        <f t="shared" si="29"/>
        <v>0</v>
      </c>
      <c r="S151" s="308">
        <f t="shared" si="30"/>
        <v>0</v>
      </c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50"/>
    </row>
    <row r="152" spans="1:37" x14ac:dyDescent="0.2">
      <c r="A152" s="201"/>
      <c r="B152" s="29"/>
      <c r="C152" s="201"/>
      <c r="D152" s="29"/>
      <c r="E152" s="29"/>
      <c r="F152" s="201"/>
      <c r="G152" s="201"/>
      <c r="H152" s="1163"/>
      <c r="I152" s="1163"/>
      <c r="J152" s="1082"/>
      <c r="K152" s="1082"/>
      <c r="L152" s="1082"/>
      <c r="M152" s="1082"/>
      <c r="N152" s="1082"/>
      <c r="O152" s="1082"/>
      <c r="P152" s="52"/>
      <c r="Q152" s="560" t="str">
        <f>IFERROR(VLOOKUP(P152,'FX rates'!$C$9:$D$25,2,FALSE),"")</f>
        <v/>
      </c>
      <c r="R152" s="308">
        <f t="shared" ref="R152:R211" si="31">IF(C152=$AA$24,N152,0)</f>
        <v>0</v>
      </c>
      <c r="S152" s="308">
        <f t="shared" ref="S152:S211" si="32">IF(OR(C152=$AA$25,ISBLANK(C152)),N152,0)</f>
        <v>0</v>
      </c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50"/>
    </row>
    <row r="153" spans="1:37" x14ac:dyDescent="0.2">
      <c r="A153" s="201"/>
      <c r="B153" s="29"/>
      <c r="C153" s="201"/>
      <c r="D153" s="29"/>
      <c r="E153" s="29"/>
      <c r="F153" s="201"/>
      <c r="G153" s="201"/>
      <c r="H153" s="1163"/>
      <c r="I153" s="1163"/>
      <c r="J153" s="1082"/>
      <c r="K153" s="1082"/>
      <c r="L153" s="1082"/>
      <c r="M153" s="1082"/>
      <c r="N153" s="1082"/>
      <c r="O153" s="1082"/>
      <c r="P153" s="52"/>
      <c r="Q153" s="560" t="str">
        <f>IFERROR(VLOOKUP(P153,'FX rates'!$C$9:$D$25,2,FALSE),"")</f>
        <v/>
      </c>
      <c r="R153" s="308">
        <f t="shared" si="31"/>
        <v>0</v>
      </c>
      <c r="S153" s="308">
        <f t="shared" si="32"/>
        <v>0</v>
      </c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50"/>
    </row>
    <row r="154" spans="1:37" x14ac:dyDescent="0.2">
      <c r="A154" s="201"/>
      <c r="B154" s="29"/>
      <c r="C154" s="201"/>
      <c r="D154" s="29"/>
      <c r="E154" s="29"/>
      <c r="F154" s="201"/>
      <c r="G154" s="201"/>
      <c r="H154" s="1163"/>
      <c r="I154" s="1163"/>
      <c r="J154" s="1082"/>
      <c r="K154" s="1082"/>
      <c r="L154" s="1082"/>
      <c r="M154" s="1082"/>
      <c r="N154" s="1082"/>
      <c r="O154" s="1082"/>
      <c r="P154" s="52"/>
      <c r="Q154" s="560" t="str">
        <f>IFERROR(VLOOKUP(P154,'FX rates'!$C$9:$D$25,2,FALSE),"")</f>
        <v/>
      </c>
      <c r="R154" s="308">
        <f t="shared" si="31"/>
        <v>0</v>
      </c>
      <c r="S154" s="308">
        <f t="shared" si="32"/>
        <v>0</v>
      </c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50"/>
    </row>
    <row r="155" spans="1:37" x14ac:dyDescent="0.2">
      <c r="A155" s="201"/>
      <c r="B155" s="29"/>
      <c r="C155" s="201"/>
      <c r="D155" s="29"/>
      <c r="E155" s="29"/>
      <c r="F155" s="201"/>
      <c r="G155" s="201"/>
      <c r="H155" s="1163"/>
      <c r="I155" s="1163"/>
      <c r="J155" s="1082"/>
      <c r="K155" s="1082"/>
      <c r="L155" s="1082"/>
      <c r="M155" s="1082"/>
      <c r="N155" s="1082"/>
      <c r="O155" s="1082"/>
      <c r="P155" s="52"/>
      <c r="Q155" s="560" t="str">
        <f>IFERROR(VLOOKUP(P155,'FX rates'!$C$9:$D$25,2,FALSE),"")</f>
        <v/>
      </c>
      <c r="R155" s="308">
        <f t="shared" si="31"/>
        <v>0</v>
      </c>
      <c r="S155" s="308">
        <f t="shared" si="32"/>
        <v>0</v>
      </c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50"/>
    </row>
    <row r="156" spans="1:37" x14ac:dyDescent="0.2">
      <c r="A156" s="201"/>
      <c r="B156" s="29"/>
      <c r="C156" s="201"/>
      <c r="D156" s="29"/>
      <c r="E156" s="29"/>
      <c r="F156" s="201"/>
      <c r="G156" s="201"/>
      <c r="H156" s="1163"/>
      <c r="I156" s="1163"/>
      <c r="J156" s="1082"/>
      <c r="K156" s="1082"/>
      <c r="L156" s="1082"/>
      <c r="M156" s="1082"/>
      <c r="N156" s="1082"/>
      <c r="O156" s="1082"/>
      <c r="P156" s="52"/>
      <c r="Q156" s="560" t="str">
        <f>IFERROR(VLOOKUP(P156,'FX rates'!$C$9:$D$25,2,FALSE),"")</f>
        <v/>
      </c>
      <c r="R156" s="308">
        <f t="shared" si="31"/>
        <v>0</v>
      </c>
      <c r="S156" s="308">
        <f t="shared" si="32"/>
        <v>0</v>
      </c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50"/>
    </row>
    <row r="157" spans="1:37" x14ac:dyDescent="0.2">
      <c r="A157" s="201"/>
      <c r="B157" s="29"/>
      <c r="C157" s="201"/>
      <c r="D157" s="29"/>
      <c r="E157" s="29"/>
      <c r="F157" s="201"/>
      <c r="G157" s="201"/>
      <c r="H157" s="1163"/>
      <c r="I157" s="1163"/>
      <c r="J157" s="1082"/>
      <c r="K157" s="1082"/>
      <c r="L157" s="1082"/>
      <c r="M157" s="1082"/>
      <c r="N157" s="1082"/>
      <c r="O157" s="1082"/>
      <c r="P157" s="52"/>
      <c r="Q157" s="560" t="str">
        <f>IFERROR(VLOOKUP(P157,'FX rates'!$C$9:$D$25,2,FALSE),"")</f>
        <v/>
      </c>
      <c r="R157" s="308">
        <f t="shared" si="31"/>
        <v>0</v>
      </c>
      <c r="S157" s="308">
        <f t="shared" si="32"/>
        <v>0</v>
      </c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50"/>
    </row>
    <row r="158" spans="1:37" x14ac:dyDescent="0.2">
      <c r="A158" s="201"/>
      <c r="B158" s="29"/>
      <c r="C158" s="201"/>
      <c r="D158" s="29"/>
      <c r="E158" s="29"/>
      <c r="F158" s="201"/>
      <c r="G158" s="201"/>
      <c r="H158" s="1163"/>
      <c r="I158" s="1163"/>
      <c r="J158" s="1082"/>
      <c r="K158" s="1082"/>
      <c r="L158" s="1082"/>
      <c r="M158" s="1082"/>
      <c r="N158" s="1082"/>
      <c r="O158" s="1082"/>
      <c r="P158" s="52"/>
      <c r="Q158" s="560" t="str">
        <f>IFERROR(VLOOKUP(P158,'FX rates'!$C$9:$D$25,2,FALSE),"")</f>
        <v/>
      </c>
      <c r="R158" s="308">
        <f t="shared" si="31"/>
        <v>0</v>
      </c>
      <c r="S158" s="308">
        <f t="shared" si="32"/>
        <v>0</v>
      </c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50"/>
    </row>
    <row r="159" spans="1:37" x14ac:dyDescent="0.2">
      <c r="A159" s="201"/>
      <c r="B159" s="29"/>
      <c r="C159" s="201"/>
      <c r="D159" s="29"/>
      <c r="E159" s="29"/>
      <c r="F159" s="201"/>
      <c r="G159" s="201"/>
      <c r="H159" s="1163"/>
      <c r="I159" s="1163"/>
      <c r="J159" s="1082"/>
      <c r="K159" s="1082"/>
      <c r="L159" s="1082"/>
      <c r="M159" s="1082"/>
      <c r="N159" s="1082"/>
      <c r="O159" s="1082"/>
      <c r="P159" s="52"/>
      <c r="Q159" s="560" t="str">
        <f>IFERROR(VLOOKUP(P159,'FX rates'!$C$9:$D$25,2,FALSE),"")</f>
        <v/>
      </c>
      <c r="R159" s="308">
        <f t="shared" si="31"/>
        <v>0</v>
      </c>
      <c r="S159" s="308">
        <f t="shared" si="32"/>
        <v>0</v>
      </c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50"/>
    </row>
    <row r="160" spans="1:37" x14ac:dyDescent="0.2">
      <c r="A160" s="201"/>
      <c r="B160" s="29"/>
      <c r="C160" s="201"/>
      <c r="D160" s="29"/>
      <c r="E160" s="29"/>
      <c r="F160" s="201"/>
      <c r="G160" s="201"/>
      <c r="H160" s="1163"/>
      <c r="I160" s="1163"/>
      <c r="J160" s="1082"/>
      <c r="K160" s="1082"/>
      <c r="L160" s="1082"/>
      <c r="M160" s="1082"/>
      <c r="N160" s="1082"/>
      <c r="O160" s="1082"/>
      <c r="P160" s="52"/>
      <c r="Q160" s="560" t="str">
        <f>IFERROR(VLOOKUP(P160,'FX rates'!$C$9:$D$25,2,FALSE),"")</f>
        <v/>
      </c>
      <c r="R160" s="308">
        <f t="shared" si="31"/>
        <v>0</v>
      </c>
      <c r="S160" s="308">
        <f t="shared" si="32"/>
        <v>0</v>
      </c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50"/>
    </row>
    <row r="161" spans="1:37" x14ac:dyDescent="0.2">
      <c r="A161" s="201"/>
      <c r="B161" s="29"/>
      <c r="C161" s="201"/>
      <c r="D161" s="29"/>
      <c r="E161" s="29"/>
      <c r="F161" s="201"/>
      <c r="G161" s="201"/>
      <c r="H161" s="1163"/>
      <c r="I161" s="1163"/>
      <c r="J161" s="1082"/>
      <c r="K161" s="1082"/>
      <c r="L161" s="1082"/>
      <c r="M161" s="1082"/>
      <c r="N161" s="1082"/>
      <c r="O161" s="1082"/>
      <c r="P161" s="52"/>
      <c r="Q161" s="560" t="str">
        <f>IFERROR(VLOOKUP(P161,'FX rates'!$C$9:$D$25,2,FALSE),"")</f>
        <v/>
      </c>
      <c r="R161" s="308">
        <f t="shared" si="31"/>
        <v>0</v>
      </c>
      <c r="S161" s="308">
        <f t="shared" si="32"/>
        <v>0</v>
      </c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50"/>
    </row>
    <row r="162" spans="1:37" x14ac:dyDescent="0.2">
      <c r="A162" s="201"/>
      <c r="B162" s="29"/>
      <c r="C162" s="201"/>
      <c r="D162" s="29"/>
      <c r="E162" s="29"/>
      <c r="F162" s="201"/>
      <c r="G162" s="201"/>
      <c r="H162" s="1163"/>
      <c r="I162" s="1163"/>
      <c r="J162" s="1082"/>
      <c r="K162" s="1082"/>
      <c r="L162" s="1082"/>
      <c r="M162" s="1082"/>
      <c r="N162" s="1082"/>
      <c r="O162" s="1082"/>
      <c r="P162" s="52"/>
      <c r="Q162" s="560" t="str">
        <f>IFERROR(VLOOKUP(P162,'FX rates'!$C$9:$D$25,2,FALSE),"")</f>
        <v/>
      </c>
      <c r="R162" s="308">
        <f t="shared" si="31"/>
        <v>0</v>
      </c>
      <c r="S162" s="308">
        <f t="shared" si="32"/>
        <v>0</v>
      </c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50"/>
    </row>
    <row r="163" spans="1:37" x14ac:dyDescent="0.2">
      <c r="A163" s="201"/>
      <c r="B163" s="29"/>
      <c r="C163" s="201"/>
      <c r="D163" s="29"/>
      <c r="E163" s="29"/>
      <c r="F163" s="201"/>
      <c r="G163" s="201"/>
      <c r="H163" s="1163"/>
      <c r="I163" s="1163"/>
      <c r="J163" s="1082"/>
      <c r="K163" s="1082"/>
      <c r="L163" s="1082"/>
      <c r="M163" s="1082"/>
      <c r="N163" s="1082"/>
      <c r="O163" s="1082"/>
      <c r="P163" s="52"/>
      <c r="Q163" s="560" t="str">
        <f>IFERROR(VLOOKUP(P163,'FX rates'!$C$9:$D$25,2,FALSE),"")</f>
        <v/>
      </c>
      <c r="R163" s="308">
        <f t="shared" si="31"/>
        <v>0</v>
      </c>
      <c r="S163" s="308">
        <f t="shared" si="32"/>
        <v>0</v>
      </c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50"/>
    </row>
    <row r="164" spans="1:37" x14ac:dyDescent="0.2">
      <c r="A164" s="201"/>
      <c r="B164" s="29"/>
      <c r="C164" s="201"/>
      <c r="D164" s="29"/>
      <c r="E164" s="29"/>
      <c r="F164" s="201"/>
      <c r="G164" s="201"/>
      <c r="H164" s="1163"/>
      <c r="I164" s="1163"/>
      <c r="J164" s="1082"/>
      <c r="K164" s="1082"/>
      <c r="L164" s="1082"/>
      <c r="M164" s="1082"/>
      <c r="N164" s="1082"/>
      <c r="O164" s="1082"/>
      <c r="P164" s="52"/>
      <c r="Q164" s="560" t="str">
        <f>IFERROR(VLOOKUP(P164,'FX rates'!$C$9:$D$25,2,FALSE),"")</f>
        <v/>
      </c>
      <c r="R164" s="308">
        <f t="shared" si="31"/>
        <v>0</v>
      </c>
      <c r="S164" s="308">
        <f t="shared" si="32"/>
        <v>0</v>
      </c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50"/>
    </row>
    <row r="165" spans="1:37" x14ac:dyDescent="0.2">
      <c r="A165" s="201"/>
      <c r="B165" s="29"/>
      <c r="C165" s="201"/>
      <c r="D165" s="29"/>
      <c r="E165" s="29"/>
      <c r="F165" s="201"/>
      <c r="G165" s="201"/>
      <c r="H165" s="1163"/>
      <c r="I165" s="1163"/>
      <c r="J165" s="1082"/>
      <c r="K165" s="1082"/>
      <c r="L165" s="1082"/>
      <c r="M165" s="1082"/>
      <c r="N165" s="1082"/>
      <c r="O165" s="1082"/>
      <c r="P165" s="52"/>
      <c r="Q165" s="560" t="str">
        <f>IFERROR(VLOOKUP(P165,'FX rates'!$C$9:$D$25,2,FALSE),"")</f>
        <v/>
      </c>
      <c r="R165" s="308">
        <f t="shared" si="31"/>
        <v>0</v>
      </c>
      <c r="S165" s="308">
        <f t="shared" si="32"/>
        <v>0</v>
      </c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50"/>
    </row>
    <row r="166" spans="1:37" x14ac:dyDescent="0.2">
      <c r="A166" s="201"/>
      <c r="B166" s="29"/>
      <c r="C166" s="201"/>
      <c r="D166" s="29"/>
      <c r="E166" s="29"/>
      <c r="F166" s="201"/>
      <c r="G166" s="201"/>
      <c r="H166" s="1163"/>
      <c r="I166" s="1163"/>
      <c r="J166" s="1082"/>
      <c r="K166" s="1082"/>
      <c r="L166" s="1082"/>
      <c r="M166" s="1082"/>
      <c r="N166" s="1082"/>
      <c r="O166" s="1082"/>
      <c r="P166" s="52"/>
      <c r="Q166" s="560" t="str">
        <f>IFERROR(VLOOKUP(P166,'FX rates'!$C$9:$D$25,2,FALSE),"")</f>
        <v/>
      </c>
      <c r="R166" s="308">
        <f t="shared" si="31"/>
        <v>0</v>
      </c>
      <c r="S166" s="308">
        <f t="shared" si="32"/>
        <v>0</v>
      </c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50"/>
    </row>
    <row r="167" spans="1:37" x14ac:dyDescent="0.2">
      <c r="A167" s="201"/>
      <c r="B167" s="29"/>
      <c r="C167" s="201"/>
      <c r="D167" s="29"/>
      <c r="E167" s="29"/>
      <c r="F167" s="201"/>
      <c r="G167" s="201"/>
      <c r="H167" s="1163"/>
      <c r="I167" s="1163"/>
      <c r="J167" s="1082"/>
      <c r="K167" s="1082"/>
      <c r="L167" s="1082"/>
      <c r="M167" s="1082"/>
      <c r="N167" s="1082"/>
      <c r="O167" s="1082"/>
      <c r="P167" s="52"/>
      <c r="Q167" s="560" t="str">
        <f>IFERROR(VLOOKUP(P167,'FX rates'!$C$9:$D$25,2,FALSE),"")</f>
        <v/>
      </c>
      <c r="R167" s="308">
        <f t="shared" si="31"/>
        <v>0</v>
      </c>
      <c r="S167" s="308">
        <f t="shared" si="32"/>
        <v>0</v>
      </c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50"/>
    </row>
    <row r="168" spans="1:37" x14ac:dyDescent="0.2">
      <c r="A168" s="201"/>
      <c r="B168" s="29"/>
      <c r="C168" s="201"/>
      <c r="D168" s="29"/>
      <c r="E168" s="29"/>
      <c r="F168" s="201"/>
      <c r="G168" s="201"/>
      <c r="H168" s="1163"/>
      <c r="I168" s="1163"/>
      <c r="J168" s="1082"/>
      <c r="K168" s="1082"/>
      <c r="L168" s="1082"/>
      <c r="M168" s="1082"/>
      <c r="N168" s="1082"/>
      <c r="O168" s="1082"/>
      <c r="P168" s="52"/>
      <c r="Q168" s="560" t="str">
        <f>IFERROR(VLOOKUP(P168,'FX rates'!$C$9:$D$25,2,FALSE),"")</f>
        <v/>
      </c>
      <c r="R168" s="308">
        <f t="shared" si="31"/>
        <v>0</v>
      </c>
      <c r="S168" s="308">
        <f t="shared" si="32"/>
        <v>0</v>
      </c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50"/>
    </row>
    <row r="169" spans="1:37" x14ac:dyDescent="0.2">
      <c r="A169" s="201"/>
      <c r="B169" s="29"/>
      <c r="C169" s="201"/>
      <c r="D169" s="29"/>
      <c r="E169" s="29"/>
      <c r="F169" s="201"/>
      <c r="G169" s="201"/>
      <c r="H169" s="1163"/>
      <c r="I169" s="1163"/>
      <c r="J169" s="1082"/>
      <c r="K169" s="1082"/>
      <c r="L169" s="1082"/>
      <c r="M169" s="1082"/>
      <c r="N169" s="1082"/>
      <c r="O169" s="1082"/>
      <c r="P169" s="52"/>
      <c r="Q169" s="560" t="str">
        <f>IFERROR(VLOOKUP(P169,'FX rates'!$C$9:$D$25,2,FALSE),"")</f>
        <v/>
      </c>
      <c r="R169" s="308">
        <f t="shared" si="31"/>
        <v>0</v>
      </c>
      <c r="S169" s="308">
        <f t="shared" si="32"/>
        <v>0</v>
      </c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50"/>
    </row>
    <row r="170" spans="1:37" x14ac:dyDescent="0.2">
      <c r="A170" s="201"/>
      <c r="B170" s="29"/>
      <c r="C170" s="201"/>
      <c r="D170" s="29"/>
      <c r="E170" s="29"/>
      <c r="F170" s="201"/>
      <c r="G170" s="201"/>
      <c r="H170" s="1163"/>
      <c r="I170" s="1163"/>
      <c r="J170" s="1082"/>
      <c r="K170" s="1082"/>
      <c r="L170" s="1082"/>
      <c r="M170" s="1082"/>
      <c r="N170" s="1082"/>
      <c r="O170" s="1082"/>
      <c r="P170" s="52"/>
      <c r="Q170" s="560" t="str">
        <f>IFERROR(VLOOKUP(P170,'FX rates'!$C$9:$D$25,2,FALSE),"")</f>
        <v/>
      </c>
      <c r="R170" s="308">
        <f t="shared" si="31"/>
        <v>0</v>
      </c>
      <c r="S170" s="308">
        <f t="shared" si="32"/>
        <v>0</v>
      </c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50"/>
    </row>
    <row r="171" spans="1:37" x14ac:dyDescent="0.2">
      <c r="A171" s="201"/>
      <c r="B171" s="29"/>
      <c r="C171" s="201"/>
      <c r="D171" s="29"/>
      <c r="E171" s="29"/>
      <c r="F171" s="201"/>
      <c r="G171" s="201"/>
      <c r="H171" s="1163"/>
      <c r="I171" s="1163"/>
      <c r="J171" s="1082"/>
      <c r="K171" s="1082"/>
      <c r="L171" s="1082"/>
      <c r="M171" s="1082"/>
      <c r="N171" s="1082"/>
      <c r="O171" s="1082"/>
      <c r="P171" s="52"/>
      <c r="Q171" s="560" t="str">
        <f>IFERROR(VLOOKUP(P171,'FX rates'!$C$9:$D$25,2,FALSE),"")</f>
        <v/>
      </c>
      <c r="R171" s="308">
        <f t="shared" si="31"/>
        <v>0</v>
      </c>
      <c r="S171" s="308">
        <f t="shared" si="32"/>
        <v>0</v>
      </c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50"/>
    </row>
    <row r="172" spans="1:37" x14ac:dyDescent="0.2">
      <c r="A172" s="201"/>
      <c r="B172" s="29"/>
      <c r="C172" s="201"/>
      <c r="D172" s="29"/>
      <c r="E172" s="29"/>
      <c r="F172" s="201"/>
      <c r="G172" s="201"/>
      <c r="H172" s="1163"/>
      <c r="I172" s="1163"/>
      <c r="J172" s="1082"/>
      <c r="K172" s="1082"/>
      <c r="L172" s="1082"/>
      <c r="M172" s="1082"/>
      <c r="N172" s="1082"/>
      <c r="O172" s="1082"/>
      <c r="P172" s="52"/>
      <c r="Q172" s="560" t="str">
        <f>IFERROR(VLOOKUP(P172,'FX rates'!$C$9:$D$25,2,FALSE),"")</f>
        <v/>
      </c>
      <c r="R172" s="308">
        <f t="shared" si="31"/>
        <v>0</v>
      </c>
      <c r="S172" s="308">
        <f t="shared" si="32"/>
        <v>0</v>
      </c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50"/>
    </row>
    <row r="173" spans="1:37" x14ac:dyDescent="0.2">
      <c r="A173" s="201"/>
      <c r="B173" s="29"/>
      <c r="C173" s="201"/>
      <c r="D173" s="29"/>
      <c r="E173" s="29"/>
      <c r="F173" s="201"/>
      <c r="G173" s="201"/>
      <c r="H173" s="1163"/>
      <c r="I173" s="1163"/>
      <c r="J173" s="1082"/>
      <c r="K173" s="1082"/>
      <c r="L173" s="1082"/>
      <c r="M173" s="1082"/>
      <c r="N173" s="1082"/>
      <c r="O173" s="1082"/>
      <c r="P173" s="52"/>
      <c r="Q173" s="560" t="str">
        <f>IFERROR(VLOOKUP(P173,'FX rates'!$C$9:$D$25,2,FALSE),"")</f>
        <v/>
      </c>
      <c r="R173" s="308">
        <f t="shared" si="31"/>
        <v>0</v>
      </c>
      <c r="S173" s="308">
        <f t="shared" si="32"/>
        <v>0</v>
      </c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50"/>
    </row>
    <row r="174" spans="1:37" x14ac:dyDescent="0.2">
      <c r="A174" s="201"/>
      <c r="B174" s="29"/>
      <c r="C174" s="201"/>
      <c r="D174" s="29"/>
      <c r="E174" s="29"/>
      <c r="F174" s="201"/>
      <c r="G174" s="201"/>
      <c r="H174" s="1163"/>
      <c r="I174" s="1163"/>
      <c r="J174" s="1082"/>
      <c r="K174" s="1082"/>
      <c r="L174" s="1082"/>
      <c r="M174" s="1082"/>
      <c r="N174" s="1082"/>
      <c r="O174" s="1082"/>
      <c r="P174" s="52"/>
      <c r="Q174" s="560" t="str">
        <f>IFERROR(VLOOKUP(P174,'FX rates'!$C$9:$D$25,2,FALSE),"")</f>
        <v/>
      </c>
      <c r="R174" s="308">
        <f t="shared" si="31"/>
        <v>0</v>
      </c>
      <c r="S174" s="308">
        <f t="shared" si="32"/>
        <v>0</v>
      </c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50"/>
    </row>
    <row r="175" spans="1:37" x14ac:dyDescent="0.2">
      <c r="A175" s="201"/>
      <c r="B175" s="29"/>
      <c r="C175" s="201"/>
      <c r="D175" s="29"/>
      <c r="E175" s="29"/>
      <c r="F175" s="201"/>
      <c r="G175" s="201"/>
      <c r="H175" s="1163"/>
      <c r="I175" s="1163"/>
      <c r="J175" s="1082"/>
      <c r="K175" s="1082"/>
      <c r="L175" s="1082"/>
      <c r="M175" s="1082"/>
      <c r="N175" s="1082"/>
      <c r="O175" s="1082"/>
      <c r="P175" s="52"/>
      <c r="Q175" s="560" t="str">
        <f>IFERROR(VLOOKUP(P175,'FX rates'!$C$9:$D$25,2,FALSE),"")</f>
        <v/>
      </c>
      <c r="R175" s="308">
        <f t="shared" si="31"/>
        <v>0</v>
      </c>
      <c r="S175" s="308">
        <f t="shared" si="32"/>
        <v>0</v>
      </c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50"/>
    </row>
    <row r="176" spans="1:37" x14ac:dyDescent="0.2">
      <c r="A176" s="201"/>
      <c r="B176" s="29"/>
      <c r="C176" s="201"/>
      <c r="D176" s="29"/>
      <c r="E176" s="29"/>
      <c r="F176" s="201"/>
      <c r="G176" s="201"/>
      <c r="H176" s="1163"/>
      <c r="I176" s="1163"/>
      <c r="J176" s="1082"/>
      <c r="K176" s="1082"/>
      <c r="L176" s="1082"/>
      <c r="M176" s="1082"/>
      <c r="N176" s="1082"/>
      <c r="O176" s="1082"/>
      <c r="P176" s="52"/>
      <c r="Q176" s="560" t="str">
        <f>IFERROR(VLOOKUP(P176,'FX rates'!$C$9:$D$25,2,FALSE),"")</f>
        <v/>
      </c>
      <c r="R176" s="308">
        <f t="shared" si="31"/>
        <v>0</v>
      </c>
      <c r="S176" s="308">
        <f t="shared" si="32"/>
        <v>0</v>
      </c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50"/>
    </row>
    <row r="177" spans="1:37" x14ac:dyDescent="0.2">
      <c r="A177" s="201"/>
      <c r="B177" s="29"/>
      <c r="C177" s="201"/>
      <c r="D177" s="29"/>
      <c r="E177" s="29"/>
      <c r="F177" s="201"/>
      <c r="G177" s="201"/>
      <c r="H177" s="1163"/>
      <c r="I177" s="1163"/>
      <c r="J177" s="1082"/>
      <c r="K177" s="1082"/>
      <c r="L177" s="1082"/>
      <c r="M177" s="1082"/>
      <c r="N177" s="1082"/>
      <c r="O177" s="1082"/>
      <c r="P177" s="52"/>
      <c r="Q177" s="560" t="str">
        <f>IFERROR(VLOOKUP(P177,'FX rates'!$C$9:$D$25,2,FALSE),"")</f>
        <v/>
      </c>
      <c r="R177" s="308">
        <f t="shared" si="31"/>
        <v>0</v>
      </c>
      <c r="S177" s="308">
        <f t="shared" si="32"/>
        <v>0</v>
      </c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50"/>
    </row>
    <row r="178" spans="1:37" x14ac:dyDescent="0.2">
      <c r="A178" s="201"/>
      <c r="B178" s="29"/>
      <c r="C178" s="201"/>
      <c r="D178" s="29"/>
      <c r="E178" s="29"/>
      <c r="F178" s="201"/>
      <c r="G178" s="201"/>
      <c r="H178" s="1163"/>
      <c r="I178" s="1163"/>
      <c r="J178" s="1082"/>
      <c r="K178" s="1082"/>
      <c r="L178" s="1082"/>
      <c r="M178" s="1082"/>
      <c r="N178" s="1082"/>
      <c r="O178" s="1082"/>
      <c r="P178" s="52"/>
      <c r="Q178" s="560" t="str">
        <f>IFERROR(VLOOKUP(P178,'FX rates'!$C$9:$D$25,2,FALSE),"")</f>
        <v/>
      </c>
      <c r="R178" s="308">
        <f t="shared" si="31"/>
        <v>0</v>
      </c>
      <c r="S178" s="308">
        <f t="shared" si="32"/>
        <v>0</v>
      </c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50"/>
    </row>
    <row r="179" spans="1:37" x14ac:dyDescent="0.2">
      <c r="A179" s="201"/>
      <c r="B179" s="29"/>
      <c r="C179" s="201"/>
      <c r="D179" s="29"/>
      <c r="E179" s="29"/>
      <c r="F179" s="201"/>
      <c r="G179" s="201"/>
      <c r="H179" s="1163"/>
      <c r="I179" s="1163"/>
      <c r="J179" s="1082"/>
      <c r="K179" s="1082"/>
      <c r="L179" s="1082"/>
      <c r="M179" s="1082"/>
      <c r="N179" s="1082"/>
      <c r="O179" s="1082"/>
      <c r="P179" s="52"/>
      <c r="Q179" s="560" t="str">
        <f>IFERROR(VLOOKUP(P179,'FX rates'!$C$9:$D$25,2,FALSE),"")</f>
        <v/>
      </c>
      <c r="R179" s="308">
        <f t="shared" si="31"/>
        <v>0</v>
      </c>
      <c r="S179" s="308">
        <f t="shared" si="32"/>
        <v>0</v>
      </c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50"/>
    </row>
    <row r="180" spans="1:37" x14ac:dyDescent="0.2">
      <c r="A180" s="201"/>
      <c r="B180" s="29"/>
      <c r="C180" s="201"/>
      <c r="D180" s="29"/>
      <c r="E180" s="29"/>
      <c r="F180" s="201"/>
      <c r="G180" s="201"/>
      <c r="H180" s="1163"/>
      <c r="I180" s="1163"/>
      <c r="J180" s="1082"/>
      <c r="K180" s="1082"/>
      <c r="L180" s="1082"/>
      <c r="M180" s="1082"/>
      <c r="N180" s="1082"/>
      <c r="O180" s="1082"/>
      <c r="P180" s="52"/>
      <c r="Q180" s="560" t="str">
        <f>IFERROR(VLOOKUP(P180,'FX rates'!$C$9:$D$25,2,FALSE),"")</f>
        <v/>
      </c>
      <c r="R180" s="308">
        <f t="shared" si="31"/>
        <v>0</v>
      </c>
      <c r="S180" s="308">
        <f t="shared" si="32"/>
        <v>0</v>
      </c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50"/>
    </row>
    <row r="181" spans="1:37" x14ac:dyDescent="0.2">
      <c r="A181" s="201"/>
      <c r="B181" s="29"/>
      <c r="C181" s="201"/>
      <c r="D181" s="29"/>
      <c r="E181" s="29"/>
      <c r="F181" s="201"/>
      <c r="G181" s="201"/>
      <c r="H181" s="1163"/>
      <c r="I181" s="1163"/>
      <c r="J181" s="1082"/>
      <c r="K181" s="1082"/>
      <c r="L181" s="1082"/>
      <c r="M181" s="1082"/>
      <c r="N181" s="1082"/>
      <c r="O181" s="1082"/>
      <c r="P181" s="52"/>
      <c r="Q181" s="560" t="str">
        <f>IFERROR(VLOOKUP(P181,'FX rates'!$C$9:$D$25,2,FALSE),"")</f>
        <v/>
      </c>
      <c r="R181" s="308">
        <f t="shared" si="31"/>
        <v>0</v>
      </c>
      <c r="S181" s="308">
        <f t="shared" si="32"/>
        <v>0</v>
      </c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50"/>
    </row>
    <row r="182" spans="1:37" x14ac:dyDescent="0.2">
      <c r="A182" s="201"/>
      <c r="B182" s="29"/>
      <c r="C182" s="201"/>
      <c r="D182" s="29"/>
      <c r="E182" s="29"/>
      <c r="F182" s="201"/>
      <c r="G182" s="201"/>
      <c r="H182" s="1163"/>
      <c r="I182" s="1163"/>
      <c r="J182" s="1082"/>
      <c r="K182" s="1082"/>
      <c r="L182" s="1082"/>
      <c r="M182" s="1082"/>
      <c r="N182" s="1082"/>
      <c r="O182" s="1082"/>
      <c r="P182" s="52"/>
      <c r="Q182" s="560" t="str">
        <f>IFERROR(VLOOKUP(P182,'FX rates'!$C$9:$D$25,2,FALSE),"")</f>
        <v/>
      </c>
      <c r="R182" s="308">
        <f t="shared" si="31"/>
        <v>0</v>
      </c>
      <c r="S182" s="308">
        <f t="shared" si="32"/>
        <v>0</v>
      </c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50"/>
    </row>
    <row r="183" spans="1:37" x14ac:dyDescent="0.2">
      <c r="A183" s="201"/>
      <c r="B183" s="29"/>
      <c r="C183" s="201"/>
      <c r="D183" s="29"/>
      <c r="E183" s="29"/>
      <c r="F183" s="201"/>
      <c r="G183" s="201"/>
      <c r="H183" s="1163"/>
      <c r="I183" s="1163"/>
      <c r="J183" s="1082"/>
      <c r="K183" s="1082"/>
      <c r="L183" s="1082"/>
      <c r="M183" s="1082"/>
      <c r="N183" s="1082"/>
      <c r="O183" s="1082"/>
      <c r="P183" s="52"/>
      <c r="Q183" s="560" t="str">
        <f>IFERROR(VLOOKUP(P183,'FX rates'!$C$9:$D$25,2,FALSE),"")</f>
        <v/>
      </c>
      <c r="R183" s="308">
        <f t="shared" si="31"/>
        <v>0</v>
      </c>
      <c r="S183" s="308">
        <f t="shared" si="32"/>
        <v>0</v>
      </c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50"/>
    </row>
    <row r="184" spans="1:37" x14ac:dyDescent="0.2">
      <c r="A184" s="201"/>
      <c r="B184" s="29"/>
      <c r="C184" s="201"/>
      <c r="D184" s="29"/>
      <c r="E184" s="29"/>
      <c r="F184" s="201"/>
      <c r="G184" s="201"/>
      <c r="H184" s="1163"/>
      <c r="I184" s="1163"/>
      <c r="J184" s="1082"/>
      <c r="K184" s="1082"/>
      <c r="L184" s="1082"/>
      <c r="M184" s="1082"/>
      <c r="N184" s="1082"/>
      <c r="O184" s="1082"/>
      <c r="P184" s="52"/>
      <c r="Q184" s="560" t="str">
        <f>IFERROR(VLOOKUP(P184,'FX rates'!$C$9:$D$25,2,FALSE),"")</f>
        <v/>
      </c>
      <c r="R184" s="308">
        <f t="shared" si="31"/>
        <v>0</v>
      </c>
      <c r="S184" s="308">
        <f t="shared" si="32"/>
        <v>0</v>
      </c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50"/>
    </row>
    <row r="185" spans="1:37" x14ac:dyDescent="0.2">
      <c r="A185" s="201"/>
      <c r="B185" s="29"/>
      <c r="C185" s="201"/>
      <c r="D185" s="29"/>
      <c r="E185" s="29"/>
      <c r="F185" s="201"/>
      <c r="G185" s="201"/>
      <c r="H185" s="1163"/>
      <c r="I185" s="1163"/>
      <c r="J185" s="1082"/>
      <c r="K185" s="1082"/>
      <c r="L185" s="1082"/>
      <c r="M185" s="1082"/>
      <c r="N185" s="1082"/>
      <c r="O185" s="1082"/>
      <c r="P185" s="52"/>
      <c r="Q185" s="560" t="str">
        <f>IFERROR(VLOOKUP(P185,'FX rates'!$C$9:$D$25,2,FALSE),"")</f>
        <v/>
      </c>
      <c r="R185" s="308">
        <f t="shared" si="31"/>
        <v>0</v>
      </c>
      <c r="S185" s="308">
        <f t="shared" si="32"/>
        <v>0</v>
      </c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50"/>
    </row>
    <row r="186" spans="1:37" x14ac:dyDescent="0.2">
      <c r="A186" s="201"/>
      <c r="B186" s="29"/>
      <c r="C186" s="201"/>
      <c r="D186" s="29"/>
      <c r="E186" s="29"/>
      <c r="F186" s="201"/>
      <c r="G186" s="201"/>
      <c r="H186" s="1163"/>
      <c r="I186" s="1163"/>
      <c r="J186" s="1082"/>
      <c r="K186" s="1082"/>
      <c r="L186" s="1082"/>
      <c r="M186" s="1082"/>
      <c r="N186" s="1082"/>
      <c r="O186" s="1082"/>
      <c r="P186" s="52"/>
      <c r="Q186" s="560" t="str">
        <f>IFERROR(VLOOKUP(P186,'FX rates'!$C$9:$D$25,2,FALSE),"")</f>
        <v/>
      </c>
      <c r="R186" s="308">
        <f t="shared" si="31"/>
        <v>0</v>
      </c>
      <c r="S186" s="308">
        <f t="shared" si="32"/>
        <v>0</v>
      </c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50"/>
    </row>
    <row r="187" spans="1:37" x14ac:dyDescent="0.2">
      <c r="A187" s="201"/>
      <c r="B187" s="29"/>
      <c r="C187" s="201"/>
      <c r="D187" s="29"/>
      <c r="E187" s="29"/>
      <c r="F187" s="201"/>
      <c r="G187" s="201"/>
      <c r="H187" s="1163"/>
      <c r="I187" s="1163"/>
      <c r="J187" s="1082"/>
      <c r="K187" s="1082"/>
      <c r="L187" s="1082"/>
      <c r="M187" s="1082"/>
      <c r="N187" s="1082"/>
      <c r="O187" s="1082"/>
      <c r="P187" s="52"/>
      <c r="Q187" s="560" t="str">
        <f>IFERROR(VLOOKUP(P187,'FX rates'!$C$9:$D$25,2,FALSE),"")</f>
        <v/>
      </c>
      <c r="R187" s="308">
        <f t="shared" si="31"/>
        <v>0</v>
      </c>
      <c r="S187" s="308">
        <f t="shared" si="32"/>
        <v>0</v>
      </c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50"/>
    </row>
    <row r="188" spans="1:37" x14ac:dyDescent="0.2">
      <c r="A188" s="201"/>
      <c r="B188" s="29"/>
      <c r="C188" s="201"/>
      <c r="D188" s="29"/>
      <c r="E188" s="29"/>
      <c r="F188" s="201"/>
      <c r="G188" s="201"/>
      <c r="H188" s="1163"/>
      <c r="I188" s="1163"/>
      <c r="J188" s="1082"/>
      <c r="K188" s="1082"/>
      <c r="L188" s="1082"/>
      <c r="M188" s="1082"/>
      <c r="N188" s="1082"/>
      <c r="O188" s="1082"/>
      <c r="P188" s="52"/>
      <c r="Q188" s="560" t="str">
        <f>IFERROR(VLOOKUP(P188,'FX rates'!$C$9:$D$25,2,FALSE),"")</f>
        <v/>
      </c>
      <c r="R188" s="308">
        <f t="shared" si="31"/>
        <v>0</v>
      </c>
      <c r="S188" s="308">
        <f t="shared" si="32"/>
        <v>0</v>
      </c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50"/>
    </row>
    <row r="189" spans="1:37" x14ac:dyDescent="0.2">
      <c r="A189" s="201"/>
      <c r="B189" s="29"/>
      <c r="C189" s="201"/>
      <c r="D189" s="29"/>
      <c r="E189" s="29"/>
      <c r="F189" s="201"/>
      <c r="G189" s="201"/>
      <c r="H189" s="1163"/>
      <c r="I189" s="1163"/>
      <c r="J189" s="1082"/>
      <c r="K189" s="1082"/>
      <c r="L189" s="1082"/>
      <c r="M189" s="1082"/>
      <c r="N189" s="1082"/>
      <c r="O189" s="1082"/>
      <c r="P189" s="52"/>
      <c r="Q189" s="560" t="str">
        <f>IFERROR(VLOOKUP(P189,'FX rates'!$C$9:$D$25,2,FALSE),"")</f>
        <v/>
      </c>
      <c r="R189" s="308">
        <f t="shared" si="31"/>
        <v>0</v>
      </c>
      <c r="S189" s="308">
        <f t="shared" si="32"/>
        <v>0</v>
      </c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50"/>
    </row>
    <row r="190" spans="1:37" x14ac:dyDescent="0.2">
      <c r="A190" s="201"/>
      <c r="B190" s="29"/>
      <c r="C190" s="201"/>
      <c r="D190" s="29"/>
      <c r="E190" s="29"/>
      <c r="F190" s="201"/>
      <c r="G190" s="201"/>
      <c r="H190" s="1163"/>
      <c r="I190" s="1163"/>
      <c r="J190" s="1082"/>
      <c r="K190" s="1082"/>
      <c r="L190" s="1082"/>
      <c r="M190" s="1082"/>
      <c r="N190" s="1082"/>
      <c r="O190" s="1082"/>
      <c r="P190" s="52"/>
      <c r="Q190" s="560" t="str">
        <f>IFERROR(VLOOKUP(P190,'FX rates'!$C$9:$D$25,2,FALSE),"")</f>
        <v/>
      </c>
      <c r="R190" s="308">
        <f t="shared" si="31"/>
        <v>0</v>
      </c>
      <c r="S190" s="308">
        <f t="shared" si="32"/>
        <v>0</v>
      </c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50"/>
    </row>
    <row r="191" spans="1:37" x14ac:dyDescent="0.2">
      <c r="A191" s="201"/>
      <c r="B191" s="29"/>
      <c r="C191" s="201"/>
      <c r="D191" s="29"/>
      <c r="E191" s="29"/>
      <c r="F191" s="201"/>
      <c r="G191" s="201"/>
      <c r="H191" s="1163"/>
      <c r="I191" s="1163"/>
      <c r="J191" s="1082"/>
      <c r="K191" s="1082"/>
      <c r="L191" s="1082"/>
      <c r="M191" s="1082"/>
      <c r="N191" s="1082"/>
      <c r="O191" s="1082"/>
      <c r="P191" s="52"/>
      <c r="Q191" s="560" t="str">
        <f>IFERROR(VLOOKUP(P191,'FX rates'!$C$9:$D$25,2,FALSE),"")</f>
        <v/>
      </c>
      <c r="R191" s="308">
        <f t="shared" si="31"/>
        <v>0</v>
      </c>
      <c r="S191" s="308">
        <f t="shared" si="32"/>
        <v>0</v>
      </c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50"/>
    </row>
    <row r="192" spans="1:37" x14ac:dyDescent="0.2">
      <c r="A192" s="201"/>
      <c r="B192" s="29"/>
      <c r="C192" s="201"/>
      <c r="D192" s="29"/>
      <c r="E192" s="29"/>
      <c r="F192" s="201"/>
      <c r="G192" s="201"/>
      <c r="H192" s="1163"/>
      <c r="I192" s="1163"/>
      <c r="J192" s="1082"/>
      <c r="K192" s="1082"/>
      <c r="L192" s="1082"/>
      <c r="M192" s="1082"/>
      <c r="N192" s="1082"/>
      <c r="O192" s="1082"/>
      <c r="P192" s="52"/>
      <c r="Q192" s="560" t="str">
        <f>IFERROR(VLOOKUP(P192,'FX rates'!$C$9:$D$25,2,FALSE),"")</f>
        <v/>
      </c>
      <c r="R192" s="308">
        <f t="shared" si="31"/>
        <v>0</v>
      </c>
      <c r="S192" s="308">
        <f t="shared" si="32"/>
        <v>0</v>
      </c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50"/>
    </row>
    <row r="193" spans="1:37" x14ac:dyDescent="0.2">
      <c r="A193" s="201"/>
      <c r="B193" s="29"/>
      <c r="C193" s="201"/>
      <c r="D193" s="29"/>
      <c r="E193" s="29"/>
      <c r="F193" s="201"/>
      <c r="G193" s="201"/>
      <c r="H193" s="1163"/>
      <c r="I193" s="1163"/>
      <c r="J193" s="1082"/>
      <c r="K193" s="1082"/>
      <c r="L193" s="1082"/>
      <c r="M193" s="1082"/>
      <c r="N193" s="1082"/>
      <c r="O193" s="1082"/>
      <c r="P193" s="52"/>
      <c r="Q193" s="560" t="str">
        <f>IFERROR(VLOOKUP(P193,'FX rates'!$C$9:$D$25,2,FALSE),"")</f>
        <v/>
      </c>
      <c r="R193" s="308">
        <f t="shared" si="31"/>
        <v>0</v>
      </c>
      <c r="S193" s="308">
        <f t="shared" si="32"/>
        <v>0</v>
      </c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50"/>
    </row>
    <row r="194" spans="1:37" x14ac:dyDescent="0.2">
      <c r="A194" s="201"/>
      <c r="B194" s="29"/>
      <c r="C194" s="201"/>
      <c r="D194" s="29"/>
      <c r="E194" s="29"/>
      <c r="F194" s="201"/>
      <c r="G194" s="201"/>
      <c r="H194" s="1163"/>
      <c r="I194" s="1163"/>
      <c r="J194" s="1082"/>
      <c r="K194" s="1082"/>
      <c r="L194" s="1082"/>
      <c r="M194" s="1082"/>
      <c r="N194" s="1082"/>
      <c r="O194" s="1082"/>
      <c r="P194" s="52"/>
      <c r="Q194" s="560" t="str">
        <f>IFERROR(VLOOKUP(P194,'FX rates'!$C$9:$D$25,2,FALSE),"")</f>
        <v/>
      </c>
      <c r="R194" s="308">
        <f t="shared" si="31"/>
        <v>0</v>
      </c>
      <c r="S194" s="308">
        <f t="shared" si="32"/>
        <v>0</v>
      </c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50"/>
    </row>
    <row r="195" spans="1:37" x14ac:dyDescent="0.2">
      <c r="A195" s="201"/>
      <c r="B195" s="29"/>
      <c r="C195" s="201"/>
      <c r="D195" s="29"/>
      <c r="E195" s="29"/>
      <c r="F195" s="201"/>
      <c r="G195" s="201"/>
      <c r="H195" s="1163"/>
      <c r="I195" s="1163"/>
      <c r="J195" s="1082"/>
      <c r="K195" s="1082"/>
      <c r="L195" s="1082"/>
      <c r="M195" s="1082"/>
      <c r="N195" s="1082"/>
      <c r="O195" s="1082"/>
      <c r="P195" s="52"/>
      <c r="Q195" s="560" t="str">
        <f>IFERROR(VLOOKUP(P195,'FX rates'!$C$9:$D$25,2,FALSE),"")</f>
        <v/>
      </c>
      <c r="R195" s="308">
        <f t="shared" si="31"/>
        <v>0</v>
      </c>
      <c r="S195" s="308">
        <f t="shared" si="32"/>
        <v>0</v>
      </c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50"/>
    </row>
    <row r="196" spans="1:37" x14ac:dyDescent="0.2">
      <c r="A196" s="201"/>
      <c r="B196" s="29"/>
      <c r="C196" s="201"/>
      <c r="D196" s="29"/>
      <c r="E196" s="29"/>
      <c r="F196" s="201"/>
      <c r="G196" s="201"/>
      <c r="H196" s="1163"/>
      <c r="I196" s="1163"/>
      <c r="J196" s="1082"/>
      <c r="K196" s="1082"/>
      <c r="L196" s="1082"/>
      <c r="M196" s="1082"/>
      <c r="N196" s="1082"/>
      <c r="O196" s="1082"/>
      <c r="P196" s="52"/>
      <c r="Q196" s="560" t="str">
        <f>IFERROR(VLOOKUP(P196,'FX rates'!$C$9:$D$25,2,FALSE),"")</f>
        <v/>
      </c>
      <c r="R196" s="308">
        <f t="shared" si="31"/>
        <v>0</v>
      </c>
      <c r="S196" s="308">
        <f t="shared" si="32"/>
        <v>0</v>
      </c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50"/>
    </row>
    <row r="197" spans="1:37" x14ac:dyDescent="0.2">
      <c r="A197" s="201"/>
      <c r="B197" s="29"/>
      <c r="C197" s="201"/>
      <c r="D197" s="29"/>
      <c r="E197" s="29"/>
      <c r="F197" s="201"/>
      <c r="G197" s="201"/>
      <c r="H197" s="1163"/>
      <c r="I197" s="1163"/>
      <c r="J197" s="1082"/>
      <c r="K197" s="1082"/>
      <c r="L197" s="1082"/>
      <c r="M197" s="1082"/>
      <c r="N197" s="1082"/>
      <c r="O197" s="1082"/>
      <c r="P197" s="52"/>
      <c r="Q197" s="560" t="str">
        <f>IFERROR(VLOOKUP(P197,'FX rates'!$C$9:$D$25,2,FALSE),"")</f>
        <v/>
      </c>
      <c r="R197" s="308">
        <f t="shared" si="31"/>
        <v>0</v>
      </c>
      <c r="S197" s="308">
        <f t="shared" si="32"/>
        <v>0</v>
      </c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50"/>
    </row>
    <row r="198" spans="1:37" x14ac:dyDescent="0.2">
      <c r="A198" s="201"/>
      <c r="B198" s="29"/>
      <c r="C198" s="201"/>
      <c r="D198" s="29"/>
      <c r="E198" s="29"/>
      <c r="F198" s="201"/>
      <c r="G198" s="201"/>
      <c r="H198" s="1163"/>
      <c r="I198" s="1163"/>
      <c r="J198" s="1082"/>
      <c r="K198" s="1082"/>
      <c r="L198" s="1082"/>
      <c r="M198" s="1082"/>
      <c r="N198" s="1082"/>
      <c r="O198" s="1082"/>
      <c r="P198" s="52"/>
      <c r="Q198" s="560" t="str">
        <f>IFERROR(VLOOKUP(P198,'FX rates'!$C$9:$D$25,2,FALSE),"")</f>
        <v/>
      </c>
      <c r="R198" s="308">
        <f t="shared" si="31"/>
        <v>0</v>
      </c>
      <c r="S198" s="308">
        <f t="shared" si="32"/>
        <v>0</v>
      </c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50"/>
    </row>
    <row r="199" spans="1:37" x14ac:dyDescent="0.2">
      <c r="A199" s="201"/>
      <c r="B199" s="29"/>
      <c r="C199" s="201"/>
      <c r="D199" s="29"/>
      <c r="E199" s="29"/>
      <c r="F199" s="201"/>
      <c r="G199" s="201"/>
      <c r="H199" s="1163"/>
      <c r="I199" s="1163"/>
      <c r="J199" s="1082"/>
      <c r="K199" s="1082"/>
      <c r="L199" s="1082"/>
      <c r="M199" s="1082"/>
      <c r="N199" s="1082"/>
      <c r="O199" s="1082"/>
      <c r="P199" s="52"/>
      <c r="Q199" s="560" t="str">
        <f>IFERROR(VLOOKUP(P199,'FX rates'!$C$9:$D$25,2,FALSE),"")</f>
        <v/>
      </c>
      <c r="R199" s="308">
        <f t="shared" si="31"/>
        <v>0</v>
      </c>
      <c r="S199" s="308">
        <f t="shared" si="32"/>
        <v>0</v>
      </c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50"/>
    </row>
    <row r="200" spans="1:37" x14ac:dyDescent="0.2">
      <c r="A200" s="201"/>
      <c r="B200" s="29"/>
      <c r="C200" s="201"/>
      <c r="D200" s="29"/>
      <c r="E200" s="29"/>
      <c r="F200" s="201"/>
      <c r="G200" s="201"/>
      <c r="H200" s="1163"/>
      <c r="I200" s="1163"/>
      <c r="J200" s="1082"/>
      <c r="K200" s="1082"/>
      <c r="L200" s="1082"/>
      <c r="M200" s="1082"/>
      <c r="N200" s="1082"/>
      <c r="O200" s="1082"/>
      <c r="P200" s="52"/>
      <c r="Q200" s="560" t="str">
        <f>IFERROR(VLOOKUP(P200,'FX rates'!$C$9:$D$25,2,FALSE),"")</f>
        <v/>
      </c>
      <c r="R200" s="308">
        <f t="shared" si="31"/>
        <v>0</v>
      </c>
      <c r="S200" s="308">
        <f t="shared" si="32"/>
        <v>0</v>
      </c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50"/>
    </row>
    <row r="201" spans="1:37" x14ac:dyDescent="0.2">
      <c r="A201" s="201"/>
      <c r="B201" s="29"/>
      <c r="C201" s="201"/>
      <c r="D201" s="29"/>
      <c r="E201" s="29"/>
      <c r="F201" s="201"/>
      <c r="G201" s="201"/>
      <c r="H201" s="1163"/>
      <c r="I201" s="1163"/>
      <c r="J201" s="1082"/>
      <c r="K201" s="1082"/>
      <c r="L201" s="1082"/>
      <c r="M201" s="1082"/>
      <c r="N201" s="1082"/>
      <c r="O201" s="1082"/>
      <c r="P201" s="52"/>
      <c r="Q201" s="560" t="str">
        <f>IFERROR(VLOOKUP(P201,'FX rates'!$C$9:$D$25,2,FALSE),"")</f>
        <v/>
      </c>
      <c r="R201" s="308">
        <f t="shared" si="31"/>
        <v>0</v>
      </c>
      <c r="S201" s="308">
        <f t="shared" si="32"/>
        <v>0</v>
      </c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50"/>
    </row>
    <row r="202" spans="1:37" x14ac:dyDescent="0.2">
      <c r="A202" s="201"/>
      <c r="B202" s="29"/>
      <c r="C202" s="201"/>
      <c r="D202" s="29"/>
      <c r="E202" s="29"/>
      <c r="F202" s="201"/>
      <c r="G202" s="201"/>
      <c r="H202" s="1163"/>
      <c r="I202" s="1163"/>
      <c r="J202" s="1082"/>
      <c r="K202" s="1082"/>
      <c r="L202" s="1082"/>
      <c r="M202" s="1082"/>
      <c r="N202" s="1082"/>
      <c r="O202" s="1082"/>
      <c r="P202" s="52"/>
      <c r="Q202" s="560" t="str">
        <f>IFERROR(VLOOKUP(P202,'FX rates'!$C$9:$D$25,2,FALSE),"")</f>
        <v/>
      </c>
      <c r="R202" s="308">
        <f t="shared" si="31"/>
        <v>0</v>
      </c>
      <c r="S202" s="308">
        <f t="shared" si="32"/>
        <v>0</v>
      </c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50"/>
    </row>
    <row r="203" spans="1:37" x14ac:dyDescent="0.2">
      <c r="A203" s="201"/>
      <c r="B203" s="29"/>
      <c r="C203" s="201"/>
      <c r="D203" s="29"/>
      <c r="E203" s="29"/>
      <c r="F203" s="201"/>
      <c r="G203" s="201"/>
      <c r="H203" s="1163"/>
      <c r="I203" s="1163"/>
      <c r="J203" s="1082"/>
      <c r="K203" s="1082"/>
      <c r="L203" s="1082"/>
      <c r="M203" s="1082"/>
      <c r="N203" s="1082"/>
      <c r="O203" s="1082"/>
      <c r="P203" s="52"/>
      <c r="Q203" s="560" t="str">
        <f>IFERROR(VLOOKUP(P203,'FX rates'!$C$9:$D$25,2,FALSE),"")</f>
        <v/>
      </c>
      <c r="R203" s="308">
        <f t="shared" si="31"/>
        <v>0</v>
      </c>
      <c r="S203" s="308">
        <f t="shared" si="32"/>
        <v>0</v>
      </c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50"/>
    </row>
    <row r="204" spans="1:37" x14ac:dyDescent="0.2">
      <c r="A204" s="201"/>
      <c r="B204" s="29"/>
      <c r="C204" s="201"/>
      <c r="D204" s="29"/>
      <c r="E204" s="29"/>
      <c r="F204" s="201"/>
      <c r="G204" s="201"/>
      <c r="H204" s="1163"/>
      <c r="I204" s="1163"/>
      <c r="J204" s="1082"/>
      <c r="K204" s="1082"/>
      <c r="L204" s="1082"/>
      <c r="M204" s="1082"/>
      <c r="N204" s="1082"/>
      <c r="O204" s="1082"/>
      <c r="P204" s="52"/>
      <c r="Q204" s="560" t="str">
        <f>IFERROR(VLOOKUP(P204,'FX rates'!$C$9:$D$25,2,FALSE),"")</f>
        <v/>
      </c>
      <c r="R204" s="308">
        <f t="shared" si="31"/>
        <v>0</v>
      </c>
      <c r="S204" s="308">
        <f t="shared" si="32"/>
        <v>0</v>
      </c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50"/>
    </row>
    <row r="205" spans="1:37" x14ac:dyDescent="0.2">
      <c r="A205" s="201"/>
      <c r="B205" s="29"/>
      <c r="C205" s="201"/>
      <c r="D205" s="29"/>
      <c r="E205" s="29"/>
      <c r="F205" s="201"/>
      <c r="G205" s="201"/>
      <c r="H205" s="1163"/>
      <c r="I205" s="1163"/>
      <c r="J205" s="1082"/>
      <c r="K205" s="1082"/>
      <c r="L205" s="1082"/>
      <c r="M205" s="1082"/>
      <c r="N205" s="1082"/>
      <c r="O205" s="1082"/>
      <c r="P205" s="52"/>
      <c r="Q205" s="560" t="str">
        <f>IFERROR(VLOOKUP(P205,'FX rates'!$C$9:$D$25,2,FALSE),"")</f>
        <v/>
      </c>
      <c r="R205" s="308">
        <f t="shared" si="31"/>
        <v>0</v>
      </c>
      <c r="S205" s="308">
        <f t="shared" si="32"/>
        <v>0</v>
      </c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50"/>
    </row>
    <row r="206" spans="1:37" x14ac:dyDescent="0.2">
      <c r="A206" s="201"/>
      <c r="B206" s="29"/>
      <c r="C206" s="201"/>
      <c r="D206" s="29"/>
      <c r="E206" s="29"/>
      <c r="F206" s="201"/>
      <c r="G206" s="201"/>
      <c r="H206" s="1163"/>
      <c r="I206" s="1163"/>
      <c r="J206" s="1082"/>
      <c r="K206" s="1082"/>
      <c r="L206" s="1082"/>
      <c r="M206" s="1082"/>
      <c r="N206" s="1082"/>
      <c r="O206" s="1082"/>
      <c r="P206" s="52"/>
      <c r="Q206" s="560" t="str">
        <f>IFERROR(VLOOKUP(P206,'FX rates'!$C$9:$D$25,2,FALSE),"")</f>
        <v/>
      </c>
      <c r="R206" s="308">
        <f t="shared" si="31"/>
        <v>0</v>
      </c>
      <c r="S206" s="308">
        <f t="shared" si="32"/>
        <v>0</v>
      </c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50"/>
    </row>
    <row r="207" spans="1:37" x14ac:dyDescent="0.2">
      <c r="A207" s="201"/>
      <c r="B207" s="29"/>
      <c r="C207" s="201"/>
      <c r="D207" s="29"/>
      <c r="E207" s="29"/>
      <c r="F207" s="201"/>
      <c r="G207" s="201"/>
      <c r="H207" s="1163"/>
      <c r="I207" s="1163"/>
      <c r="J207" s="1082"/>
      <c r="K207" s="1082"/>
      <c r="L207" s="1082"/>
      <c r="M207" s="1082"/>
      <c r="N207" s="1082"/>
      <c r="O207" s="1082"/>
      <c r="P207" s="52"/>
      <c r="Q207" s="560" t="str">
        <f>IFERROR(VLOOKUP(P207,'FX rates'!$C$9:$D$25,2,FALSE),"")</f>
        <v/>
      </c>
      <c r="R207" s="308">
        <f t="shared" si="31"/>
        <v>0</v>
      </c>
      <c r="S207" s="308">
        <f t="shared" si="32"/>
        <v>0</v>
      </c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50"/>
    </row>
    <row r="208" spans="1:37" x14ac:dyDescent="0.2">
      <c r="A208" s="201"/>
      <c r="B208" s="29"/>
      <c r="C208" s="201"/>
      <c r="D208" s="29"/>
      <c r="E208" s="29"/>
      <c r="F208" s="201"/>
      <c r="G208" s="201"/>
      <c r="H208" s="1163"/>
      <c r="I208" s="1163"/>
      <c r="J208" s="1082"/>
      <c r="K208" s="1082"/>
      <c r="L208" s="1082"/>
      <c r="M208" s="1082"/>
      <c r="N208" s="1082"/>
      <c r="O208" s="1082"/>
      <c r="P208" s="52"/>
      <c r="Q208" s="560" t="str">
        <f>IFERROR(VLOOKUP(P208,'FX rates'!$C$9:$D$25,2,FALSE),"")</f>
        <v/>
      </c>
      <c r="R208" s="308">
        <f t="shared" si="31"/>
        <v>0</v>
      </c>
      <c r="S208" s="308">
        <f t="shared" si="32"/>
        <v>0</v>
      </c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50"/>
    </row>
    <row r="209" spans="1:37" x14ac:dyDescent="0.2">
      <c r="A209" s="201"/>
      <c r="B209" s="29"/>
      <c r="C209" s="201"/>
      <c r="D209" s="29"/>
      <c r="E209" s="29"/>
      <c r="F209" s="201"/>
      <c r="G209" s="201"/>
      <c r="H209" s="1163"/>
      <c r="I209" s="1163"/>
      <c r="J209" s="1082"/>
      <c r="K209" s="1082"/>
      <c r="L209" s="1082"/>
      <c r="M209" s="1082"/>
      <c r="N209" s="1082"/>
      <c r="O209" s="1082"/>
      <c r="P209" s="52"/>
      <c r="Q209" s="560" t="str">
        <f>IFERROR(VLOOKUP(P209,'FX rates'!$C$9:$D$25,2,FALSE),"")</f>
        <v/>
      </c>
      <c r="R209" s="308">
        <f t="shared" si="31"/>
        <v>0</v>
      </c>
      <c r="S209" s="308">
        <f t="shared" si="32"/>
        <v>0</v>
      </c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50"/>
    </row>
    <row r="210" spans="1:37" x14ac:dyDescent="0.2">
      <c r="A210" s="201"/>
      <c r="B210" s="29"/>
      <c r="C210" s="201"/>
      <c r="D210" s="29"/>
      <c r="E210" s="29"/>
      <c r="F210" s="201"/>
      <c r="G210" s="201"/>
      <c r="H210" s="1163"/>
      <c r="I210" s="1163"/>
      <c r="J210" s="1082"/>
      <c r="K210" s="1082"/>
      <c r="L210" s="1082"/>
      <c r="M210" s="1082"/>
      <c r="N210" s="1082"/>
      <c r="O210" s="1082"/>
      <c r="P210" s="52"/>
      <c r="Q210" s="560" t="str">
        <f>IFERROR(VLOOKUP(P210,'FX rates'!$C$9:$D$25,2,FALSE),"")</f>
        <v/>
      </c>
      <c r="R210" s="308">
        <f t="shared" si="31"/>
        <v>0</v>
      </c>
      <c r="S210" s="308">
        <f t="shared" si="32"/>
        <v>0</v>
      </c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50"/>
    </row>
    <row r="211" spans="1:37" x14ac:dyDescent="0.2">
      <c r="A211" s="201"/>
      <c r="B211" s="29"/>
      <c r="C211" s="201"/>
      <c r="D211" s="29"/>
      <c r="E211" s="29"/>
      <c r="F211" s="201"/>
      <c r="G211" s="201"/>
      <c r="H211" s="1163"/>
      <c r="I211" s="1163"/>
      <c r="J211" s="1082"/>
      <c r="K211" s="1082"/>
      <c r="L211" s="1082"/>
      <c r="M211" s="1082"/>
      <c r="N211" s="1082"/>
      <c r="O211" s="1082"/>
      <c r="P211" s="52"/>
      <c r="Q211" s="560" t="str">
        <f>IFERROR(VLOOKUP(P211,'FX rates'!$C$9:$D$25,2,FALSE),"")</f>
        <v/>
      </c>
      <c r="R211" s="308">
        <f t="shared" si="31"/>
        <v>0</v>
      </c>
      <c r="S211" s="308">
        <f t="shared" si="32"/>
        <v>0</v>
      </c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50"/>
    </row>
    <row r="212" spans="1:37" hidden="1" x14ac:dyDescent="0.2"/>
    <row r="213" spans="1:37" hidden="1" x14ac:dyDescent="0.2"/>
  </sheetData>
  <sheetProtection algorithmName="SHA-512" hashValue="2FQPbwvCP/pzRloFqIH2Yznh6BdAk/eYWcHwScyj3s18hdqI41BN5a1Yx8+FDkH8iySPA2xZrO7/FvOB3T1Bjw==" saltValue="p46ZVjZybSee6Ew32mgfiw==" spinCount="100000" sheet="1" objects="1" scenarios="1"/>
  <sortState ref="A23:S77">
    <sortCondition ref="A23:A77"/>
    <sortCondition ref="F23:F77"/>
  </sortState>
  <customSheetViews>
    <customSheetView guid="{955C557A-7F90-490E-8541-15C267AE1C49}" fitToPage="1" hiddenColumns="1" topLeftCell="G15">
      <selection activeCell="K35" sqref="K35"/>
      <pageMargins left="0.75" right="0.75" top="0.82" bottom="0.38" header="0.5" footer="0.24"/>
      <printOptions horizontalCentered="1"/>
      <pageSetup paperSize="5" scale="96" orientation="landscape" blackAndWhite="1" horizontalDpi="300" verticalDpi="300" r:id="rId1"/>
      <headerFooter alignWithMargins="0">
        <oddHeader>&amp;C&amp;"Arial,Bold"&amp;14 24 Other Assets</oddHeader>
      </headerFooter>
    </customSheetView>
    <customSheetView guid="{3CB8DAD1-80E2-4E9C-84BD-27D8B69F8B89}" fitToPage="1" hiddenColumns="1" topLeftCell="A6">
      <selection activeCell="K24" sqref="K24"/>
      <pageMargins left="0.75" right="0.75" top="0.82" bottom="0.38" header="0.5" footer="0.24"/>
      <printOptions horizontalCentered="1"/>
      <pageSetup paperSize="5" scale="96" orientation="landscape" blackAndWhite="1" horizontalDpi="300" verticalDpi="300" r:id="rId2"/>
      <headerFooter alignWithMargins="0">
        <oddHeader>&amp;C&amp;"Arial,Bold"&amp;14 24 Other Assets</oddHeader>
      </headerFooter>
    </customSheetView>
    <customSheetView guid="{A2854B6E-33EC-489B-B912-5CA634073191}" fitToPage="1" hiddenColumns="1" topLeftCell="G15">
      <selection activeCell="K35" sqref="K35"/>
      <pageMargins left="0.75" right="0.75" top="0.82" bottom="0.38" header="0.5" footer="0.24"/>
      <printOptions horizontalCentered="1"/>
      <pageSetup paperSize="5" scale="96" orientation="landscape" blackAndWhite="1" horizontalDpi="300" verticalDpi="300" r:id="rId3"/>
      <headerFooter alignWithMargins="0">
        <oddHeader>&amp;C&amp;"Arial,Bold"&amp;14 24 Other Assets</oddHeader>
      </headerFooter>
    </customSheetView>
  </customSheetViews>
  <mergeCells count="8">
    <mergeCell ref="D17:E17"/>
    <mergeCell ref="D18:E18"/>
    <mergeCell ref="D7:E7"/>
    <mergeCell ref="D8:E8"/>
    <mergeCell ref="D11:E11"/>
    <mergeCell ref="D12:E12"/>
    <mergeCell ref="D13:E13"/>
    <mergeCell ref="D14:E14"/>
  </mergeCells>
  <phoneticPr fontId="0" type="noConversion"/>
  <dataValidations count="7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Q23:S211 J23:O211">
      <formula1>50000000000</formula1>
    </dataValidation>
    <dataValidation type="date" operator="greaterThan" allowBlank="1" showInputMessage="1" showErrorMessage="1" errorTitle="Incorrect Date Format" error="Please enter as mm/dd/yy" sqref="H23:I211">
      <formula1>21916</formula1>
    </dataValidation>
    <dataValidation type="list" operator="lessThanOrEqual" allowBlank="1" showInputMessage="1" showErrorMessage="1" errorTitle="Numbers Only" error="You can only enter numbers in these cells.To re input a number, press Cancel  or Retry and  delete, and then re enter a valid number_x000a_" sqref="P23:P211">
      <formula1>$W$24:$W$39</formula1>
    </dataValidation>
    <dataValidation type="list" allowBlank="1" showInputMessage="1" showErrorMessage="1" sqref="F23:F211">
      <formula1>IF(A23=$U$23,$X$23:$X$30,"")</formula1>
    </dataValidation>
    <dataValidation type="list" allowBlank="1" showInputMessage="1" showErrorMessage="1" sqref="G23:G211">
      <formula1>IF(A23=$U$24,$Y$23:$Y$26,$U$26)</formula1>
    </dataValidation>
    <dataValidation type="list" allowBlank="1" showInputMessage="1" showErrorMessage="1" sqref="A23:A211">
      <formula1>$U$23:$U$25</formula1>
    </dataValidation>
    <dataValidation type="list" allowBlank="1" showInputMessage="1" showErrorMessage="1" sqref="C23:C211">
      <formula1>$AA$24:$AA$25</formula1>
    </dataValidation>
  </dataValidations>
  <hyperlinks>
    <hyperlink ref="I3" location="Cover!A1" display="Back to Main"/>
  </hyperlinks>
  <printOptions horizontalCentered="1"/>
  <pageMargins left="0.51181102362204722" right="0" top="0.72" bottom="0.59055118110236227" header="0.51181102362204722" footer="0.35433070866141736"/>
  <pageSetup paperSize="5" scale="45" orientation="landscape" blackAndWhite="1" horizontalDpi="300" verticalDpi="300" r:id="rId4"/>
  <headerFooter alignWithMargins="0">
    <oddHeader>&amp;C&amp;"Arial,Bold"&amp;14&amp;A</oddHeader>
    <oddFooter>&amp;R
Page &amp;P of 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="60" zoomScaleNormal="60" workbookViewId="0">
      <selection activeCell="A28" sqref="A28"/>
    </sheetView>
  </sheetViews>
  <sheetFormatPr defaultColWidth="0" defaultRowHeight="0" customHeight="1" zeroHeight="1" x14ac:dyDescent="0.2"/>
  <cols>
    <col min="1" max="1" width="76.140625" customWidth="1"/>
    <col min="2" max="2" width="65.42578125" customWidth="1"/>
    <col min="3" max="3" width="24.7109375" customWidth="1"/>
    <col min="4" max="9" width="20.5703125" customWidth="1"/>
    <col min="10" max="10" width="22.5703125" customWidth="1"/>
    <col min="11" max="11" width="20.140625" customWidth="1"/>
    <col min="12" max="12" width="20.5703125" customWidth="1"/>
    <col min="13" max="13" width="25.42578125" customWidth="1"/>
    <col min="14" max="14" width="25.42578125" hidden="1" customWidth="1"/>
    <col min="15" max="16384" width="25.42578125" style="8" hidden="1"/>
  </cols>
  <sheetData>
    <row r="1" spans="1:21" ht="12.75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</row>
    <row r="2" spans="1:21" ht="18" x14ac:dyDescent="0.25">
      <c r="A2" s="11"/>
      <c r="B2" s="11"/>
      <c r="C2" s="1112"/>
      <c r="D2" s="11"/>
      <c r="E2" s="11"/>
      <c r="F2" s="1112"/>
      <c r="G2" s="11"/>
      <c r="H2" s="11"/>
      <c r="I2" s="739" t="s">
        <v>12</v>
      </c>
      <c r="J2" s="11"/>
      <c r="K2" s="11"/>
      <c r="L2" s="39"/>
      <c r="M2" s="39"/>
      <c r="N2" s="8"/>
    </row>
    <row r="3" spans="1:21" ht="12.7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</row>
    <row r="4" spans="1:21" ht="12.75" x14ac:dyDescent="0.2">
      <c r="A4" s="35" t="s">
        <v>9</v>
      </c>
      <c r="B4" s="40" t="str">
        <f>Cover!$B$13</f>
        <v>Select Name of Insurer/ Financial Holding Company</v>
      </c>
      <c r="C4" s="15"/>
      <c r="D4" s="15"/>
      <c r="E4" s="15"/>
      <c r="F4" s="11"/>
      <c r="G4" s="11"/>
      <c r="H4" s="11"/>
      <c r="I4" s="11"/>
      <c r="J4" s="11"/>
      <c r="K4" s="11"/>
      <c r="L4" s="11"/>
      <c r="M4" s="11"/>
      <c r="N4" s="8"/>
    </row>
    <row r="5" spans="1:21" ht="12.75" x14ac:dyDescent="0.2">
      <c r="A5" s="35"/>
      <c r="B5" s="40"/>
      <c r="C5" s="15"/>
      <c r="D5" s="15"/>
      <c r="E5" s="15"/>
      <c r="F5" s="11"/>
      <c r="G5" s="11"/>
      <c r="H5" s="11"/>
      <c r="I5" s="356" t="s">
        <v>845</v>
      </c>
      <c r="J5" s="11"/>
      <c r="K5" s="11"/>
      <c r="L5" s="11"/>
      <c r="M5" s="11"/>
      <c r="N5" s="8"/>
    </row>
    <row r="6" spans="1:21" ht="12.75" x14ac:dyDescent="0.2">
      <c r="A6" s="35" t="s">
        <v>10</v>
      </c>
      <c r="B6" s="41">
        <f>Cover!$B$19</f>
        <v>0</v>
      </c>
      <c r="C6" s="15"/>
      <c r="D6" s="15"/>
      <c r="E6" s="15"/>
      <c r="F6" s="11"/>
      <c r="G6" s="11"/>
      <c r="H6" s="11"/>
      <c r="I6" s="11"/>
      <c r="J6" s="11"/>
      <c r="K6" s="11"/>
      <c r="L6" s="11"/>
      <c r="M6" s="11"/>
      <c r="N6" s="8"/>
      <c r="P6" s="272"/>
    </row>
    <row r="7" spans="1:21" ht="12.75" x14ac:dyDescent="0.2">
      <c r="A7" s="11"/>
      <c r="B7" s="11"/>
      <c r="C7" s="11"/>
      <c r="D7" s="11"/>
      <c r="E7" s="11"/>
      <c r="F7" s="11"/>
      <c r="G7" s="5"/>
      <c r="H7" s="5"/>
      <c r="I7" s="11"/>
      <c r="J7" s="11"/>
      <c r="K7" s="11"/>
      <c r="L7" s="11"/>
      <c r="M7" s="11"/>
      <c r="N7" s="291"/>
      <c r="O7" s="291"/>
      <c r="P7" s="291"/>
      <c r="Q7" s="291"/>
      <c r="R7" s="291"/>
      <c r="S7" s="291"/>
      <c r="T7" s="291"/>
      <c r="U7" s="291"/>
    </row>
    <row r="8" spans="1:21" ht="12.75" x14ac:dyDescent="0.2">
      <c r="A8" s="11"/>
      <c r="B8" s="11"/>
      <c r="C8" s="11"/>
      <c r="D8" s="11"/>
      <c r="E8" s="11"/>
      <c r="F8" s="11"/>
      <c r="G8" s="5"/>
      <c r="H8" s="5"/>
      <c r="I8" s="11"/>
      <c r="J8" s="11"/>
      <c r="K8" s="11"/>
      <c r="L8" s="11"/>
      <c r="M8" s="11"/>
      <c r="N8" s="291"/>
      <c r="O8" s="291"/>
      <c r="P8" s="291"/>
      <c r="Q8" s="291"/>
      <c r="R8" s="291"/>
      <c r="S8" s="291"/>
      <c r="T8" s="291"/>
      <c r="U8" s="291"/>
    </row>
    <row r="9" spans="1:21" ht="38.25" x14ac:dyDescent="0.2">
      <c r="A9" s="11"/>
      <c r="B9" s="3"/>
      <c r="C9" s="771" t="s">
        <v>206</v>
      </c>
      <c r="D9" s="771" t="s">
        <v>62</v>
      </c>
      <c r="E9" s="175" t="s">
        <v>129</v>
      </c>
      <c r="F9" s="303" t="str">
        <f>"Valuation Amount Balance Sheet "&amp;YEAR($B$6)</f>
        <v>Valuation Amount Balance Sheet 1900</v>
      </c>
      <c r="G9" s="304" t="str">
        <f>"Valuation Amount Segregated  Fund "&amp;YEAR($B$6)</f>
        <v>Valuation Amount Segregated  Fund 1900</v>
      </c>
      <c r="H9" s="304" t="str">
        <f>"Other Assets at Year End "&amp;YEAR($B$6)</f>
        <v>Other Assets at Year End 1900</v>
      </c>
      <c r="I9" s="175" t="s">
        <v>207</v>
      </c>
      <c r="J9" s="11"/>
      <c r="K9" s="11"/>
      <c r="L9" s="11"/>
      <c r="M9" s="11"/>
      <c r="N9" s="291"/>
      <c r="O9" s="291"/>
      <c r="P9" s="291"/>
      <c r="Q9" s="291"/>
      <c r="R9" s="291"/>
      <c r="S9" s="291"/>
      <c r="T9" s="291"/>
      <c r="U9" s="291"/>
    </row>
    <row r="10" spans="1:21" ht="12.75" x14ac:dyDescent="0.2">
      <c r="A10" s="11"/>
      <c r="B10" s="1211" t="s">
        <v>1004</v>
      </c>
      <c r="C10" s="156">
        <f t="shared" ref="C10:C17" si="0">+P55</f>
        <v>0</v>
      </c>
      <c r="D10" s="156">
        <f t="shared" ref="D10:D17" si="1">+Q55</f>
        <v>0</v>
      </c>
      <c r="E10" s="350">
        <f t="shared" ref="E10:E17" si="2">+R55</f>
        <v>0</v>
      </c>
      <c r="F10" s="156">
        <f t="shared" ref="F10:F17" si="3">+S55</f>
        <v>0</v>
      </c>
      <c r="G10" s="156">
        <f t="shared" ref="G10:G17" si="4">+T55</f>
        <v>0</v>
      </c>
      <c r="H10" s="156">
        <f t="shared" ref="H10:H17" si="5">+U55</f>
        <v>0</v>
      </c>
      <c r="I10" s="156">
        <f t="shared" ref="I10:I17" si="6">+V55</f>
        <v>0</v>
      </c>
      <c r="J10" s="11"/>
      <c r="K10" s="11"/>
      <c r="L10" s="11"/>
      <c r="M10" s="11"/>
      <c r="N10" s="291"/>
      <c r="O10" s="291"/>
      <c r="P10" s="291"/>
      <c r="Q10" s="291"/>
      <c r="R10" s="291"/>
      <c r="S10" s="291"/>
      <c r="T10" s="291"/>
      <c r="U10" s="291"/>
    </row>
    <row r="11" spans="1:21" ht="15.6" customHeight="1" x14ac:dyDescent="0.2">
      <c r="A11" s="11"/>
      <c r="B11" s="1211" t="s">
        <v>1006</v>
      </c>
      <c r="C11" s="156">
        <f t="shared" si="0"/>
        <v>0</v>
      </c>
      <c r="D11" s="156">
        <f t="shared" si="1"/>
        <v>0</v>
      </c>
      <c r="E11" s="350">
        <f t="shared" si="2"/>
        <v>0</v>
      </c>
      <c r="F11" s="156">
        <f t="shared" si="3"/>
        <v>0</v>
      </c>
      <c r="G11" s="156">
        <f t="shared" si="4"/>
        <v>0</v>
      </c>
      <c r="H11" s="156">
        <f t="shared" si="5"/>
        <v>0</v>
      </c>
      <c r="I11" s="156">
        <f t="shared" si="6"/>
        <v>0</v>
      </c>
      <c r="J11" s="11"/>
      <c r="K11" s="11"/>
      <c r="L11" s="11"/>
      <c r="M11" s="11"/>
      <c r="N11" s="291"/>
      <c r="O11" s="291"/>
      <c r="P11" s="291"/>
      <c r="Q11" s="291"/>
      <c r="R11" s="291"/>
      <c r="S11" s="291"/>
      <c r="T11" s="291"/>
      <c r="U11" s="291"/>
    </row>
    <row r="12" spans="1:21" ht="12.75" x14ac:dyDescent="0.2">
      <c r="A12" s="11"/>
      <c r="B12" s="1211" t="s">
        <v>1007</v>
      </c>
      <c r="C12" s="156">
        <f t="shared" si="0"/>
        <v>0</v>
      </c>
      <c r="D12" s="156">
        <f t="shared" si="1"/>
        <v>0</v>
      </c>
      <c r="E12" s="350">
        <f t="shared" si="2"/>
        <v>0</v>
      </c>
      <c r="F12" s="156">
        <f t="shared" si="3"/>
        <v>0</v>
      </c>
      <c r="G12" s="156">
        <f t="shared" si="4"/>
        <v>0</v>
      </c>
      <c r="H12" s="156">
        <f t="shared" si="5"/>
        <v>0</v>
      </c>
      <c r="I12" s="156">
        <f t="shared" si="6"/>
        <v>0</v>
      </c>
      <c r="J12" s="11"/>
      <c r="K12" s="11"/>
      <c r="L12" s="11"/>
      <c r="M12" s="11"/>
      <c r="N12" s="291"/>
      <c r="O12" s="291"/>
      <c r="P12" s="291"/>
      <c r="Q12" s="291"/>
      <c r="R12" s="291"/>
      <c r="S12" s="291"/>
      <c r="T12" s="291"/>
      <c r="U12" s="291"/>
    </row>
    <row r="13" spans="1:21" ht="12.75" x14ac:dyDescent="0.2">
      <c r="A13" s="11"/>
      <c r="B13" s="1211" t="s">
        <v>1008</v>
      </c>
      <c r="C13" s="156">
        <f t="shared" si="0"/>
        <v>0</v>
      </c>
      <c r="D13" s="156">
        <f t="shared" si="1"/>
        <v>0</v>
      </c>
      <c r="E13" s="350">
        <f t="shared" si="2"/>
        <v>0</v>
      </c>
      <c r="F13" s="156">
        <f t="shared" si="3"/>
        <v>0</v>
      </c>
      <c r="G13" s="156">
        <f t="shared" si="4"/>
        <v>0</v>
      </c>
      <c r="H13" s="156">
        <f t="shared" si="5"/>
        <v>0</v>
      </c>
      <c r="I13" s="156">
        <f t="shared" si="6"/>
        <v>0</v>
      </c>
      <c r="J13" s="11"/>
      <c r="K13" s="11"/>
      <c r="L13" s="11"/>
      <c r="M13" s="11"/>
      <c r="N13" s="291"/>
      <c r="O13" s="291"/>
      <c r="P13" s="272" t="s">
        <v>204</v>
      </c>
      <c r="Q13" s="291"/>
      <c r="R13" s="291"/>
      <c r="S13" s="291"/>
      <c r="T13" s="291"/>
      <c r="U13" s="291"/>
    </row>
    <row r="14" spans="1:21" ht="12.75" x14ac:dyDescent="0.2">
      <c r="A14" s="11"/>
      <c r="B14" s="1211" t="s">
        <v>1009</v>
      </c>
      <c r="C14" s="156">
        <f t="shared" si="0"/>
        <v>0</v>
      </c>
      <c r="D14" s="156">
        <f t="shared" si="1"/>
        <v>0</v>
      </c>
      <c r="E14" s="350">
        <f t="shared" si="2"/>
        <v>0</v>
      </c>
      <c r="F14" s="156">
        <f t="shared" si="3"/>
        <v>0</v>
      </c>
      <c r="G14" s="156">
        <f t="shared" si="4"/>
        <v>0</v>
      </c>
      <c r="H14" s="156">
        <f t="shared" si="5"/>
        <v>0</v>
      </c>
      <c r="I14" s="156">
        <f t="shared" si="6"/>
        <v>0</v>
      </c>
      <c r="J14" s="11"/>
      <c r="K14" s="11"/>
      <c r="L14" s="11"/>
      <c r="M14" s="11"/>
      <c r="N14" s="291"/>
      <c r="O14" s="291"/>
      <c r="P14" s="272" t="s">
        <v>173</v>
      </c>
      <c r="Q14" s="272" t="s">
        <v>44</v>
      </c>
      <c r="R14" s="291"/>
      <c r="S14" s="291"/>
      <c r="T14" s="291"/>
      <c r="U14" s="291"/>
    </row>
    <row r="15" spans="1:21" ht="12.75" x14ac:dyDescent="0.2">
      <c r="A15" s="11"/>
      <c r="B15" s="1211" t="s">
        <v>1010</v>
      </c>
      <c r="C15" s="156">
        <f t="shared" si="0"/>
        <v>0</v>
      </c>
      <c r="D15" s="156">
        <f t="shared" si="1"/>
        <v>0</v>
      </c>
      <c r="E15" s="350">
        <f t="shared" si="2"/>
        <v>0</v>
      </c>
      <c r="F15" s="156">
        <f t="shared" si="3"/>
        <v>0</v>
      </c>
      <c r="G15" s="156">
        <f t="shared" si="4"/>
        <v>0</v>
      </c>
      <c r="H15" s="156">
        <f t="shared" si="5"/>
        <v>0</v>
      </c>
      <c r="I15" s="156">
        <f t="shared" si="6"/>
        <v>0</v>
      </c>
      <c r="J15" s="11"/>
      <c r="K15" s="11"/>
      <c r="L15" s="11"/>
      <c r="M15" s="11"/>
      <c r="N15" s="291"/>
      <c r="O15" s="291"/>
      <c r="P15" s="272" t="s">
        <v>175</v>
      </c>
      <c r="Q15" s="272" t="s">
        <v>31</v>
      </c>
      <c r="R15" s="291"/>
      <c r="S15" s="291"/>
      <c r="T15" s="291"/>
      <c r="U15" s="291"/>
    </row>
    <row r="16" spans="1:21" ht="12.75" x14ac:dyDescent="0.2">
      <c r="A16" s="11"/>
      <c r="B16" s="1211" t="s">
        <v>1011</v>
      </c>
      <c r="C16" s="156">
        <f t="shared" si="0"/>
        <v>0</v>
      </c>
      <c r="D16" s="156">
        <f t="shared" si="1"/>
        <v>0</v>
      </c>
      <c r="E16" s="350">
        <f t="shared" si="2"/>
        <v>0</v>
      </c>
      <c r="F16" s="156">
        <f t="shared" si="3"/>
        <v>0</v>
      </c>
      <c r="G16" s="156">
        <f t="shared" si="4"/>
        <v>0</v>
      </c>
      <c r="H16" s="156">
        <f t="shared" si="5"/>
        <v>0</v>
      </c>
      <c r="I16" s="156">
        <f t="shared" si="6"/>
        <v>0</v>
      </c>
      <c r="J16" s="11"/>
      <c r="K16" s="11"/>
      <c r="L16" s="11"/>
      <c r="M16" s="11"/>
      <c r="N16" s="291"/>
      <c r="O16" s="291"/>
      <c r="P16" s="272" t="s">
        <v>174</v>
      </c>
      <c r="Q16" s="291"/>
      <c r="R16" s="291"/>
      <c r="S16" s="291"/>
      <c r="T16" s="291"/>
      <c r="U16" s="291"/>
    </row>
    <row r="17" spans="1:21" ht="15" customHeight="1" x14ac:dyDescent="0.2">
      <c r="A17" s="11"/>
      <c r="B17" s="1211" t="s">
        <v>1028</v>
      </c>
      <c r="C17" s="156">
        <f t="shared" si="0"/>
        <v>0</v>
      </c>
      <c r="D17" s="156">
        <f t="shared" si="1"/>
        <v>0</v>
      </c>
      <c r="E17" s="156">
        <f t="shared" si="2"/>
        <v>0</v>
      </c>
      <c r="F17" s="156">
        <f t="shared" si="3"/>
        <v>0</v>
      </c>
      <c r="G17" s="156">
        <f t="shared" si="4"/>
        <v>0</v>
      </c>
      <c r="H17" s="156">
        <f t="shared" si="5"/>
        <v>0</v>
      </c>
      <c r="I17" s="156">
        <f t="shared" si="6"/>
        <v>0</v>
      </c>
      <c r="J17" s="11"/>
      <c r="K17" s="11"/>
      <c r="L17" s="11"/>
      <c r="M17" s="11"/>
      <c r="N17" s="291"/>
      <c r="O17" s="291"/>
      <c r="P17" s="272" t="s">
        <v>176</v>
      </c>
      <c r="Q17" s="291"/>
      <c r="R17" s="291"/>
      <c r="S17" s="291"/>
    </row>
    <row r="18" spans="1:21" ht="15" customHeight="1" x14ac:dyDescent="0.2">
      <c r="A18" s="11"/>
      <c r="B18" s="49" t="s">
        <v>52</v>
      </c>
      <c r="C18" s="156">
        <f t="shared" ref="C18:I19" si="7">+P63</f>
        <v>0</v>
      </c>
      <c r="D18" s="156">
        <f t="shared" si="7"/>
        <v>0</v>
      </c>
      <c r="E18" s="350">
        <f t="shared" si="7"/>
        <v>0</v>
      </c>
      <c r="F18" s="156">
        <f t="shared" si="7"/>
        <v>0</v>
      </c>
      <c r="G18" s="156">
        <f t="shared" si="7"/>
        <v>0</v>
      </c>
      <c r="H18" s="156">
        <f t="shared" si="7"/>
        <v>0</v>
      </c>
      <c r="I18" s="156">
        <f t="shared" si="7"/>
        <v>0</v>
      </c>
      <c r="J18" s="11"/>
      <c r="K18" s="11"/>
      <c r="L18" s="144"/>
      <c r="M18" s="144"/>
      <c r="N18" s="291"/>
      <c r="O18" s="291"/>
      <c r="P18" s="272" t="s">
        <v>177</v>
      </c>
      <c r="Q18" s="291"/>
      <c r="R18" s="291"/>
      <c r="S18" s="291"/>
    </row>
    <row r="19" spans="1:21" ht="15" customHeight="1" x14ac:dyDescent="0.2">
      <c r="A19" s="11"/>
      <c r="B19" s="49" t="s">
        <v>53</v>
      </c>
      <c r="C19" s="156">
        <f t="shared" si="7"/>
        <v>0</v>
      </c>
      <c r="D19" s="156">
        <f t="shared" si="7"/>
        <v>0</v>
      </c>
      <c r="E19" s="350">
        <f t="shared" si="7"/>
        <v>0</v>
      </c>
      <c r="F19" s="156">
        <f t="shared" si="7"/>
        <v>0</v>
      </c>
      <c r="G19" s="156">
        <f t="shared" si="7"/>
        <v>0</v>
      </c>
      <c r="H19" s="156">
        <f t="shared" si="7"/>
        <v>0</v>
      </c>
      <c r="I19" s="156">
        <f t="shared" si="7"/>
        <v>0</v>
      </c>
      <c r="J19" s="11"/>
      <c r="K19" s="11"/>
      <c r="L19" s="144"/>
      <c r="M19" s="144"/>
      <c r="N19" s="291"/>
      <c r="O19" s="291"/>
      <c r="P19" s="272" t="s">
        <v>178</v>
      </c>
      <c r="Q19" s="291"/>
      <c r="R19" s="291"/>
      <c r="S19" s="291"/>
    </row>
    <row r="20" spans="1:21" ht="15" customHeight="1" x14ac:dyDescent="0.2">
      <c r="A20" s="11"/>
      <c r="B20" s="49" t="s">
        <v>54</v>
      </c>
      <c r="C20" s="156">
        <f t="shared" ref="C20:I20" si="8">+P78</f>
        <v>0</v>
      </c>
      <c r="D20" s="156">
        <f t="shared" si="8"/>
        <v>0</v>
      </c>
      <c r="E20" s="350">
        <f t="shared" si="8"/>
        <v>0</v>
      </c>
      <c r="F20" s="156">
        <f t="shared" si="8"/>
        <v>0</v>
      </c>
      <c r="G20" s="156">
        <f t="shared" si="8"/>
        <v>0</v>
      </c>
      <c r="H20" s="156">
        <f t="shared" si="8"/>
        <v>0</v>
      </c>
      <c r="I20" s="156">
        <f t="shared" si="8"/>
        <v>0</v>
      </c>
      <c r="J20" s="11"/>
      <c r="K20" s="11"/>
      <c r="L20" s="144"/>
      <c r="M20" s="144"/>
      <c r="N20" s="291"/>
      <c r="O20" s="291"/>
      <c r="P20" s="272" t="s">
        <v>179</v>
      </c>
      <c r="Q20" s="291"/>
      <c r="R20" s="291"/>
      <c r="S20" s="291"/>
    </row>
    <row r="21" spans="1:21" ht="12.75" x14ac:dyDescent="0.2">
      <c r="A21" s="11"/>
      <c r="B21" s="49" t="s">
        <v>55</v>
      </c>
      <c r="C21" s="156">
        <f t="shared" ref="C21:I21" si="9">+P84</f>
        <v>0</v>
      </c>
      <c r="D21" s="156">
        <f t="shared" si="9"/>
        <v>0</v>
      </c>
      <c r="E21" s="350">
        <f t="shared" si="9"/>
        <v>0</v>
      </c>
      <c r="F21" s="156">
        <f t="shared" si="9"/>
        <v>0</v>
      </c>
      <c r="G21" s="156">
        <f t="shared" si="9"/>
        <v>0</v>
      </c>
      <c r="H21" s="156">
        <f t="shared" si="9"/>
        <v>0</v>
      </c>
      <c r="I21" s="156">
        <f t="shared" si="9"/>
        <v>0</v>
      </c>
      <c r="J21" s="11"/>
      <c r="K21" s="11"/>
      <c r="L21" s="144"/>
      <c r="M21" s="144"/>
      <c r="N21" s="291"/>
      <c r="O21" s="291"/>
      <c r="P21" s="291"/>
      <c r="Q21" s="291"/>
      <c r="R21" s="291"/>
      <c r="S21" s="291"/>
    </row>
    <row r="22" spans="1:21" ht="12.75" x14ac:dyDescent="0.2">
      <c r="A22" s="11"/>
      <c r="B22" s="349" t="s">
        <v>315</v>
      </c>
      <c r="C22" s="156">
        <f t="shared" ref="C22:I22" si="10">+P65</f>
        <v>0</v>
      </c>
      <c r="D22" s="156">
        <f t="shared" si="10"/>
        <v>0</v>
      </c>
      <c r="E22" s="350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1"/>
      <c r="K22" s="11"/>
      <c r="L22" s="144"/>
      <c r="M22" s="144"/>
      <c r="N22" s="291"/>
      <c r="O22" s="291"/>
      <c r="P22" s="291"/>
      <c r="Q22" s="291"/>
      <c r="R22" s="291"/>
      <c r="S22" s="291"/>
    </row>
    <row r="23" spans="1:21" ht="13.5" thickBot="1" x14ac:dyDescent="0.25">
      <c r="A23" s="11"/>
      <c r="B23" s="14" t="s">
        <v>1005</v>
      </c>
      <c r="C23" s="528">
        <f>SUM(C10:C22)</f>
        <v>0</v>
      </c>
      <c r="D23" s="528">
        <f t="shared" ref="D23:I23" si="11">SUM(D10:D22)</f>
        <v>0</v>
      </c>
      <c r="E23" s="528">
        <f t="shared" si="11"/>
        <v>0</v>
      </c>
      <c r="F23" s="528">
        <f t="shared" si="11"/>
        <v>0</v>
      </c>
      <c r="G23" s="528">
        <f t="shared" si="11"/>
        <v>0</v>
      </c>
      <c r="H23" s="528">
        <f t="shared" si="11"/>
        <v>0</v>
      </c>
      <c r="I23" s="528">
        <f t="shared" si="11"/>
        <v>0</v>
      </c>
      <c r="J23" s="11"/>
      <c r="K23" s="339"/>
      <c r="L23" s="11"/>
      <c r="M23" s="11"/>
      <c r="N23" s="291"/>
      <c r="O23" s="291"/>
      <c r="P23" s="291"/>
      <c r="Q23" s="291"/>
      <c r="R23" s="291"/>
      <c r="S23" s="291"/>
      <c r="T23" s="291"/>
      <c r="U23" s="291"/>
    </row>
    <row r="24" spans="1:21" ht="13.5" thickTop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91"/>
      <c r="O24" s="291"/>
      <c r="P24" s="291"/>
      <c r="Q24" s="291"/>
      <c r="R24" s="291"/>
      <c r="S24" s="291"/>
      <c r="T24" s="291"/>
      <c r="U24" s="291"/>
    </row>
    <row r="25" spans="1:21" ht="12.75" x14ac:dyDescent="0.2">
      <c r="A25" s="35" t="s">
        <v>17</v>
      </c>
      <c r="B25" s="11"/>
      <c r="C25" s="11"/>
      <c r="D25" s="11"/>
      <c r="E25" s="11"/>
      <c r="F25" s="341">
        <f>SUM(E28:E123)</f>
        <v>0</v>
      </c>
      <c r="G25" s="341">
        <f>SUM(F28:F123)</f>
        <v>0</v>
      </c>
      <c r="H25" s="341">
        <f>SUM(G28:G123)</f>
        <v>0</v>
      </c>
      <c r="I25" s="341">
        <f>SUM(H28:H123)</f>
        <v>0</v>
      </c>
      <c r="J25" s="339"/>
      <c r="K25" s="11"/>
      <c r="L25" s="341">
        <f>SUM(K28:K123)</f>
        <v>0</v>
      </c>
      <c r="M25" s="341">
        <f>SUM(L28:L123)</f>
        <v>0</v>
      </c>
      <c r="N25" s="291"/>
      <c r="O25" s="291"/>
      <c r="P25" s="291"/>
      <c r="Q25" s="291"/>
      <c r="R25" s="291"/>
      <c r="S25" s="291"/>
      <c r="T25" s="291"/>
      <c r="U25" s="291"/>
    </row>
    <row r="26" spans="1:21" ht="12.75" x14ac:dyDescent="0.2">
      <c r="A26" s="35"/>
      <c r="B26" s="11"/>
      <c r="C26" s="11"/>
      <c r="D26" s="11"/>
      <c r="E26" s="11"/>
      <c r="F26" s="11"/>
      <c r="G26" s="339"/>
      <c r="H26" s="339"/>
      <c r="I26" s="339"/>
      <c r="J26" s="339"/>
      <c r="K26" s="11"/>
      <c r="L26" s="339"/>
      <c r="M26" s="339"/>
      <c r="N26" s="291"/>
      <c r="O26" s="291"/>
      <c r="P26" s="291"/>
      <c r="Q26" s="291"/>
      <c r="R26" s="291"/>
      <c r="S26" s="291"/>
      <c r="T26" s="291"/>
      <c r="U26" s="291"/>
    </row>
    <row r="27" spans="1:21" ht="40.5" customHeight="1" x14ac:dyDescent="0.2">
      <c r="A27" s="200" t="s">
        <v>19</v>
      </c>
      <c r="B27" s="175" t="s">
        <v>40</v>
      </c>
      <c r="C27" s="175" t="s">
        <v>50</v>
      </c>
      <c r="D27" s="200" t="s">
        <v>152</v>
      </c>
      <c r="E27" s="175" t="s">
        <v>206</v>
      </c>
      <c r="F27" s="175" t="s">
        <v>208</v>
      </c>
      <c r="G27" s="175" t="s">
        <v>129</v>
      </c>
      <c r="H27" s="301" t="str">
        <f>"Valuation Amount Balance Sheet "&amp;YEAR($B$6)</f>
        <v>Valuation Amount Balance Sheet 1900</v>
      </c>
      <c r="I27" s="175" t="s">
        <v>209</v>
      </c>
      <c r="J27" s="175" t="s">
        <v>207</v>
      </c>
      <c r="K27" s="302" t="str">
        <f>"Valuation Amount Segregated  Fund "&amp;YEAR($B$6)</f>
        <v>Valuation Amount Segregated  Fund 1900</v>
      </c>
      <c r="L27" s="302" t="str">
        <f>"Other Assets at Year End "&amp;YEAR($B$6)</f>
        <v>Other Assets at Year End 1900</v>
      </c>
      <c r="M27" s="144"/>
      <c r="N27" s="291"/>
      <c r="O27" s="124" t="s">
        <v>172</v>
      </c>
      <c r="R27" s="291"/>
      <c r="S27" s="291"/>
      <c r="T27" s="291"/>
      <c r="U27" s="291"/>
    </row>
    <row r="28" spans="1:21" ht="12.95" customHeight="1" x14ac:dyDescent="0.2">
      <c r="A28" s="195"/>
      <c r="B28" s="1175"/>
      <c r="C28" s="1175"/>
      <c r="D28" s="305"/>
      <c r="E28" s="28"/>
      <c r="F28" s="28"/>
      <c r="G28" s="1081"/>
      <c r="H28" s="514">
        <f t="shared" ref="H28:H49" si="12">SUM(F28:G28)</f>
        <v>0</v>
      </c>
      <c r="I28" s="270"/>
      <c r="J28" s="270"/>
      <c r="K28" s="514">
        <f>IF(D28=$Q$14,H28,0)</f>
        <v>0</v>
      </c>
      <c r="L28" s="514">
        <f>IF(OR(D28=$Q$15,ISBLANK(D28)),H28,0)</f>
        <v>0</v>
      </c>
      <c r="M28" s="11"/>
      <c r="N28" s="291"/>
      <c r="O28" s="1342" t="s">
        <v>1004</v>
      </c>
      <c r="R28" s="291"/>
      <c r="S28" s="291"/>
      <c r="T28" s="291"/>
      <c r="U28" s="291"/>
    </row>
    <row r="29" spans="1:21" ht="12.95" customHeight="1" x14ac:dyDescent="0.2">
      <c r="A29" s="195"/>
      <c r="B29" s="1175"/>
      <c r="C29" s="1175"/>
      <c r="D29" s="305"/>
      <c r="E29" s="28"/>
      <c r="F29" s="28"/>
      <c r="G29" s="1081"/>
      <c r="H29" s="514">
        <f t="shared" si="12"/>
        <v>0</v>
      </c>
      <c r="I29" s="270"/>
      <c r="J29" s="270"/>
      <c r="K29" s="514">
        <f>IF(D29=$Q$14,H29,0)</f>
        <v>0</v>
      </c>
      <c r="L29" s="514">
        <f>IF(OR(D29=$Q$15,ISBLANK(D29)),H29,0)</f>
        <v>0</v>
      </c>
      <c r="M29" s="11"/>
      <c r="N29" s="291"/>
      <c r="O29" s="1342" t="s">
        <v>1006</v>
      </c>
      <c r="R29" s="291"/>
      <c r="S29" s="291"/>
      <c r="T29" s="291"/>
      <c r="U29" s="291"/>
    </row>
    <row r="30" spans="1:21" ht="12.95" customHeight="1" x14ac:dyDescent="0.2">
      <c r="A30" s="195"/>
      <c r="B30" s="1175"/>
      <c r="C30" s="1175"/>
      <c r="D30" s="305"/>
      <c r="E30" s="28"/>
      <c r="F30" s="28"/>
      <c r="G30" s="1081"/>
      <c r="H30" s="514">
        <f t="shared" si="12"/>
        <v>0</v>
      </c>
      <c r="I30" s="270"/>
      <c r="J30" s="270"/>
      <c r="K30" s="514">
        <f>IF(D30=$Q$14,H30,0)</f>
        <v>0</v>
      </c>
      <c r="L30" s="514">
        <f>IF(OR(D30=$Q$15,ISBLANK(D30)),H30,0)</f>
        <v>0</v>
      </c>
      <c r="M30" s="11"/>
      <c r="N30" s="291"/>
      <c r="O30" s="1342" t="s">
        <v>1007</v>
      </c>
      <c r="R30" s="291"/>
      <c r="S30" s="291"/>
      <c r="T30" s="291"/>
      <c r="U30" s="291"/>
    </row>
    <row r="31" spans="1:21" ht="12.95" customHeight="1" x14ac:dyDescent="0.2">
      <c r="A31" s="195"/>
      <c r="B31" s="1208"/>
      <c r="C31" s="1175"/>
      <c r="D31" s="305"/>
      <c r="E31" s="28"/>
      <c r="F31" s="28"/>
      <c r="G31" s="1081"/>
      <c r="H31" s="514">
        <f t="shared" si="12"/>
        <v>0</v>
      </c>
      <c r="I31" s="270"/>
      <c r="J31" s="270"/>
      <c r="K31" s="514">
        <f>IF(D31=$Q$14,H31,0)</f>
        <v>0</v>
      </c>
      <c r="L31" s="514">
        <f>IF(OR(D31=$Q$15,ISBLANK(D31)),H31,0)</f>
        <v>0</v>
      </c>
      <c r="M31" s="11"/>
      <c r="N31" s="291"/>
      <c r="O31" s="1342" t="s">
        <v>1008</v>
      </c>
      <c r="R31" s="291"/>
      <c r="S31" s="291"/>
      <c r="T31" s="291"/>
      <c r="U31" s="291"/>
    </row>
    <row r="32" spans="1:21" ht="12.95" customHeight="1" x14ac:dyDescent="0.2">
      <c r="A32" s="195"/>
      <c r="B32" s="1208"/>
      <c r="C32" s="1175"/>
      <c r="D32" s="305"/>
      <c r="E32" s="28"/>
      <c r="F32" s="28"/>
      <c r="G32" s="1081"/>
      <c r="H32" s="514">
        <f t="shared" si="12"/>
        <v>0</v>
      </c>
      <c r="I32" s="270"/>
      <c r="J32" s="270"/>
      <c r="K32" s="514">
        <f t="shared" ref="K32:K35" si="13">IF(D32=$Q$14,H32,0)</f>
        <v>0</v>
      </c>
      <c r="L32" s="514">
        <f t="shared" ref="L32:L35" si="14">IF(OR(D32=$Q$15,ISBLANK(D32)),H32,0)</f>
        <v>0</v>
      </c>
      <c r="M32" s="11"/>
      <c r="N32" s="291"/>
      <c r="O32" s="1342" t="s">
        <v>1009</v>
      </c>
      <c r="R32" s="291"/>
      <c r="S32" s="291"/>
      <c r="T32" s="291"/>
      <c r="U32" s="291"/>
    </row>
    <row r="33" spans="1:21" ht="12.95" customHeight="1" x14ac:dyDescent="0.2">
      <c r="A33" s="195"/>
      <c r="B33" s="1208"/>
      <c r="C33" s="1175"/>
      <c r="D33" s="305"/>
      <c r="E33" s="28"/>
      <c r="F33" s="28"/>
      <c r="G33" s="1081"/>
      <c r="H33" s="514">
        <f t="shared" si="12"/>
        <v>0</v>
      </c>
      <c r="I33" s="270"/>
      <c r="J33" s="270"/>
      <c r="K33" s="514">
        <f t="shared" si="13"/>
        <v>0</v>
      </c>
      <c r="L33" s="514">
        <f t="shared" si="14"/>
        <v>0</v>
      </c>
      <c r="M33" s="11"/>
      <c r="N33" s="291"/>
      <c r="O33" s="1342" t="s">
        <v>1010</v>
      </c>
      <c r="R33" s="291"/>
      <c r="S33" s="291"/>
      <c r="T33" s="291"/>
      <c r="U33" s="291"/>
    </row>
    <row r="34" spans="1:21" ht="12.95" customHeight="1" x14ac:dyDescent="0.2">
      <c r="A34" s="195"/>
      <c r="B34" s="1208"/>
      <c r="C34" s="1175"/>
      <c r="D34" s="305"/>
      <c r="E34" s="28"/>
      <c r="F34" s="28"/>
      <c r="G34" s="1081"/>
      <c r="H34" s="514">
        <f t="shared" si="12"/>
        <v>0</v>
      </c>
      <c r="I34" s="270"/>
      <c r="J34" s="270"/>
      <c r="K34" s="514">
        <f t="shared" si="13"/>
        <v>0</v>
      </c>
      <c r="L34" s="514">
        <f t="shared" si="14"/>
        <v>0</v>
      </c>
      <c r="M34" s="11"/>
      <c r="N34" s="291"/>
      <c r="O34" s="1342" t="s">
        <v>1011</v>
      </c>
      <c r="R34" s="291"/>
      <c r="S34" s="291"/>
      <c r="T34" s="291"/>
      <c r="U34" s="291"/>
    </row>
    <row r="35" spans="1:21" ht="12.95" customHeight="1" x14ac:dyDescent="0.2">
      <c r="A35" s="195"/>
      <c r="B35" s="1208"/>
      <c r="C35" s="1175"/>
      <c r="D35" s="305"/>
      <c r="E35" s="28"/>
      <c r="F35" s="28"/>
      <c r="G35" s="1081"/>
      <c r="H35" s="514">
        <f t="shared" si="12"/>
        <v>0</v>
      </c>
      <c r="I35" s="270"/>
      <c r="J35" s="270"/>
      <c r="K35" s="514">
        <f t="shared" si="13"/>
        <v>0</v>
      </c>
      <c r="L35" s="514">
        <f t="shared" si="14"/>
        <v>0</v>
      </c>
      <c r="M35" s="11"/>
      <c r="N35" s="291"/>
      <c r="O35" s="1342" t="s">
        <v>1028</v>
      </c>
      <c r="R35" s="291"/>
      <c r="S35" s="291"/>
      <c r="T35" s="291"/>
      <c r="U35" s="291"/>
    </row>
    <row r="36" spans="1:21" ht="12.95" customHeight="1" x14ac:dyDescent="0.2">
      <c r="A36" s="195"/>
      <c r="B36" s="1208"/>
      <c r="C36" s="165" t="s">
        <v>1012</v>
      </c>
      <c r="D36" s="305"/>
      <c r="E36" s="28"/>
      <c r="F36" s="28"/>
      <c r="G36" s="1081"/>
      <c r="H36" s="514">
        <f t="shared" si="12"/>
        <v>0</v>
      </c>
      <c r="I36" s="270"/>
      <c r="J36" s="270"/>
      <c r="K36" s="514">
        <f t="shared" ref="K36:K61" si="15">IF(D36=$Q$14,H36,0)</f>
        <v>0</v>
      </c>
      <c r="L36" s="514">
        <f t="shared" ref="L36:L61" si="16">IF(OR(D36=$Q$15,ISBLANK(D36)),H36,0)</f>
        <v>0</v>
      </c>
      <c r="M36" s="11"/>
      <c r="N36" s="291"/>
      <c r="O36" s="1342" t="s">
        <v>1013</v>
      </c>
      <c r="R36" s="291"/>
      <c r="S36" s="291"/>
      <c r="T36" s="291"/>
      <c r="U36" s="291"/>
    </row>
    <row r="37" spans="1:21" ht="12.95" customHeight="1" x14ac:dyDescent="0.2">
      <c r="A37" s="195"/>
      <c r="B37" s="1208"/>
      <c r="C37" s="1175"/>
      <c r="D37" s="305"/>
      <c r="E37" s="28"/>
      <c r="F37" s="28"/>
      <c r="G37" s="1081"/>
      <c r="H37" s="514">
        <f t="shared" si="12"/>
        <v>0</v>
      </c>
      <c r="I37" s="270"/>
      <c r="J37" s="270"/>
      <c r="K37" s="514">
        <f t="shared" si="15"/>
        <v>0</v>
      </c>
      <c r="L37" s="514">
        <f t="shared" si="16"/>
        <v>0</v>
      </c>
      <c r="M37" s="11"/>
      <c r="N37" s="291"/>
      <c r="O37" s="1342" t="s">
        <v>53</v>
      </c>
      <c r="R37" s="291"/>
      <c r="S37" s="291"/>
      <c r="T37" s="291"/>
      <c r="U37" s="291"/>
    </row>
    <row r="38" spans="1:21" ht="12.95" customHeight="1" x14ac:dyDescent="0.2">
      <c r="A38" s="195"/>
      <c r="B38" s="1208"/>
      <c r="C38" s="1175"/>
      <c r="D38" s="305"/>
      <c r="E38" s="28"/>
      <c r="F38" s="28"/>
      <c r="G38" s="1081"/>
      <c r="H38" s="514">
        <f t="shared" si="12"/>
        <v>0</v>
      </c>
      <c r="I38" s="270"/>
      <c r="J38" s="270"/>
      <c r="K38" s="514">
        <f t="shared" si="15"/>
        <v>0</v>
      </c>
      <c r="L38" s="514">
        <f t="shared" si="16"/>
        <v>0</v>
      </c>
      <c r="M38" s="11"/>
      <c r="N38" s="291"/>
      <c r="O38" s="1342" t="s">
        <v>451</v>
      </c>
      <c r="R38" s="291"/>
      <c r="S38" s="291"/>
      <c r="T38" s="291"/>
      <c r="U38" s="291"/>
    </row>
    <row r="39" spans="1:21" ht="12.95" customHeight="1" x14ac:dyDescent="0.2">
      <c r="A39" s="195"/>
      <c r="B39" s="1175"/>
      <c r="C39" s="1175"/>
      <c r="D39" s="305"/>
      <c r="E39" s="28"/>
      <c r="F39" s="28"/>
      <c r="G39" s="1081"/>
      <c r="H39" s="514">
        <f t="shared" si="12"/>
        <v>0</v>
      </c>
      <c r="I39" s="270"/>
      <c r="J39" s="270"/>
      <c r="K39" s="514">
        <f t="shared" si="15"/>
        <v>0</v>
      </c>
      <c r="L39" s="514">
        <f t="shared" si="16"/>
        <v>0</v>
      </c>
      <c r="M39" s="11"/>
      <c r="N39" s="291"/>
      <c r="O39" s="1342" t="s">
        <v>449</v>
      </c>
      <c r="R39" s="291"/>
      <c r="S39" s="291"/>
      <c r="T39" s="291"/>
      <c r="U39" s="291"/>
    </row>
    <row r="40" spans="1:21" ht="12.95" customHeight="1" x14ac:dyDescent="0.2">
      <c r="A40" s="195"/>
      <c r="B40" s="110"/>
      <c r="C40" s="110"/>
      <c r="D40" s="305"/>
      <c r="E40" s="270"/>
      <c r="F40" s="270"/>
      <c r="G40" s="326"/>
      <c r="H40" s="514">
        <f t="shared" si="12"/>
        <v>0</v>
      </c>
      <c r="I40" s="270"/>
      <c r="J40" s="270"/>
      <c r="K40" s="514">
        <f t="shared" si="15"/>
        <v>0</v>
      </c>
      <c r="L40" s="514">
        <f t="shared" si="16"/>
        <v>0</v>
      </c>
      <c r="M40" s="11"/>
      <c r="N40" s="291"/>
      <c r="O40" s="1342" t="s">
        <v>1014</v>
      </c>
      <c r="P40" s="272"/>
      <c r="Q40" s="291"/>
      <c r="R40" s="291"/>
      <c r="S40" s="291"/>
      <c r="T40" s="291"/>
      <c r="U40" s="291"/>
    </row>
    <row r="41" spans="1:21" ht="12.95" customHeight="1" x14ac:dyDescent="0.2">
      <c r="A41" s="195"/>
      <c r="B41" s="110"/>
      <c r="C41" s="110"/>
      <c r="D41" s="305"/>
      <c r="E41" s="270"/>
      <c r="F41" s="270"/>
      <c r="G41" s="326"/>
      <c r="H41" s="514">
        <f t="shared" si="12"/>
        <v>0</v>
      </c>
      <c r="I41" s="270"/>
      <c r="J41" s="270"/>
      <c r="K41" s="514">
        <f t="shared" si="15"/>
        <v>0</v>
      </c>
      <c r="L41" s="514">
        <f t="shared" si="16"/>
        <v>0</v>
      </c>
      <c r="M41" s="11"/>
      <c r="N41" s="291"/>
      <c r="O41" s="1342" t="s">
        <v>1015</v>
      </c>
      <c r="P41" s="291"/>
      <c r="Q41" s="291"/>
      <c r="R41" s="291"/>
      <c r="S41" s="291"/>
      <c r="T41" s="291"/>
      <c r="U41" s="291"/>
    </row>
    <row r="42" spans="1:21" ht="12.95" customHeight="1" x14ac:dyDescent="0.2">
      <c r="A42" s="195"/>
      <c r="B42" s="110"/>
      <c r="C42" s="110"/>
      <c r="D42" s="305"/>
      <c r="E42" s="270"/>
      <c r="F42" s="270"/>
      <c r="G42" s="326"/>
      <c r="H42" s="514">
        <f t="shared" si="12"/>
        <v>0</v>
      </c>
      <c r="I42" s="270"/>
      <c r="J42" s="270"/>
      <c r="K42" s="514">
        <f t="shared" si="15"/>
        <v>0</v>
      </c>
      <c r="L42" s="514">
        <f t="shared" si="16"/>
        <v>0</v>
      </c>
      <c r="M42" s="11"/>
      <c r="N42" s="291"/>
      <c r="O42" s="1342" t="s">
        <v>1016</v>
      </c>
      <c r="P42" s="291"/>
      <c r="Q42" s="291"/>
      <c r="R42" s="291"/>
      <c r="S42" s="291"/>
      <c r="T42" s="291"/>
      <c r="U42" s="291"/>
    </row>
    <row r="43" spans="1:21" ht="12.95" customHeight="1" x14ac:dyDescent="0.2">
      <c r="A43" s="195"/>
      <c r="B43" s="110"/>
      <c r="C43" s="110"/>
      <c r="D43" s="305"/>
      <c r="E43" s="270"/>
      <c r="F43" s="270"/>
      <c r="G43" s="326"/>
      <c r="H43" s="514">
        <f t="shared" si="12"/>
        <v>0</v>
      </c>
      <c r="I43" s="270"/>
      <c r="J43" s="270"/>
      <c r="K43" s="514">
        <f t="shared" si="15"/>
        <v>0</v>
      </c>
      <c r="L43" s="514">
        <f t="shared" si="16"/>
        <v>0</v>
      </c>
      <c r="M43" s="11"/>
      <c r="N43" s="291"/>
      <c r="O43" s="1342" t="s">
        <v>450</v>
      </c>
    </row>
    <row r="44" spans="1:21" ht="12.95" customHeight="1" x14ac:dyDescent="0.2">
      <c r="A44" s="195"/>
      <c r="B44" s="110"/>
      <c r="C44" s="110"/>
      <c r="D44" s="305"/>
      <c r="E44" s="270"/>
      <c r="F44" s="270"/>
      <c r="G44" s="326"/>
      <c r="H44" s="514">
        <f t="shared" si="12"/>
        <v>0</v>
      </c>
      <c r="I44" s="270"/>
      <c r="J44" s="270"/>
      <c r="K44" s="514">
        <f t="shared" si="15"/>
        <v>0</v>
      </c>
      <c r="L44" s="514">
        <f t="shared" si="16"/>
        <v>0</v>
      </c>
      <c r="M44" s="11"/>
      <c r="N44" s="291"/>
      <c r="O44" s="1342" t="s">
        <v>1017</v>
      </c>
    </row>
    <row r="45" spans="1:21" ht="12.95" customHeight="1" x14ac:dyDescent="0.2">
      <c r="A45" s="195"/>
      <c r="B45" s="110"/>
      <c r="C45" s="110"/>
      <c r="D45" s="305"/>
      <c r="E45" s="270"/>
      <c r="F45" s="270"/>
      <c r="G45" s="326"/>
      <c r="H45" s="514">
        <f t="shared" si="12"/>
        <v>0</v>
      </c>
      <c r="I45" s="270"/>
      <c r="J45" s="270"/>
      <c r="K45" s="514">
        <f t="shared" si="15"/>
        <v>0</v>
      </c>
      <c r="L45" s="514">
        <f t="shared" si="16"/>
        <v>0</v>
      </c>
      <c r="M45" s="11"/>
      <c r="N45" s="291"/>
      <c r="O45" s="1342" t="s">
        <v>1018</v>
      </c>
    </row>
    <row r="46" spans="1:21" ht="12.95" customHeight="1" x14ac:dyDescent="0.2">
      <c r="A46" s="195"/>
      <c r="B46" s="110"/>
      <c r="C46" s="110"/>
      <c r="D46" s="305"/>
      <c r="E46" s="270"/>
      <c r="F46" s="270"/>
      <c r="G46" s="326"/>
      <c r="H46" s="514">
        <f t="shared" si="12"/>
        <v>0</v>
      </c>
      <c r="I46" s="270"/>
      <c r="J46" s="270"/>
      <c r="K46" s="514">
        <f t="shared" si="15"/>
        <v>0</v>
      </c>
      <c r="L46" s="514">
        <f t="shared" si="16"/>
        <v>0</v>
      </c>
      <c r="M46" s="11"/>
      <c r="N46" s="291"/>
      <c r="O46" s="1342" t="s">
        <v>1019</v>
      </c>
    </row>
    <row r="47" spans="1:21" ht="12.95" customHeight="1" x14ac:dyDescent="0.2">
      <c r="A47" s="195"/>
      <c r="B47" s="110"/>
      <c r="C47" s="110"/>
      <c r="D47" s="305"/>
      <c r="E47" s="270"/>
      <c r="F47" s="270"/>
      <c r="G47" s="326"/>
      <c r="H47" s="514">
        <f t="shared" si="12"/>
        <v>0</v>
      </c>
      <c r="I47" s="270"/>
      <c r="J47" s="270"/>
      <c r="K47" s="514">
        <f t="shared" si="15"/>
        <v>0</v>
      </c>
      <c r="L47" s="514">
        <f t="shared" si="16"/>
        <v>0</v>
      </c>
      <c r="M47" s="11"/>
      <c r="N47" s="291"/>
      <c r="O47" s="1342" t="s">
        <v>1020</v>
      </c>
    </row>
    <row r="48" spans="1:21" ht="12.95" customHeight="1" x14ac:dyDescent="0.2">
      <c r="A48" s="195"/>
      <c r="B48" s="110"/>
      <c r="C48" s="110"/>
      <c r="D48" s="305"/>
      <c r="E48" s="270"/>
      <c r="F48" s="270"/>
      <c r="G48" s="326"/>
      <c r="H48" s="514">
        <f t="shared" si="12"/>
        <v>0</v>
      </c>
      <c r="I48" s="270"/>
      <c r="J48" s="270"/>
      <c r="K48" s="514">
        <f t="shared" si="15"/>
        <v>0</v>
      </c>
      <c r="L48" s="514">
        <f t="shared" si="16"/>
        <v>0</v>
      </c>
      <c r="M48" s="11"/>
      <c r="N48" s="291"/>
      <c r="O48" s="1342" t="s">
        <v>1021</v>
      </c>
      <c r="Q48" s="1343">
        <f>P87-Q87</f>
        <v>0</v>
      </c>
    </row>
    <row r="49" spans="1:22" ht="12.95" customHeight="1" x14ac:dyDescent="0.2">
      <c r="A49" s="195"/>
      <c r="B49" s="110"/>
      <c r="C49" s="110"/>
      <c r="D49" s="305"/>
      <c r="E49" s="270"/>
      <c r="F49" s="270"/>
      <c r="G49" s="326"/>
      <c r="H49" s="514">
        <f t="shared" si="12"/>
        <v>0</v>
      </c>
      <c r="I49" s="270"/>
      <c r="J49" s="270"/>
      <c r="K49" s="514">
        <f t="shared" si="15"/>
        <v>0</v>
      </c>
      <c r="L49" s="514">
        <f t="shared" si="16"/>
        <v>0</v>
      </c>
      <c r="M49" s="11"/>
      <c r="N49" s="291"/>
      <c r="O49" s="1342" t="s">
        <v>1022</v>
      </c>
    </row>
    <row r="50" spans="1:22" ht="12.95" customHeight="1" x14ac:dyDescent="0.2">
      <c r="A50" s="195"/>
      <c r="B50" s="1209"/>
      <c r="C50" s="1175"/>
      <c r="D50" s="305"/>
      <c r="E50" s="28"/>
      <c r="F50" s="28"/>
      <c r="G50" s="325"/>
      <c r="H50" s="514">
        <f t="shared" ref="H50:H116" si="17">SUM(F50:G50)</f>
        <v>0</v>
      </c>
      <c r="I50" s="242"/>
      <c r="J50" s="242"/>
      <c r="K50" s="514">
        <f t="shared" si="15"/>
        <v>0</v>
      </c>
      <c r="L50" s="514">
        <f t="shared" si="16"/>
        <v>0</v>
      </c>
      <c r="M50" s="11"/>
      <c r="N50" s="291"/>
      <c r="O50" s="1342" t="s">
        <v>1023</v>
      </c>
    </row>
    <row r="51" spans="1:22" ht="12.95" customHeight="1" x14ac:dyDescent="0.2">
      <c r="A51" s="195"/>
      <c r="B51" s="165"/>
      <c r="C51" s="1175"/>
      <c r="D51" s="536"/>
      <c r="E51" s="537"/>
      <c r="F51" s="537"/>
      <c r="G51" s="538"/>
      <c r="H51" s="539">
        <f t="shared" si="17"/>
        <v>0</v>
      </c>
      <c r="I51" s="537"/>
      <c r="J51" s="537"/>
      <c r="K51" s="539">
        <f t="shared" si="15"/>
        <v>0</v>
      </c>
      <c r="L51" s="539">
        <f t="shared" si="16"/>
        <v>0</v>
      </c>
      <c r="M51" s="11"/>
      <c r="N51" s="291"/>
      <c r="O51" s="272" t="s">
        <v>1024</v>
      </c>
    </row>
    <row r="52" spans="1:22" ht="12.95" customHeight="1" x14ac:dyDescent="0.2">
      <c r="A52" s="195"/>
      <c r="B52" s="1175"/>
      <c r="C52" s="1175"/>
      <c r="D52" s="305"/>
      <c r="E52" s="242"/>
      <c r="F52" s="242"/>
      <c r="G52" s="325"/>
      <c r="H52" s="514">
        <f t="shared" si="17"/>
        <v>0</v>
      </c>
      <c r="I52" s="242"/>
      <c r="J52" s="242"/>
      <c r="K52" s="514">
        <f t="shared" si="15"/>
        <v>0</v>
      </c>
      <c r="L52" s="514">
        <f t="shared" si="16"/>
        <v>0</v>
      </c>
      <c r="M52" s="11"/>
      <c r="N52" s="1341"/>
      <c r="O52" s="272" t="s">
        <v>34</v>
      </c>
    </row>
    <row r="53" spans="1:22" ht="12.95" customHeight="1" x14ac:dyDescent="0.2">
      <c r="A53" s="195"/>
      <c r="B53" s="1175"/>
      <c r="C53" s="1175"/>
      <c r="D53" s="305"/>
      <c r="E53" s="242"/>
      <c r="F53" s="242"/>
      <c r="G53" s="325"/>
      <c r="H53" s="514">
        <f t="shared" si="17"/>
        <v>0</v>
      </c>
      <c r="I53" s="242"/>
      <c r="J53" s="242"/>
      <c r="K53" s="514">
        <f t="shared" si="15"/>
        <v>0</v>
      </c>
      <c r="L53" s="514">
        <f t="shared" si="16"/>
        <v>0</v>
      </c>
      <c r="M53" s="540"/>
      <c r="N53" s="291"/>
      <c r="O53" s="272"/>
    </row>
    <row r="54" spans="1:22" ht="12.95" customHeight="1" x14ac:dyDescent="0.2">
      <c r="A54" s="195"/>
      <c r="B54" s="1175"/>
      <c r="C54" s="1175"/>
      <c r="D54" s="305"/>
      <c r="E54" s="242"/>
      <c r="F54" s="242"/>
      <c r="G54" s="325"/>
      <c r="H54" s="514">
        <f t="shared" si="17"/>
        <v>0</v>
      </c>
      <c r="I54" s="242"/>
      <c r="J54" s="242"/>
      <c r="K54" s="514">
        <f t="shared" si="15"/>
        <v>0</v>
      </c>
      <c r="L54" s="514">
        <f t="shared" si="16"/>
        <v>0</v>
      </c>
      <c r="M54" s="11"/>
      <c r="N54" s="291"/>
      <c r="O54" s="1347" t="s">
        <v>172</v>
      </c>
      <c r="P54" s="1348" t="s">
        <v>454</v>
      </c>
      <c r="Q54" s="1348" t="s">
        <v>62</v>
      </c>
      <c r="R54" s="1349" t="s">
        <v>129</v>
      </c>
      <c r="S54" s="1350" t="str">
        <f>"Val Amt B/S "&amp;YEAR($B$6)</f>
        <v>Val Amt B/S 1900</v>
      </c>
      <c r="T54" s="1349" t="s">
        <v>455</v>
      </c>
      <c r="U54" s="1349" t="s">
        <v>456</v>
      </c>
      <c r="V54" s="1349" t="s">
        <v>207</v>
      </c>
    </row>
    <row r="55" spans="1:22" ht="12.95" customHeight="1" x14ac:dyDescent="0.2">
      <c r="A55" s="195"/>
      <c r="B55" s="1175"/>
      <c r="C55" s="1175"/>
      <c r="D55" s="305"/>
      <c r="E55" s="242"/>
      <c r="F55" s="242"/>
      <c r="G55" s="325"/>
      <c r="H55" s="514">
        <f t="shared" si="17"/>
        <v>0</v>
      </c>
      <c r="I55" s="242"/>
      <c r="J55" s="242"/>
      <c r="K55" s="514">
        <f t="shared" si="15"/>
        <v>0</v>
      </c>
      <c r="L55" s="514">
        <f t="shared" si="16"/>
        <v>0</v>
      </c>
      <c r="M55" s="11"/>
      <c r="N55" s="291"/>
      <c r="O55" s="1353" t="s">
        <v>1004</v>
      </c>
      <c r="P55" s="1351">
        <f>SUMIF($A$28:$A$123,O55,$E$28:$E$123)</f>
        <v>0</v>
      </c>
      <c r="Q55" s="1351">
        <f>SUMIF($A$28:$A$123,O55,$F$28:$F$123)</f>
        <v>0</v>
      </c>
      <c r="R55" s="1352">
        <f>SUMIF($A$28:$A$123,O55,$G$28:$G$123)</f>
        <v>0</v>
      </c>
      <c r="S55" s="1351">
        <f>SUMIF($A$28:$A$123,O55,$H$28:$H$123)</f>
        <v>0</v>
      </c>
      <c r="T55" s="1351">
        <f>SUMIF($A$28:$A$123,O55,$K$28:$K$123)</f>
        <v>0</v>
      </c>
      <c r="U55" s="1351">
        <f>SUMIF($A$28:$A$123,O55,$L$28:$L$123)</f>
        <v>0</v>
      </c>
      <c r="V55" s="1351">
        <f>SUMIF($A$28:$A$123,O55,$J$28:$J$123)</f>
        <v>0</v>
      </c>
    </row>
    <row r="56" spans="1:22" ht="12.95" customHeight="1" x14ac:dyDescent="0.2">
      <c r="A56" s="195"/>
      <c r="B56" s="1175"/>
      <c r="C56" s="1175"/>
      <c r="D56" s="305"/>
      <c r="E56" s="242"/>
      <c r="F56" s="242"/>
      <c r="G56" s="325"/>
      <c r="H56" s="514">
        <f t="shared" si="17"/>
        <v>0</v>
      </c>
      <c r="I56" s="242"/>
      <c r="J56" s="242"/>
      <c r="K56" s="514">
        <f t="shared" si="15"/>
        <v>0</v>
      </c>
      <c r="L56" s="514">
        <f t="shared" si="16"/>
        <v>0</v>
      </c>
      <c r="M56" s="11"/>
      <c r="N56" s="291"/>
      <c r="O56" s="1353" t="s">
        <v>1006</v>
      </c>
      <c r="P56" s="1351">
        <f t="shared" ref="P56:P68" si="18">SUMIF($A$28:$A$123,O56,$E$28:$E$123)</f>
        <v>0</v>
      </c>
      <c r="Q56" s="1351">
        <f t="shared" ref="Q56:Q68" si="19">SUMIF($A$28:$A$123,O56,$F$28:$F$123)</f>
        <v>0</v>
      </c>
      <c r="R56" s="1352">
        <f t="shared" ref="R56:R68" si="20">SUMIF($A$28:$A$123,O56,$G$28:$G$123)</f>
        <v>0</v>
      </c>
      <c r="S56" s="1351">
        <f t="shared" ref="S56:S68" si="21">SUMIF($A$28:$A$123,O56,$H$28:$H$123)</f>
        <v>0</v>
      </c>
      <c r="T56" s="1351">
        <f t="shared" ref="T56:T68" si="22">SUMIF($A$28:$A$123,O56,$K$28:$K$123)</f>
        <v>0</v>
      </c>
      <c r="U56" s="1351">
        <f t="shared" ref="U56:U68" si="23">SUMIF($A$28:$A$123,O56,$L$28:$L$123)</f>
        <v>0</v>
      </c>
      <c r="V56" s="1351">
        <f t="shared" ref="V56:V68" si="24">SUMIF($A$28:$A$123,O56,$J$28:$J$123)</f>
        <v>0</v>
      </c>
    </row>
    <row r="57" spans="1:22" ht="12.95" customHeight="1" x14ac:dyDescent="0.2">
      <c r="A57" s="195"/>
      <c r="B57" s="1175"/>
      <c r="C57" s="1175"/>
      <c r="D57" s="305"/>
      <c r="E57" s="242"/>
      <c r="F57" s="242"/>
      <c r="G57" s="325"/>
      <c r="H57" s="514">
        <f t="shared" si="17"/>
        <v>0</v>
      </c>
      <c r="I57" s="242"/>
      <c r="J57" s="242"/>
      <c r="K57" s="514">
        <f t="shared" si="15"/>
        <v>0</v>
      </c>
      <c r="L57" s="514">
        <f t="shared" si="16"/>
        <v>0</v>
      </c>
      <c r="M57" s="11"/>
      <c r="N57" s="291"/>
      <c r="O57" s="1353" t="s">
        <v>1007</v>
      </c>
      <c r="P57" s="1351">
        <f t="shared" si="18"/>
        <v>0</v>
      </c>
      <c r="Q57" s="1351">
        <f t="shared" si="19"/>
        <v>0</v>
      </c>
      <c r="R57" s="1352">
        <f t="shared" si="20"/>
        <v>0</v>
      </c>
      <c r="S57" s="1351">
        <f t="shared" si="21"/>
        <v>0</v>
      </c>
      <c r="T57" s="1351">
        <f t="shared" si="22"/>
        <v>0</v>
      </c>
      <c r="U57" s="1351">
        <f t="shared" si="23"/>
        <v>0</v>
      </c>
      <c r="V57" s="1351">
        <f t="shared" si="24"/>
        <v>0</v>
      </c>
    </row>
    <row r="58" spans="1:22" ht="12.95" customHeight="1" x14ac:dyDescent="0.2">
      <c r="A58" s="195"/>
      <c r="B58" s="1175"/>
      <c r="C58" s="1175"/>
      <c r="D58" s="305"/>
      <c r="E58" s="242"/>
      <c r="F58" s="242"/>
      <c r="G58" s="325"/>
      <c r="H58" s="514">
        <f t="shared" si="17"/>
        <v>0</v>
      </c>
      <c r="I58" s="242"/>
      <c r="J58" s="242"/>
      <c r="K58" s="514">
        <f t="shared" si="15"/>
        <v>0</v>
      </c>
      <c r="L58" s="514">
        <f t="shared" si="16"/>
        <v>0</v>
      </c>
      <c r="M58" s="11"/>
      <c r="N58" s="291"/>
      <c r="O58" s="1353" t="s">
        <v>1008</v>
      </c>
      <c r="P58" s="1351">
        <f t="shared" si="18"/>
        <v>0</v>
      </c>
      <c r="Q58" s="1351">
        <f t="shared" si="19"/>
        <v>0</v>
      </c>
      <c r="R58" s="1352">
        <f t="shared" si="20"/>
        <v>0</v>
      </c>
      <c r="S58" s="1351">
        <f t="shared" si="21"/>
        <v>0</v>
      </c>
      <c r="T58" s="1351">
        <f t="shared" si="22"/>
        <v>0</v>
      </c>
      <c r="U58" s="1351">
        <f t="shared" si="23"/>
        <v>0</v>
      </c>
      <c r="V58" s="1351">
        <f t="shared" si="24"/>
        <v>0</v>
      </c>
    </row>
    <row r="59" spans="1:22" ht="12.95" customHeight="1" x14ac:dyDescent="0.2">
      <c r="A59" s="195"/>
      <c r="B59" s="1175"/>
      <c r="C59" s="1175"/>
      <c r="D59" s="305"/>
      <c r="E59" s="242"/>
      <c r="F59" s="242"/>
      <c r="G59" s="325"/>
      <c r="H59" s="514">
        <f t="shared" si="17"/>
        <v>0</v>
      </c>
      <c r="I59" s="242"/>
      <c r="J59" s="242"/>
      <c r="K59" s="514">
        <f t="shared" si="15"/>
        <v>0</v>
      </c>
      <c r="L59" s="514">
        <f t="shared" si="16"/>
        <v>0</v>
      </c>
      <c r="M59" s="11"/>
      <c r="N59" s="291"/>
      <c r="O59" s="1353" t="s">
        <v>1009</v>
      </c>
      <c r="P59" s="1351">
        <f t="shared" si="18"/>
        <v>0</v>
      </c>
      <c r="Q59" s="1351">
        <f t="shared" si="19"/>
        <v>0</v>
      </c>
      <c r="R59" s="1352">
        <f t="shared" si="20"/>
        <v>0</v>
      </c>
      <c r="S59" s="1351">
        <f t="shared" si="21"/>
        <v>0</v>
      </c>
      <c r="T59" s="1351">
        <f t="shared" si="22"/>
        <v>0</v>
      </c>
      <c r="U59" s="1351">
        <f t="shared" si="23"/>
        <v>0</v>
      </c>
      <c r="V59" s="1351">
        <f t="shared" si="24"/>
        <v>0</v>
      </c>
    </row>
    <row r="60" spans="1:22" ht="12.95" customHeight="1" x14ac:dyDescent="0.2">
      <c r="A60" s="195"/>
      <c r="B60" s="1175"/>
      <c r="C60" s="1175"/>
      <c r="D60" s="305"/>
      <c r="E60" s="242"/>
      <c r="F60" s="242"/>
      <c r="G60" s="325"/>
      <c r="H60" s="514">
        <f t="shared" si="17"/>
        <v>0</v>
      </c>
      <c r="I60" s="242"/>
      <c r="J60" s="242"/>
      <c r="K60" s="514">
        <f t="shared" si="15"/>
        <v>0</v>
      </c>
      <c r="L60" s="514">
        <f t="shared" si="16"/>
        <v>0</v>
      </c>
      <c r="M60" s="11"/>
      <c r="N60" s="291"/>
      <c r="O60" s="1353" t="s">
        <v>1010</v>
      </c>
      <c r="P60" s="1351">
        <f t="shared" si="18"/>
        <v>0</v>
      </c>
      <c r="Q60" s="1351">
        <f t="shared" si="19"/>
        <v>0</v>
      </c>
      <c r="R60" s="1352">
        <f t="shared" si="20"/>
        <v>0</v>
      </c>
      <c r="S60" s="1351">
        <f t="shared" si="21"/>
        <v>0</v>
      </c>
      <c r="T60" s="1351">
        <f t="shared" si="22"/>
        <v>0</v>
      </c>
      <c r="U60" s="1351">
        <f t="shared" si="23"/>
        <v>0</v>
      </c>
      <c r="V60" s="1351">
        <f t="shared" si="24"/>
        <v>0</v>
      </c>
    </row>
    <row r="61" spans="1:22" ht="12.95" customHeight="1" x14ac:dyDescent="0.2">
      <c r="A61" s="195"/>
      <c r="B61" s="1175"/>
      <c r="C61" s="1175"/>
      <c r="D61" s="305"/>
      <c r="E61" s="242"/>
      <c r="F61" s="242"/>
      <c r="G61" s="325"/>
      <c r="H61" s="514">
        <f t="shared" si="17"/>
        <v>0</v>
      </c>
      <c r="I61" s="242"/>
      <c r="J61" s="242"/>
      <c r="K61" s="514">
        <f t="shared" si="15"/>
        <v>0</v>
      </c>
      <c r="L61" s="514">
        <f t="shared" si="16"/>
        <v>0</v>
      </c>
      <c r="M61" s="11"/>
      <c r="N61" s="291"/>
      <c r="O61" s="1353" t="s">
        <v>1011</v>
      </c>
      <c r="P61" s="1351">
        <f t="shared" si="18"/>
        <v>0</v>
      </c>
      <c r="Q61" s="1351">
        <f t="shared" si="19"/>
        <v>0</v>
      </c>
      <c r="R61" s="1352">
        <f t="shared" si="20"/>
        <v>0</v>
      </c>
      <c r="S61" s="1351">
        <f t="shared" si="21"/>
        <v>0</v>
      </c>
      <c r="T61" s="1351">
        <f t="shared" si="22"/>
        <v>0</v>
      </c>
      <c r="U61" s="1351">
        <f t="shared" si="23"/>
        <v>0</v>
      </c>
      <c r="V61" s="1351">
        <f t="shared" si="24"/>
        <v>0</v>
      </c>
    </row>
    <row r="62" spans="1:22" ht="12.95" customHeight="1" x14ac:dyDescent="0.2">
      <c r="A62" s="195"/>
      <c r="B62" s="1175"/>
      <c r="C62" s="1175"/>
      <c r="D62" s="305"/>
      <c r="E62" s="242"/>
      <c r="F62" s="242"/>
      <c r="G62" s="325"/>
      <c r="H62" s="514">
        <f t="shared" si="17"/>
        <v>0</v>
      </c>
      <c r="I62" s="242"/>
      <c r="J62" s="242"/>
      <c r="K62" s="514">
        <f t="shared" ref="K62:K93" si="25">IF(D62=$Q$14,H62,0)</f>
        <v>0</v>
      </c>
      <c r="L62" s="514">
        <f t="shared" ref="L62:L93" si="26">IF(OR(D62=$Q$15,ISBLANK(D62)),H62,0)</f>
        <v>0</v>
      </c>
      <c r="M62" s="11"/>
      <c r="N62" s="291"/>
      <c r="O62" s="1359" t="s">
        <v>1028</v>
      </c>
      <c r="P62" s="1351">
        <f t="shared" si="18"/>
        <v>0</v>
      </c>
      <c r="Q62" s="1351">
        <f t="shared" si="19"/>
        <v>0</v>
      </c>
      <c r="R62" s="1352">
        <f t="shared" si="20"/>
        <v>0</v>
      </c>
      <c r="S62" s="1351">
        <f t="shared" si="21"/>
        <v>0</v>
      </c>
      <c r="T62" s="1351">
        <f t="shared" si="22"/>
        <v>0</v>
      </c>
      <c r="U62" s="1351">
        <f t="shared" si="23"/>
        <v>0</v>
      </c>
      <c r="V62" s="1351">
        <f t="shared" si="24"/>
        <v>0</v>
      </c>
    </row>
    <row r="63" spans="1:22" ht="12.95" customHeight="1" x14ac:dyDescent="0.2">
      <c r="A63" s="195"/>
      <c r="B63" s="1175"/>
      <c r="C63" s="1175"/>
      <c r="D63" s="305"/>
      <c r="E63" s="242"/>
      <c r="F63" s="242"/>
      <c r="G63" s="325"/>
      <c r="H63" s="514">
        <f t="shared" si="17"/>
        <v>0</v>
      </c>
      <c r="I63" s="242"/>
      <c r="J63" s="242"/>
      <c r="K63" s="514">
        <f t="shared" si="25"/>
        <v>0</v>
      </c>
      <c r="L63" s="514">
        <f t="shared" si="26"/>
        <v>0</v>
      </c>
      <c r="M63" s="11"/>
      <c r="N63" s="291"/>
      <c r="O63" s="510" t="s">
        <v>1013</v>
      </c>
      <c r="P63" s="1351">
        <f t="shared" si="18"/>
        <v>0</v>
      </c>
      <c r="Q63" s="1351">
        <f t="shared" si="19"/>
        <v>0</v>
      </c>
      <c r="R63" s="1352">
        <f t="shared" si="20"/>
        <v>0</v>
      </c>
      <c r="S63" s="1351">
        <f t="shared" si="21"/>
        <v>0</v>
      </c>
      <c r="T63" s="1351">
        <f t="shared" si="22"/>
        <v>0</v>
      </c>
      <c r="U63" s="1351">
        <f t="shared" si="23"/>
        <v>0</v>
      </c>
      <c r="V63" s="1351">
        <f t="shared" si="24"/>
        <v>0</v>
      </c>
    </row>
    <row r="64" spans="1:22" ht="12.95" customHeight="1" x14ac:dyDescent="0.2">
      <c r="A64" s="195"/>
      <c r="B64" s="1175"/>
      <c r="C64" s="1175"/>
      <c r="D64" s="305"/>
      <c r="E64" s="242"/>
      <c r="F64" s="242"/>
      <c r="G64" s="325"/>
      <c r="H64" s="514">
        <f t="shared" si="17"/>
        <v>0</v>
      </c>
      <c r="I64" s="242"/>
      <c r="J64" s="242"/>
      <c r="K64" s="514">
        <f t="shared" si="25"/>
        <v>0</v>
      </c>
      <c r="L64" s="514">
        <f t="shared" si="26"/>
        <v>0</v>
      </c>
      <c r="M64" s="11"/>
      <c r="N64" s="291"/>
      <c r="O64" s="510" t="s">
        <v>53</v>
      </c>
      <c r="P64" s="1351">
        <f t="shared" si="18"/>
        <v>0</v>
      </c>
      <c r="Q64" s="1351">
        <f t="shared" si="19"/>
        <v>0</v>
      </c>
      <c r="R64" s="1352">
        <f t="shared" si="20"/>
        <v>0</v>
      </c>
      <c r="S64" s="1351">
        <f t="shared" si="21"/>
        <v>0</v>
      </c>
      <c r="T64" s="1351">
        <f t="shared" si="22"/>
        <v>0</v>
      </c>
      <c r="U64" s="1351">
        <f t="shared" si="23"/>
        <v>0</v>
      </c>
      <c r="V64" s="1351">
        <f t="shared" si="24"/>
        <v>0</v>
      </c>
    </row>
    <row r="65" spans="1:22" ht="12.95" customHeight="1" x14ac:dyDescent="0.2">
      <c r="A65" s="195"/>
      <c r="B65" s="1175"/>
      <c r="C65" s="1175"/>
      <c r="D65" s="305"/>
      <c r="E65" s="242"/>
      <c r="F65" s="242"/>
      <c r="G65" s="325"/>
      <c r="H65" s="514">
        <f t="shared" si="17"/>
        <v>0</v>
      </c>
      <c r="I65" s="242"/>
      <c r="J65" s="242"/>
      <c r="K65" s="514">
        <f t="shared" si="25"/>
        <v>0</v>
      </c>
      <c r="L65" s="514">
        <f t="shared" si="26"/>
        <v>0</v>
      </c>
      <c r="M65" s="11"/>
      <c r="N65" s="291"/>
      <c r="O65" s="1356" t="s">
        <v>403</v>
      </c>
      <c r="P65" s="1351">
        <f>SUM(P66:P68)</f>
        <v>0</v>
      </c>
      <c r="Q65" s="1351">
        <f t="shared" ref="Q65:V65" si="27">SUM(Q66:Q68)</f>
        <v>0</v>
      </c>
      <c r="R65" s="1351">
        <f t="shared" si="27"/>
        <v>0</v>
      </c>
      <c r="S65" s="1351">
        <f t="shared" si="27"/>
        <v>0</v>
      </c>
      <c r="T65" s="1351">
        <f t="shared" si="27"/>
        <v>0</v>
      </c>
      <c r="U65" s="1351">
        <f t="shared" si="27"/>
        <v>0</v>
      </c>
      <c r="V65" s="1351">
        <f t="shared" si="27"/>
        <v>0</v>
      </c>
    </row>
    <row r="66" spans="1:22" ht="12.95" customHeight="1" x14ac:dyDescent="0.2">
      <c r="A66" s="195"/>
      <c r="B66" s="1175"/>
      <c r="C66" s="1175"/>
      <c r="D66" s="305"/>
      <c r="E66" s="242"/>
      <c r="F66" s="242"/>
      <c r="G66" s="325"/>
      <c r="H66" s="514">
        <f t="shared" si="17"/>
        <v>0</v>
      </c>
      <c r="I66" s="242"/>
      <c r="J66" s="242"/>
      <c r="K66" s="514">
        <f t="shared" si="25"/>
        <v>0</v>
      </c>
      <c r="L66" s="514">
        <f t="shared" si="26"/>
        <v>0</v>
      </c>
      <c r="M66" s="11"/>
      <c r="N66" s="291"/>
      <c r="O66" s="510" t="s">
        <v>1023</v>
      </c>
      <c r="P66" s="1351">
        <f t="shared" si="18"/>
        <v>0</v>
      </c>
      <c r="Q66" s="1351">
        <f t="shared" si="19"/>
        <v>0</v>
      </c>
      <c r="R66" s="1352">
        <f t="shared" si="20"/>
        <v>0</v>
      </c>
      <c r="S66" s="1351">
        <f t="shared" si="21"/>
        <v>0</v>
      </c>
      <c r="T66" s="1351">
        <f t="shared" si="22"/>
        <v>0</v>
      </c>
      <c r="U66" s="1351">
        <f t="shared" si="23"/>
        <v>0</v>
      </c>
      <c r="V66" s="1351">
        <f t="shared" si="24"/>
        <v>0</v>
      </c>
    </row>
    <row r="67" spans="1:22" ht="12.95" customHeight="1" x14ac:dyDescent="0.2">
      <c r="A67" s="195"/>
      <c r="B67" s="1175"/>
      <c r="C67" s="1175"/>
      <c r="D67" s="305"/>
      <c r="E67" s="242"/>
      <c r="F67" s="242"/>
      <c r="G67" s="325"/>
      <c r="H67" s="514">
        <f t="shared" si="17"/>
        <v>0</v>
      </c>
      <c r="I67" s="242"/>
      <c r="J67" s="242"/>
      <c r="K67" s="514">
        <f t="shared" si="25"/>
        <v>0</v>
      </c>
      <c r="L67" s="514">
        <f t="shared" si="26"/>
        <v>0</v>
      </c>
      <c r="M67" s="11"/>
      <c r="N67" s="291"/>
      <c r="O67" s="510" t="s">
        <v>1024</v>
      </c>
      <c r="P67" s="1351">
        <f t="shared" si="18"/>
        <v>0</v>
      </c>
      <c r="Q67" s="1351">
        <f t="shared" si="19"/>
        <v>0</v>
      </c>
      <c r="R67" s="1352">
        <f t="shared" si="20"/>
        <v>0</v>
      </c>
      <c r="S67" s="1351">
        <f t="shared" si="21"/>
        <v>0</v>
      </c>
      <c r="T67" s="1351">
        <f t="shared" si="22"/>
        <v>0</v>
      </c>
      <c r="U67" s="1351">
        <f t="shared" si="23"/>
        <v>0</v>
      </c>
      <c r="V67" s="1351">
        <f t="shared" si="24"/>
        <v>0</v>
      </c>
    </row>
    <row r="68" spans="1:22" ht="12.95" customHeight="1" x14ac:dyDescent="0.2">
      <c r="A68" s="195"/>
      <c r="B68" s="1175"/>
      <c r="C68" s="1175"/>
      <c r="D68" s="305"/>
      <c r="E68" s="242"/>
      <c r="F68" s="242"/>
      <c r="G68" s="325"/>
      <c r="H68" s="514">
        <f t="shared" si="17"/>
        <v>0</v>
      </c>
      <c r="I68" s="242"/>
      <c r="J68" s="242"/>
      <c r="K68" s="514">
        <f t="shared" si="25"/>
        <v>0</v>
      </c>
      <c r="L68" s="514">
        <f t="shared" si="26"/>
        <v>0</v>
      </c>
      <c r="M68" s="11"/>
      <c r="N68" s="291"/>
      <c r="O68" s="510" t="s">
        <v>34</v>
      </c>
      <c r="P68" s="1351">
        <f t="shared" si="18"/>
        <v>0</v>
      </c>
      <c r="Q68" s="1351">
        <f t="shared" si="19"/>
        <v>0</v>
      </c>
      <c r="R68" s="1352">
        <f t="shared" si="20"/>
        <v>0</v>
      </c>
      <c r="S68" s="1351">
        <f t="shared" si="21"/>
        <v>0</v>
      </c>
      <c r="T68" s="1351">
        <f t="shared" si="22"/>
        <v>0</v>
      </c>
      <c r="U68" s="1351">
        <f t="shared" si="23"/>
        <v>0</v>
      </c>
      <c r="V68" s="1351">
        <f t="shared" si="24"/>
        <v>0</v>
      </c>
    </row>
    <row r="69" spans="1:22" ht="12.95" customHeight="1" x14ac:dyDescent="0.2">
      <c r="A69" s="195"/>
      <c r="B69" s="1175"/>
      <c r="C69" s="1175"/>
      <c r="D69" s="305"/>
      <c r="E69" s="242"/>
      <c r="F69" s="242"/>
      <c r="G69" s="325"/>
      <c r="H69" s="514">
        <f t="shared" si="17"/>
        <v>0</v>
      </c>
      <c r="I69" s="242"/>
      <c r="J69" s="242"/>
      <c r="K69" s="514">
        <f t="shared" si="25"/>
        <v>0</v>
      </c>
      <c r="L69" s="514">
        <f t="shared" si="26"/>
        <v>0</v>
      </c>
      <c r="M69" s="11"/>
      <c r="N69" s="291"/>
      <c r="O69" s="1357" t="s">
        <v>16</v>
      </c>
      <c r="P69" s="1027">
        <f>SUM(P55:P65)</f>
        <v>0</v>
      </c>
      <c r="Q69" s="1027">
        <f t="shared" ref="Q69:V69" si="28">SUM(Q55:Q65)</f>
        <v>0</v>
      </c>
      <c r="R69" s="1027">
        <f t="shared" si="28"/>
        <v>0</v>
      </c>
      <c r="S69" s="1027">
        <f t="shared" si="28"/>
        <v>0</v>
      </c>
      <c r="T69" s="1027">
        <f t="shared" si="28"/>
        <v>0</v>
      </c>
      <c r="U69" s="1027">
        <f t="shared" si="28"/>
        <v>0</v>
      </c>
      <c r="V69" s="1027">
        <f t="shared" si="28"/>
        <v>0</v>
      </c>
    </row>
    <row r="70" spans="1:22" ht="12.95" customHeight="1" x14ac:dyDescent="0.2">
      <c r="A70" s="195"/>
      <c r="B70" s="1175"/>
      <c r="C70" s="1175"/>
      <c r="D70" s="305"/>
      <c r="E70" s="242"/>
      <c r="F70" s="242"/>
      <c r="G70" s="325"/>
      <c r="H70" s="514">
        <f t="shared" si="17"/>
        <v>0</v>
      </c>
      <c r="I70" s="242"/>
      <c r="J70" s="242"/>
      <c r="K70" s="514">
        <f t="shared" si="25"/>
        <v>0</v>
      </c>
      <c r="L70" s="514">
        <f t="shared" si="26"/>
        <v>0</v>
      </c>
      <c r="M70" s="11"/>
      <c r="N70" s="291"/>
      <c r="O70" s="1358"/>
      <c r="P70" s="1358"/>
      <c r="Q70" s="1358"/>
      <c r="R70" s="1358"/>
      <c r="S70" s="1358"/>
      <c r="T70" s="1358"/>
      <c r="U70" s="1358"/>
      <c r="V70" s="1358"/>
    </row>
    <row r="71" spans="1:22" ht="12.95" customHeight="1" x14ac:dyDescent="0.2">
      <c r="A71" s="195"/>
      <c r="B71" s="1175"/>
      <c r="C71" s="1175"/>
      <c r="D71" s="305"/>
      <c r="E71" s="242"/>
      <c r="F71" s="242"/>
      <c r="G71" s="325"/>
      <c r="H71" s="514">
        <f t="shared" si="17"/>
        <v>0</v>
      </c>
      <c r="I71" s="242"/>
      <c r="J71" s="242"/>
      <c r="K71" s="514">
        <f t="shared" si="25"/>
        <v>0</v>
      </c>
      <c r="L71" s="514">
        <f t="shared" si="26"/>
        <v>0</v>
      </c>
      <c r="M71" s="11"/>
      <c r="N71" s="291"/>
      <c r="O71" s="1359" t="s">
        <v>451</v>
      </c>
      <c r="P71" s="1354">
        <f>SUMIF($A$28:$A$123,O71,$E$28:$E$123)</f>
        <v>0</v>
      </c>
      <c r="Q71" s="1354">
        <f>SUMIF($A$28:$A$123,O71,$F$28:$F$123)</f>
        <v>0</v>
      </c>
      <c r="R71" s="1355">
        <f>SUMIF($A$28:$A$123,O71,$G$28:$G$123)</f>
        <v>0</v>
      </c>
      <c r="S71" s="1354">
        <f>SUMIF($A$28:$A$123,O71,$H$28:$H$123)</f>
        <v>0</v>
      </c>
      <c r="T71" s="1354">
        <f>SUMIF($A$28:$A$123,O71,$K$28:$K$123)</f>
        <v>0</v>
      </c>
      <c r="U71" s="1354">
        <f>SUMIF($A$28:$A$123,O71,$L$28:$L$123)</f>
        <v>0</v>
      </c>
      <c r="V71" s="1354">
        <f>SUMIF($A$28:$A$123,O71,$J$28:$J$123)</f>
        <v>0</v>
      </c>
    </row>
    <row r="72" spans="1:22" ht="12.95" customHeight="1" x14ac:dyDescent="0.2">
      <c r="A72" s="195"/>
      <c r="B72" s="1175"/>
      <c r="C72" s="1175"/>
      <c r="D72" s="305"/>
      <c r="E72" s="242"/>
      <c r="F72" s="242"/>
      <c r="G72" s="325"/>
      <c r="H72" s="514">
        <f t="shared" si="17"/>
        <v>0</v>
      </c>
      <c r="I72" s="242"/>
      <c r="J72" s="242"/>
      <c r="K72" s="514">
        <f t="shared" si="25"/>
        <v>0</v>
      </c>
      <c r="L72" s="514">
        <f t="shared" si="26"/>
        <v>0</v>
      </c>
      <c r="M72" s="11"/>
      <c r="N72" s="291"/>
      <c r="O72" s="1359" t="s">
        <v>449</v>
      </c>
      <c r="P72" s="1354">
        <f t="shared" ref="P72:P83" si="29">SUMIF($A$28:$A$123,O72,$E$28:$E$123)</f>
        <v>0</v>
      </c>
      <c r="Q72" s="1354">
        <f t="shared" ref="Q72:Q77" si="30">SUMIF($A$28:$A$123,O72,$F$28:$F$123)</f>
        <v>0</v>
      </c>
      <c r="R72" s="1355">
        <f t="shared" ref="R72:R77" si="31">SUMIF($A$28:$A$123,O72,$G$28:$G$123)</f>
        <v>0</v>
      </c>
      <c r="S72" s="1354">
        <f t="shared" ref="S72:S77" si="32">SUMIF($A$28:$A$123,O72,$H$28:$H$123)</f>
        <v>0</v>
      </c>
      <c r="T72" s="1354">
        <f t="shared" ref="T72:T77" si="33">SUMIF($A$28:$A$123,O72,$K$28:$K$123)</f>
        <v>0</v>
      </c>
      <c r="U72" s="1354">
        <f t="shared" ref="U72:U77" si="34">SUMIF($A$28:$A$123,O72,$L$28:$L$123)</f>
        <v>0</v>
      </c>
      <c r="V72" s="1354">
        <f t="shared" ref="V72:V77" si="35">SUMIF($A$28:$A$123,O72,$J$28:$J$123)</f>
        <v>0</v>
      </c>
    </row>
    <row r="73" spans="1:22" ht="12.95" customHeight="1" x14ac:dyDescent="0.2">
      <c r="A73" s="195"/>
      <c r="B73" s="1175"/>
      <c r="C73" s="1175"/>
      <c r="D73" s="305"/>
      <c r="E73" s="242"/>
      <c r="F73" s="242"/>
      <c r="G73" s="325"/>
      <c r="H73" s="514">
        <f t="shared" si="17"/>
        <v>0</v>
      </c>
      <c r="I73" s="242"/>
      <c r="J73" s="242"/>
      <c r="K73" s="514">
        <f t="shared" si="25"/>
        <v>0</v>
      </c>
      <c r="L73" s="514">
        <f t="shared" si="26"/>
        <v>0</v>
      </c>
      <c r="M73" s="11"/>
      <c r="N73" s="291"/>
      <c r="O73" s="1359" t="s">
        <v>1014</v>
      </c>
      <c r="P73" s="1354">
        <f t="shared" si="29"/>
        <v>0</v>
      </c>
      <c r="Q73" s="1354">
        <f t="shared" si="30"/>
        <v>0</v>
      </c>
      <c r="R73" s="1355">
        <f t="shared" si="31"/>
        <v>0</v>
      </c>
      <c r="S73" s="1354">
        <f t="shared" si="32"/>
        <v>0</v>
      </c>
      <c r="T73" s="1354">
        <f t="shared" si="33"/>
        <v>0</v>
      </c>
      <c r="U73" s="1354">
        <f t="shared" si="34"/>
        <v>0</v>
      </c>
      <c r="V73" s="1354">
        <f t="shared" si="35"/>
        <v>0</v>
      </c>
    </row>
    <row r="74" spans="1:22" ht="12.95" customHeight="1" x14ac:dyDescent="0.2">
      <c r="A74" s="195"/>
      <c r="B74" s="1175"/>
      <c r="C74" s="1175"/>
      <c r="D74" s="305"/>
      <c r="E74" s="242"/>
      <c r="F74" s="242"/>
      <c r="G74" s="325"/>
      <c r="H74" s="514">
        <f t="shared" si="17"/>
        <v>0</v>
      </c>
      <c r="I74" s="242"/>
      <c r="J74" s="242"/>
      <c r="K74" s="514">
        <f t="shared" si="25"/>
        <v>0</v>
      </c>
      <c r="L74" s="514">
        <f t="shared" si="26"/>
        <v>0</v>
      </c>
      <c r="M74" s="11"/>
      <c r="N74" s="291"/>
      <c r="O74" s="1359" t="s">
        <v>1015</v>
      </c>
      <c r="P74" s="1354">
        <f t="shared" si="29"/>
        <v>0</v>
      </c>
      <c r="Q74" s="1354">
        <f t="shared" si="30"/>
        <v>0</v>
      </c>
      <c r="R74" s="1355">
        <f t="shared" si="31"/>
        <v>0</v>
      </c>
      <c r="S74" s="1354">
        <f t="shared" si="32"/>
        <v>0</v>
      </c>
      <c r="T74" s="1354">
        <f t="shared" si="33"/>
        <v>0</v>
      </c>
      <c r="U74" s="1354">
        <f t="shared" si="34"/>
        <v>0</v>
      </c>
      <c r="V74" s="1354">
        <f t="shared" si="35"/>
        <v>0</v>
      </c>
    </row>
    <row r="75" spans="1:22" ht="12.95" customHeight="1" x14ac:dyDescent="0.2">
      <c r="A75" s="195"/>
      <c r="B75" s="1175"/>
      <c r="C75" s="1175"/>
      <c r="D75" s="305"/>
      <c r="E75" s="242"/>
      <c r="F75" s="242"/>
      <c r="G75" s="325"/>
      <c r="H75" s="514">
        <f t="shared" si="17"/>
        <v>0</v>
      </c>
      <c r="I75" s="242"/>
      <c r="J75" s="242"/>
      <c r="K75" s="514">
        <f t="shared" si="25"/>
        <v>0</v>
      </c>
      <c r="L75" s="514">
        <f t="shared" si="26"/>
        <v>0</v>
      </c>
      <c r="M75" s="11"/>
      <c r="N75" s="291"/>
      <c r="O75" s="1359" t="s">
        <v>1016</v>
      </c>
      <c r="P75" s="1354">
        <f t="shared" si="29"/>
        <v>0</v>
      </c>
      <c r="Q75" s="1354">
        <f t="shared" si="30"/>
        <v>0</v>
      </c>
      <c r="R75" s="1355">
        <f t="shared" si="31"/>
        <v>0</v>
      </c>
      <c r="S75" s="1354">
        <f t="shared" si="32"/>
        <v>0</v>
      </c>
      <c r="T75" s="1354">
        <f t="shared" si="33"/>
        <v>0</v>
      </c>
      <c r="U75" s="1354">
        <f t="shared" si="34"/>
        <v>0</v>
      </c>
      <c r="V75" s="1354">
        <f t="shared" si="35"/>
        <v>0</v>
      </c>
    </row>
    <row r="76" spans="1:22" ht="12.95" customHeight="1" x14ac:dyDescent="0.2">
      <c r="A76" s="195"/>
      <c r="B76" s="1175"/>
      <c r="C76" s="1175"/>
      <c r="D76" s="305"/>
      <c r="E76" s="242"/>
      <c r="F76" s="242"/>
      <c r="G76" s="325"/>
      <c r="H76" s="514">
        <f t="shared" si="17"/>
        <v>0</v>
      </c>
      <c r="I76" s="242"/>
      <c r="J76" s="242"/>
      <c r="K76" s="514">
        <f t="shared" si="25"/>
        <v>0</v>
      </c>
      <c r="L76" s="514">
        <f t="shared" si="26"/>
        <v>0</v>
      </c>
      <c r="M76" s="11"/>
      <c r="N76" s="291"/>
      <c r="O76" s="1359" t="s">
        <v>450</v>
      </c>
      <c r="P76" s="1354">
        <f t="shared" si="29"/>
        <v>0</v>
      </c>
      <c r="Q76" s="1354">
        <f t="shared" si="30"/>
        <v>0</v>
      </c>
      <c r="R76" s="1355">
        <f t="shared" si="31"/>
        <v>0</v>
      </c>
      <c r="S76" s="1354">
        <f t="shared" si="32"/>
        <v>0</v>
      </c>
      <c r="T76" s="1354">
        <f t="shared" si="33"/>
        <v>0</v>
      </c>
      <c r="U76" s="1354">
        <f t="shared" si="34"/>
        <v>0</v>
      </c>
      <c r="V76" s="1354">
        <f t="shared" si="35"/>
        <v>0</v>
      </c>
    </row>
    <row r="77" spans="1:22" ht="12.95" customHeight="1" x14ac:dyDescent="0.2">
      <c r="A77" s="195"/>
      <c r="B77" s="1175"/>
      <c r="C77" s="1175"/>
      <c r="D77" s="305"/>
      <c r="E77" s="242"/>
      <c r="F77" s="242"/>
      <c r="G77" s="325"/>
      <c r="H77" s="514">
        <f t="shared" si="17"/>
        <v>0</v>
      </c>
      <c r="I77" s="242"/>
      <c r="J77" s="242"/>
      <c r="K77" s="514">
        <f t="shared" si="25"/>
        <v>0</v>
      </c>
      <c r="L77" s="514">
        <f t="shared" si="26"/>
        <v>0</v>
      </c>
      <c r="M77" s="11"/>
      <c r="N77" s="291"/>
      <c r="O77" s="1359" t="s">
        <v>1017</v>
      </c>
      <c r="P77" s="1354">
        <f t="shared" si="29"/>
        <v>0</v>
      </c>
      <c r="Q77" s="1354">
        <f t="shared" si="30"/>
        <v>0</v>
      </c>
      <c r="R77" s="1355">
        <f t="shared" si="31"/>
        <v>0</v>
      </c>
      <c r="S77" s="1354">
        <f t="shared" si="32"/>
        <v>0</v>
      </c>
      <c r="T77" s="1354">
        <f t="shared" si="33"/>
        <v>0</v>
      </c>
      <c r="U77" s="1354">
        <f t="shared" si="34"/>
        <v>0</v>
      </c>
      <c r="V77" s="1354">
        <f t="shared" si="35"/>
        <v>0</v>
      </c>
    </row>
    <row r="78" spans="1:22" ht="12.95" customHeight="1" x14ac:dyDescent="0.2">
      <c r="A78" s="195"/>
      <c r="B78" s="1175"/>
      <c r="C78" s="1175"/>
      <c r="D78" s="305"/>
      <c r="E78" s="242"/>
      <c r="F78" s="242"/>
      <c r="G78" s="325"/>
      <c r="H78" s="514">
        <f t="shared" si="17"/>
        <v>0</v>
      </c>
      <c r="I78" s="242"/>
      <c r="J78" s="242"/>
      <c r="K78" s="514">
        <f t="shared" si="25"/>
        <v>0</v>
      </c>
      <c r="L78" s="514">
        <f t="shared" si="26"/>
        <v>0</v>
      </c>
      <c r="M78" s="11"/>
      <c r="N78" s="291"/>
      <c r="O78" s="1360" t="s">
        <v>452</v>
      </c>
      <c r="P78" s="1361">
        <f>SUM(P71:P77)</f>
        <v>0</v>
      </c>
      <c r="Q78" s="1361">
        <f t="shared" ref="Q78:V78" si="36">SUM(Q71:Q77)</f>
        <v>0</v>
      </c>
      <c r="R78" s="1361">
        <f t="shared" si="36"/>
        <v>0</v>
      </c>
      <c r="S78" s="1361">
        <f t="shared" si="36"/>
        <v>0</v>
      </c>
      <c r="T78" s="1361">
        <f t="shared" si="36"/>
        <v>0</v>
      </c>
      <c r="U78" s="1361">
        <f t="shared" si="36"/>
        <v>0</v>
      </c>
      <c r="V78" s="1361">
        <f t="shared" si="36"/>
        <v>0</v>
      </c>
    </row>
    <row r="79" spans="1:22" ht="12.95" customHeight="1" x14ac:dyDescent="0.2">
      <c r="A79" s="195"/>
      <c r="B79" s="1175"/>
      <c r="C79" s="1175"/>
      <c r="D79" s="305"/>
      <c r="E79" s="242"/>
      <c r="F79" s="242"/>
      <c r="G79" s="325"/>
      <c r="H79" s="514">
        <f t="shared" si="17"/>
        <v>0</v>
      </c>
      <c r="I79" s="242"/>
      <c r="J79" s="242"/>
      <c r="K79" s="514">
        <f t="shared" si="25"/>
        <v>0</v>
      </c>
      <c r="L79" s="514">
        <f t="shared" si="26"/>
        <v>0</v>
      </c>
      <c r="M79" s="11"/>
      <c r="N79" s="291"/>
      <c r="O79" s="1359" t="s">
        <v>1018</v>
      </c>
      <c r="P79" s="1354">
        <f t="shared" si="29"/>
        <v>0</v>
      </c>
      <c r="Q79" s="1354">
        <f t="shared" ref="Q79" si="37">SUMIF($A$28:$A$123,O79,$F$28:$F$123)</f>
        <v>0</v>
      </c>
      <c r="R79" s="1355">
        <f t="shared" ref="R79" si="38">SUMIF($A$28:$A$123,O79,$G$28:$G$123)</f>
        <v>0</v>
      </c>
      <c r="S79" s="1354">
        <f t="shared" ref="S79" si="39">SUMIF($A$28:$A$123,O79,$H$28:$H$123)</f>
        <v>0</v>
      </c>
      <c r="T79" s="1354">
        <f t="shared" ref="T79" si="40">SUMIF($A$28:$A$123,O79,$K$28:$K$123)</f>
        <v>0</v>
      </c>
      <c r="U79" s="1354">
        <f t="shared" ref="U79" si="41">SUMIF($A$28:$A$123,O79,$L$28:$L$123)</f>
        <v>0</v>
      </c>
      <c r="V79" s="1354">
        <f t="shared" ref="V79" si="42">SUMIF($A$28:$A$123,O79,$J$28:$J$123)</f>
        <v>0</v>
      </c>
    </row>
    <row r="80" spans="1:22" ht="12.95" customHeight="1" x14ac:dyDescent="0.2">
      <c r="A80" s="195"/>
      <c r="B80" s="1175"/>
      <c r="C80" s="1175"/>
      <c r="D80" s="305"/>
      <c r="E80" s="242"/>
      <c r="F80" s="242"/>
      <c r="G80" s="325"/>
      <c r="H80" s="514">
        <f t="shared" si="17"/>
        <v>0</v>
      </c>
      <c r="I80" s="242"/>
      <c r="J80" s="242"/>
      <c r="K80" s="514">
        <f t="shared" si="25"/>
        <v>0</v>
      </c>
      <c r="L80" s="514">
        <f t="shared" si="26"/>
        <v>0</v>
      </c>
      <c r="M80" s="11"/>
      <c r="N80" s="291"/>
      <c r="O80" s="1359" t="s">
        <v>1019</v>
      </c>
      <c r="P80" s="1354">
        <f t="shared" si="29"/>
        <v>0</v>
      </c>
      <c r="Q80" s="1354">
        <f t="shared" ref="Q80:Q83" si="43">SUMIF($A$28:$A$123,O80,$F$28:$F$123)</f>
        <v>0</v>
      </c>
      <c r="R80" s="1355">
        <f t="shared" ref="R80:R83" si="44">SUMIF($A$28:$A$123,O80,$G$28:$G$123)</f>
        <v>0</v>
      </c>
      <c r="S80" s="1354">
        <f t="shared" ref="S80:S83" si="45">SUMIF($A$28:$A$123,O80,$H$28:$H$123)</f>
        <v>0</v>
      </c>
      <c r="T80" s="1354">
        <f t="shared" ref="T80:T83" si="46">SUMIF($A$28:$A$123,O80,$K$28:$K$123)</f>
        <v>0</v>
      </c>
      <c r="U80" s="1354">
        <f t="shared" ref="U80:U83" si="47">SUMIF($A$28:$A$123,O80,$L$28:$L$123)</f>
        <v>0</v>
      </c>
      <c r="V80" s="1354">
        <f t="shared" ref="V80:V83" si="48">SUMIF($A$28:$A$123,O80,$J$28:$J$123)</f>
        <v>0</v>
      </c>
    </row>
    <row r="81" spans="1:22" ht="12.95" customHeight="1" x14ac:dyDescent="0.2">
      <c r="A81" s="195"/>
      <c r="B81" s="1175"/>
      <c r="C81" s="1175"/>
      <c r="D81" s="305"/>
      <c r="E81" s="242"/>
      <c r="F81" s="242"/>
      <c r="G81" s="325"/>
      <c r="H81" s="514">
        <f t="shared" si="17"/>
        <v>0</v>
      </c>
      <c r="I81" s="242"/>
      <c r="J81" s="242"/>
      <c r="K81" s="514">
        <f t="shared" si="25"/>
        <v>0</v>
      </c>
      <c r="L81" s="514">
        <f t="shared" si="26"/>
        <v>0</v>
      </c>
      <c r="M81" s="11"/>
      <c r="N81" s="291"/>
      <c r="O81" s="1359" t="s">
        <v>1020</v>
      </c>
      <c r="P81" s="1354">
        <f t="shared" si="29"/>
        <v>0</v>
      </c>
      <c r="Q81" s="1354">
        <f t="shared" si="43"/>
        <v>0</v>
      </c>
      <c r="R81" s="1355">
        <f t="shared" si="44"/>
        <v>0</v>
      </c>
      <c r="S81" s="1354">
        <f t="shared" si="45"/>
        <v>0</v>
      </c>
      <c r="T81" s="1354">
        <f t="shared" si="46"/>
        <v>0</v>
      </c>
      <c r="U81" s="1354">
        <f t="shared" si="47"/>
        <v>0</v>
      </c>
      <c r="V81" s="1354">
        <f t="shared" si="48"/>
        <v>0</v>
      </c>
    </row>
    <row r="82" spans="1:22" ht="12.95" customHeight="1" x14ac:dyDescent="0.2">
      <c r="A82" s="195"/>
      <c r="B82" s="1175"/>
      <c r="C82" s="1175"/>
      <c r="D82" s="305"/>
      <c r="E82" s="242"/>
      <c r="F82" s="242"/>
      <c r="G82" s="325"/>
      <c r="H82" s="514">
        <f t="shared" si="17"/>
        <v>0</v>
      </c>
      <c r="I82" s="242"/>
      <c r="J82" s="242"/>
      <c r="K82" s="514">
        <f t="shared" si="25"/>
        <v>0</v>
      </c>
      <c r="L82" s="514">
        <f t="shared" si="26"/>
        <v>0</v>
      </c>
      <c r="M82" s="11"/>
      <c r="N82" s="291"/>
      <c r="O82" s="1359" t="s">
        <v>1021</v>
      </c>
      <c r="P82" s="1354">
        <f t="shared" si="29"/>
        <v>0</v>
      </c>
      <c r="Q82" s="1354">
        <f t="shared" si="43"/>
        <v>0</v>
      </c>
      <c r="R82" s="1355">
        <f t="shared" si="44"/>
        <v>0</v>
      </c>
      <c r="S82" s="1354">
        <f t="shared" si="45"/>
        <v>0</v>
      </c>
      <c r="T82" s="1354">
        <f t="shared" si="46"/>
        <v>0</v>
      </c>
      <c r="U82" s="1354">
        <f t="shared" si="47"/>
        <v>0</v>
      </c>
      <c r="V82" s="1354">
        <f t="shared" si="48"/>
        <v>0</v>
      </c>
    </row>
    <row r="83" spans="1:22" ht="12.95" customHeight="1" x14ac:dyDescent="0.2">
      <c r="A83" s="195"/>
      <c r="B83" s="1175"/>
      <c r="C83" s="1175"/>
      <c r="D83" s="305"/>
      <c r="E83" s="242"/>
      <c r="F83" s="242"/>
      <c r="G83" s="325"/>
      <c r="H83" s="514">
        <f t="shared" si="17"/>
        <v>0</v>
      </c>
      <c r="I83" s="242"/>
      <c r="J83" s="242"/>
      <c r="K83" s="514">
        <f t="shared" si="25"/>
        <v>0</v>
      </c>
      <c r="L83" s="514">
        <f t="shared" si="26"/>
        <v>0</v>
      </c>
      <c r="M83" s="11"/>
      <c r="N83" s="291"/>
      <c r="O83" s="1359" t="s">
        <v>1022</v>
      </c>
      <c r="P83" s="1354">
        <f t="shared" si="29"/>
        <v>0</v>
      </c>
      <c r="Q83" s="1354">
        <f t="shared" si="43"/>
        <v>0</v>
      </c>
      <c r="R83" s="1355">
        <f t="shared" si="44"/>
        <v>0</v>
      </c>
      <c r="S83" s="1354">
        <f t="shared" si="45"/>
        <v>0</v>
      </c>
      <c r="T83" s="1354">
        <f t="shared" si="46"/>
        <v>0</v>
      </c>
      <c r="U83" s="1354">
        <f t="shared" si="47"/>
        <v>0</v>
      </c>
      <c r="V83" s="1354">
        <f t="shared" si="48"/>
        <v>0</v>
      </c>
    </row>
    <row r="84" spans="1:22" ht="12.95" customHeight="1" x14ac:dyDescent="0.2">
      <c r="A84" s="195"/>
      <c r="B84" s="1175"/>
      <c r="C84" s="1175"/>
      <c r="D84" s="305"/>
      <c r="E84" s="242"/>
      <c r="F84" s="242"/>
      <c r="G84" s="325"/>
      <c r="H84" s="514">
        <f t="shared" si="17"/>
        <v>0</v>
      </c>
      <c r="I84" s="242"/>
      <c r="J84" s="242"/>
      <c r="K84" s="514">
        <f t="shared" si="25"/>
        <v>0</v>
      </c>
      <c r="L84" s="514">
        <f t="shared" si="26"/>
        <v>0</v>
      </c>
      <c r="M84" s="11"/>
      <c r="N84" s="291"/>
      <c r="O84" s="1360" t="s">
        <v>453</v>
      </c>
      <c r="P84" s="1354">
        <f>SUM(P79:P83)</f>
        <v>0</v>
      </c>
      <c r="Q84" s="1354">
        <f t="shared" ref="Q84:V84" si="49">SUM(Q79:Q83)</f>
        <v>0</v>
      </c>
      <c r="R84" s="1354">
        <f t="shared" si="49"/>
        <v>0</v>
      </c>
      <c r="S84" s="1354">
        <f t="shared" si="49"/>
        <v>0</v>
      </c>
      <c r="T84" s="1354">
        <f t="shared" si="49"/>
        <v>0</v>
      </c>
      <c r="U84" s="1354">
        <f t="shared" si="49"/>
        <v>0</v>
      </c>
      <c r="V84" s="1354">
        <f t="shared" si="49"/>
        <v>0</v>
      </c>
    </row>
    <row r="85" spans="1:22" ht="12.95" customHeight="1" x14ac:dyDescent="0.2">
      <c r="A85" s="195"/>
      <c r="B85" s="1175"/>
      <c r="C85" s="1175"/>
      <c r="D85" s="305"/>
      <c r="E85" s="242"/>
      <c r="F85" s="242"/>
      <c r="G85" s="325"/>
      <c r="H85" s="514">
        <f t="shared" si="17"/>
        <v>0</v>
      </c>
      <c r="I85" s="242"/>
      <c r="J85" s="242"/>
      <c r="K85" s="514">
        <f t="shared" si="25"/>
        <v>0</v>
      </c>
      <c r="L85" s="514">
        <f t="shared" si="26"/>
        <v>0</v>
      </c>
      <c r="M85" s="11"/>
      <c r="N85" s="291"/>
      <c r="O85" s="1358"/>
      <c r="P85" s="1358"/>
      <c r="Q85" s="1358"/>
      <c r="R85" s="1358"/>
      <c r="S85" s="1358"/>
      <c r="T85" s="1358"/>
      <c r="U85" s="1358"/>
      <c r="V85" s="1358"/>
    </row>
    <row r="86" spans="1:22" ht="12.95" customHeight="1" x14ac:dyDescent="0.2">
      <c r="A86" s="195"/>
      <c r="B86" s="1175"/>
      <c r="C86" s="1175"/>
      <c r="D86" s="305"/>
      <c r="E86" s="242"/>
      <c r="F86" s="242"/>
      <c r="G86" s="325"/>
      <c r="H86" s="514">
        <f t="shared" si="17"/>
        <v>0</v>
      </c>
      <c r="I86" s="242"/>
      <c r="J86" s="242"/>
      <c r="K86" s="514">
        <f t="shared" si="25"/>
        <v>0</v>
      </c>
      <c r="L86" s="514">
        <f t="shared" si="26"/>
        <v>0</v>
      </c>
      <c r="M86" s="11"/>
      <c r="N86" s="291"/>
      <c r="O86" s="1358"/>
      <c r="P86" s="1358"/>
      <c r="Q86" s="1358"/>
      <c r="R86" s="1362"/>
      <c r="S86" s="1358"/>
      <c r="T86" s="1358"/>
      <c r="U86" s="1358"/>
      <c r="V86" s="1358"/>
    </row>
    <row r="87" spans="1:22" ht="12.95" customHeight="1" x14ac:dyDescent="0.2">
      <c r="A87" s="195"/>
      <c r="B87" s="1175"/>
      <c r="C87" s="1175"/>
      <c r="D87" s="305"/>
      <c r="E87" s="242"/>
      <c r="F87" s="242"/>
      <c r="G87" s="325"/>
      <c r="H87" s="514">
        <f t="shared" si="17"/>
        <v>0</v>
      </c>
      <c r="I87" s="242"/>
      <c r="J87" s="242"/>
      <c r="K87" s="514">
        <f t="shared" si="25"/>
        <v>0</v>
      </c>
      <c r="L87" s="514">
        <f t="shared" si="26"/>
        <v>0</v>
      </c>
      <c r="M87" s="11"/>
      <c r="N87" s="291"/>
      <c r="O87" s="1360" t="s">
        <v>65</v>
      </c>
      <c r="P87" s="1361">
        <f t="shared" ref="P87:V87" si="50">P78+P84+P69</f>
        <v>0</v>
      </c>
      <c r="Q87" s="1361">
        <f t="shared" si="50"/>
        <v>0</v>
      </c>
      <c r="R87" s="1361">
        <f t="shared" si="50"/>
        <v>0</v>
      </c>
      <c r="S87" s="1361">
        <f t="shared" si="50"/>
        <v>0</v>
      </c>
      <c r="T87" s="1361">
        <f t="shared" si="50"/>
        <v>0</v>
      </c>
      <c r="U87" s="1361">
        <f t="shared" si="50"/>
        <v>0</v>
      </c>
      <c r="V87" s="1361">
        <f t="shared" si="50"/>
        <v>0</v>
      </c>
    </row>
    <row r="88" spans="1:22" ht="12.95" customHeight="1" x14ac:dyDescent="0.2">
      <c r="A88" s="195"/>
      <c r="B88" s="1175"/>
      <c r="C88" s="1175"/>
      <c r="D88" s="305"/>
      <c r="E88" s="242"/>
      <c r="F88" s="242"/>
      <c r="G88" s="325"/>
      <c r="H88" s="514">
        <f t="shared" si="17"/>
        <v>0</v>
      </c>
      <c r="I88" s="242"/>
      <c r="J88" s="242"/>
      <c r="K88" s="514">
        <f t="shared" si="25"/>
        <v>0</v>
      </c>
      <c r="L88" s="514">
        <f t="shared" si="26"/>
        <v>0</v>
      </c>
      <c r="M88" s="11"/>
      <c r="N88" s="291"/>
    </row>
    <row r="89" spans="1:22" ht="12.95" customHeight="1" x14ac:dyDescent="0.2">
      <c r="A89" s="195"/>
      <c r="B89" s="1175"/>
      <c r="C89" s="1175"/>
      <c r="D89" s="305"/>
      <c r="E89" s="242"/>
      <c r="F89" s="242"/>
      <c r="G89" s="325"/>
      <c r="H89" s="514">
        <f t="shared" si="17"/>
        <v>0</v>
      </c>
      <c r="I89" s="242"/>
      <c r="J89" s="242"/>
      <c r="K89" s="514">
        <f t="shared" si="25"/>
        <v>0</v>
      </c>
      <c r="L89" s="514">
        <f t="shared" si="26"/>
        <v>0</v>
      </c>
      <c r="M89" s="11"/>
      <c r="N89" s="291"/>
      <c r="O89" s="291"/>
      <c r="U89" s="291"/>
    </row>
    <row r="90" spans="1:22" ht="12.95" customHeight="1" x14ac:dyDescent="0.2">
      <c r="A90" s="195"/>
      <c r="B90" s="1175"/>
      <c r="C90" s="1175"/>
      <c r="D90" s="305"/>
      <c r="E90" s="242"/>
      <c r="F90" s="242"/>
      <c r="G90" s="325"/>
      <c r="H90" s="514">
        <f t="shared" si="17"/>
        <v>0</v>
      </c>
      <c r="I90" s="242"/>
      <c r="J90" s="242"/>
      <c r="K90" s="514">
        <f t="shared" si="25"/>
        <v>0</v>
      </c>
      <c r="L90" s="514">
        <f t="shared" si="26"/>
        <v>0</v>
      </c>
      <c r="M90" s="11"/>
      <c r="N90" s="291"/>
      <c r="O90" s="291"/>
      <c r="P90" s="1363" t="s">
        <v>225</v>
      </c>
      <c r="Q90" s="291"/>
      <c r="R90" s="291"/>
      <c r="S90" s="291"/>
      <c r="T90" s="291"/>
      <c r="U90" s="291"/>
    </row>
    <row r="91" spans="1:22" ht="12.95" customHeight="1" x14ac:dyDescent="0.2">
      <c r="A91" s="195"/>
      <c r="B91" s="1175"/>
      <c r="C91" s="1175"/>
      <c r="D91" s="305"/>
      <c r="E91" s="242"/>
      <c r="F91" s="242"/>
      <c r="G91" s="325"/>
      <c r="H91" s="514">
        <f t="shared" si="17"/>
        <v>0</v>
      </c>
      <c r="I91" s="242"/>
      <c r="J91" s="242"/>
      <c r="K91" s="514">
        <f t="shared" si="25"/>
        <v>0</v>
      </c>
      <c r="L91" s="514">
        <f t="shared" si="26"/>
        <v>0</v>
      </c>
      <c r="M91" s="11"/>
      <c r="N91" s="291"/>
      <c r="O91" s="291"/>
      <c r="P91" s="1364" t="s">
        <v>51</v>
      </c>
      <c r="Q91" s="312" t="str">
        <f>"Valuation Amount Balance Sheet "&amp;YEAR($B$6)</f>
        <v>Valuation Amount Balance Sheet 1900</v>
      </c>
      <c r="R91" s="312" t="s">
        <v>224</v>
      </c>
      <c r="S91" s="312" t="str">
        <f>"Other Assets at Year End "&amp;YEAR($B$6)</f>
        <v>Other Assets at Year End 1900</v>
      </c>
      <c r="T91" s="291"/>
      <c r="U91" s="291"/>
    </row>
    <row r="92" spans="1:22" ht="12.95" customHeight="1" x14ac:dyDescent="0.2">
      <c r="A92" s="195"/>
      <c r="B92" s="1175"/>
      <c r="C92" s="1175"/>
      <c r="D92" s="305"/>
      <c r="E92" s="242"/>
      <c r="F92" s="242"/>
      <c r="G92" s="325"/>
      <c r="H92" s="514">
        <f t="shared" si="17"/>
        <v>0</v>
      </c>
      <c r="I92" s="242"/>
      <c r="J92" s="242"/>
      <c r="K92" s="514">
        <f t="shared" si="25"/>
        <v>0</v>
      </c>
      <c r="L92" s="514">
        <f t="shared" si="26"/>
        <v>0</v>
      </c>
      <c r="M92" s="11"/>
      <c r="N92" s="291"/>
      <c r="O92" s="291"/>
      <c r="P92" s="510" t="s">
        <v>173</v>
      </c>
      <c r="Q92" s="1365" t="e">
        <f>SUMIF(#REF!,P92,$H$28:$H$123)</f>
        <v>#REF!</v>
      </c>
      <c r="R92" s="1365" t="e">
        <f>SUMIF(#REF!,P92,$K$28:$K$123)</f>
        <v>#REF!</v>
      </c>
      <c r="S92" s="1365" t="e">
        <f>SUMIF(#REF!,P92,$L$28:$L$123)</f>
        <v>#REF!</v>
      </c>
      <c r="T92" s="291"/>
      <c r="U92" s="291"/>
    </row>
    <row r="93" spans="1:22" ht="12.95" customHeight="1" x14ac:dyDescent="0.2">
      <c r="A93" s="195"/>
      <c r="B93" s="1175"/>
      <c r="C93" s="1175"/>
      <c r="D93" s="305"/>
      <c r="E93" s="242"/>
      <c r="F93" s="242"/>
      <c r="G93" s="325"/>
      <c r="H93" s="514">
        <f t="shared" si="17"/>
        <v>0</v>
      </c>
      <c r="I93" s="242"/>
      <c r="J93" s="242"/>
      <c r="K93" s="514">
        <f t="shared" si="25"/>
        <v>0</v>
      </c>
      <c r="L93" s="514">
        <f t="shared" si="26"/>
        <v>0</v>
      </c>
      <c r="M93" s="11"/>
      <c r="N93" s="291"/>
      <c r="O93" s="291"/>
      <c r="P93" s="510" t="s">
        <v>175</v>
      </c>
      <c r="Q93" s="1365" t="e">
        <f>SUMIF(#REF!,P93,$H$28:$H$123)</f>
        <v>#REF!</v>
      </c>
      <c r="R93" s="1365" t="e">
        <f>SUMIF(#REF!,P93,$K$28:$K$123)</f>
        <v>#REF!</v>
      </c>
      <c r="S93" s="1365" t="e">
        <f>SUMIF(#REF!,P93,$L$28:$L$123)</f>
        <v>#REF!</v>
      </c>
      <c r="T93" s="291"/>
      <c r="U93" s="291"/>
    </row>
    <row r="94" spans="1:22" ht="12.95" customHeight="1" x14ac:dyDescent="0.2">
      <c r="A94" s="195"/>
      <c r="B94" s="1175"/>
      <c r="C94" s="1175"/>
      <c r="D94" s="305"/>
      <c r="E94" s="242"/>
      <c r="F94" s="242"/>
      <c r="G94" s="325"/>
      <c r="H94" s="514">
        <f t="shared" si="17"/>
        <v>0</v>
      </c>
      <c r="I94" s="242"/>
      <c r="J94" s="242"/>
      <c r="K94" s="514">
        <f t="shared" ref="K94:K123" si="51">IF(D94=$Q$14,H94,0)</f>
        <v>0</v>
      </c>
      <c r="L94" s="514">
        <f t="shared" ref="L94:L123" si="52">IF(OR(D94=$Q$15,ISBLANK(D94)),H94,0)</f>
        <v>0</v>
      </c>
      <c r="M94" s="11"/>
      <c r="N94" s="291"/>
      <c r="O94" s="291"/>
      <c r="P94" s="510" t="s">
        <v>174</v>
      </c>
      <c r="Q94" s="1365" t="e">
        <f>SUMIF(#REF!,P94,$H$28:$H$123)</f>
        <v>#REF!</v>
      </c>
      <c r="R94" s="1365" t="e">
        <f>SUMIF(#REF!,P94,$K$28:$K$123)</f>
        <v>#REF!</v>
      </c>
      <c r="S94" s="1365" t="e">
        <f>SUMIF(#REF!,P94,$L$28:$L$123)</f>
        <v>#REF!</v>
      </c>
      <c r="T94" s="291"/>
      <c r="U94" s="291"/>
    </row>
    <row r="95" spans="1:22" ht="12.95" customHeight="1" x14ac:dyDescent="0.2">
      <c r="A95" s="195"/>
      <c r="B95" s="1175"/>
      <c r="C95" s="1175"/>
      <c r="D95" s="305"/>
      <c r="E95" s="242"/>
      <c r="F95" s="242"/>
      <c r="G95" s="325"/>
      <c r="H95" s="514">
        <f t="shared" si="17"/>
        <v>0</v>
      </c>
      <c r="I95" s="242"/>
      <c r="J95" s="242"/>
      <c r="K95" s="514">
        <f t="shared" si="51"/>
        <v>0</v>
      </c>
      <c r="L95" s="514">
        <f t="shared" si="52"/>
        <v>0</v>
      </c>
      <c r="M95" s="11"/>
      <c r="N95" s="291"/>
      <c r="O95" s="291"/>
      <c r="P95" s="510" t="s">
        <v>176</v>
      </c>
      <c r="Q95" s="1365" t="e">
        <f>SUMIF(#REF!,P95,$H$28:$H$123)</f>
        <v>#REF!</v>
      </c>
      <c r="R95" s="1365" t="e">
        <f>SUMIF(#REF!,P95,$K$28:$K$123)</f>
        <v>#REF!</v>
      </c>
      <c r="S95" s="1365" t="e">
        <f>SUMIF(#REF!,P95,$L$28:$L$123)</f>
        <v>#REF!</v>
      </c>
      <c r="T95" s="291"/>
      <c r="U95" s="291"/>
    </row>
    <row r="96" spans="1:22" ht="12.95" customHeight="1" x14ac:dyDescent="0.2">
      <c r="A96" s="195"/>
      <c r="B96" s="1175"/>
      <c r="C96" s="1175"/>
      <c r="D96" s="305"/>
      <c r="E96" s="242"/>
      <c r="F96" s="242"/>
      <c r="G96" s="325"/>
      <c r="H96" s="514">
        <f t="shared" si="17"/>
        <v>0</v>
      </c>
      <c r="I96" s="242"/>
      <c r="J96" s="242"/>
      <c r="K96" s="514">
        <f t="shared" si="51"/>
        <v>0</v>
      </c>
      <c r="L96" s="514">
        <f t="shared" si="52"/>
        <v>0</v>
      </c>
      <c r="M96" s="11"/>
      <c r="N96" s="291"/>
      <c r="O96" s="291"/>
      <c r="P96" s="510" t="s">
        <v>177</v>
      </c>
      <c r="Q96" s="1365" t="e">
        <f>SUMIF(#REF!,P96,$H$28:$H$123)</f>
        <v>#REF!</v>
      </c>
      <c r="R96" s="1365" t="e">
        <f>SUMIF(#REF!,P96,$K$28:$K$123)</f>
        <v>#REF!</v>
      </c>
      <c r="S96" s="1365" t="e">
        <f>SUMIF(#REF!,P96,$L$28:$L$123)</f>
        <v>#REF!</v>
      </c>
      <c r="T96" s="291"/>
      <c r="U96" s="291"/>
    </row>
    <row r="97" spans="1:21" ht="12.95" customHeight="1" x14ac:dyDescent="0.2">
      <c r="A97" s="195"/>
      <c r="B97" s="1175"/>
      <c r="C97" s="1175"/>
      <c r="D97" s="305"/>
      <c r="E97" s="242"/>
      <c r="F97" s="242"/>
      <c r="G97" s="325"/>
      <c r="H97" s="514">
        <f t="shared" si="17"/>
        <v>0</v>
      </c>
      <c r="I97" s="242"/>
      <c r="J97" s="242"/>
      <c r="K97" s="514">
        <f t="shared" si="51"/>
        <v>0</v>
      </c>
      <c r="L97" s="514">
        <f t="shared" si="52"/>
        <v>0</v>
      </c>
      <c r="M97" s="11"/>
      <c r="N97" s="291"/>
      <c r="O97" s="291"/>
      <c r="P97" s="510" t="s">
        <v>178</v>
      </c>
      <c r="Q97" s="1365" t="e">
        <f>SUMIF(#REF!,P97,$H$28:$H$123)</f>
        <v>#REF!</v>
      </c>
      <c r="R97" s="1365" t="e">
        <f>SUMIF(#REF!,P97,$K$28:$K$123)</f>
        <v>#REF!</v>
      </c>
      <c r="S97" s="1365" t="e">
        <f>SUMIF(#REF!,P97,$L$28:$L$123)</f>
        <v>#REF!</v>
      </c>
      <c r="T97" s="291"/>
      <c r="U97" s="291"/>
    </row>
    <row r="98" spans="1:21" ht="12.95" customHeight="1" x14ac:dyDescent="0.2">
      <c r="A98" s="195"/>
      <c r="B98" s="1175"/>
      <c r="C98" s="1175"/>
      <c r="D98" s="305"/>
      <c r="E98" s="242"/>
      <c r="F98" s="242"/>
      <c r="G98" s="325"/>
      <c r="H98" s="514">
        <f t="shared" si="17"/>
        <v>0</v>
      </c>
      <c r="I98" s="242"/>
      <c r="J98" s="242"/>
      <c r="K98" s="514">
        <f t="shared" si="51"/>
        <v>0</v>
      </c>
      <c r="L98" s="514">
        <f t="shared" si="52"/>
        <v>0</v>
      </c>
      <c r="M98" s="11"/>
      <c r="N98" s="291"/>
      <c r="O98" s="291"/>
      <c r="P98" s="510" t="s">
        <v>179</v>
      </c>
      <c r="Q98" s="1365" t="e">
        <f>SUMIF(#REF!,P98,$H$28:$H$123)</f>
        <v>#REF!</v>
      </c>
      <c r="R98" s="1365" t="e">
        <f>SUMIF(#REF!,P98,$K$28:$K$123)</f>
        <v>#REF!</v>
      </c>
      <c r="S98" s="1365" t="e">
        <f>SUMIF(#REF!,P98,$L$28:$L$123)</f>
        <v>#REF!</v>
      </c>
      <c r="T98" s="291"/>
      <c r="U98" s="291"/>
    </row>
    <row r="99" spans="1:21" ht="12.95" customHeight="1" x14ac:dyDescent="0.2">
      <c r="A99" s="195"/>
      <c r="B99" s="1175"/>
      <c r="C99" s="1175"/>
      <c r="D99" s="305"/>
      <c r="E99" s="242"/>
      <c r="F99" s="242"/>
      <c r="G99" s="325"/>
      <c r="H99" s="514">
        <f t="shared" si="17"/>
        <v>0</v>
      </c>
      <c r="I99" s="242"/>
      <c r="J99" s="242"/>
      <c r="K99" s="514">
        <f t="shared" si="51"/>
        <v>0</v>
      </c>
      <c r="L99" s="514">
        <f t="shared" si="52"/>
        <v>0</v>
      </c>
      <c r="M99" s="11"/>
      <c r="N99" s="291"/>
      <c r="O99" s="291"/>
      <c r="P99" s="1360" t="s">
        <v>16</v>
      </c>
      <c r="Q99" s="1365" t="e">
        <f>SUM(Q92:Q98)</f>
        <v>#REF!</v>
      </c>
      <c r="R99" s="1365" t="e">
        <f>SUM(R92:R98)</f>
        <v>#REF!</v>
      </c>
      <c r="S99" s="1365" t="e">
        <f>SUM(S92:S98)</f>
        <v>#REF!</v>
      </c>
      <c r="T99" s="291"/>
      <c r="U99" s="291"/>
    </row>
    <row r="100" spans="1:21" ht="12.95" customHeight="1" x14ac:dyDescent="0.2">
      <c r="A100" s="195"/>
      <c r="B100" s="1175"/>
      <c r="C100" s="1175"/>
      <c r="D100" s="305"/>
      <c r="E100" s="242"/>
      <c r="F100" s="242"/>
      <c r="G100" s="325"/>
      <c r="H100" s="514">
        <f t="shared" si="17"/>
        <v>0</v>
      </c>
      <c r="I100" s="242"/>
      <c r="J100" s="242"/>
      <c r="K100" s="514">
        <f t="shared" si="51"/>
        <v>0</v>
      </c>
      <c r="L100" s="514">
        <f t="shared" si="52"/>
        <v>0</v>
      </c>
      <c r="M100" s="11"/>
      <c r="N100" s="291"/>
      <c r="O100" s="291"/>
      <c r="P100" s="291"/>
      <c r="Q100" s="291"/>
      <c r="R100" s="291"/>
      <c r="S100" s="291"/>
      <c r="T100" s="291"/>
      <c r="U100" s="291"/>
    </row>
    <row r="101" spans="1:21" ht="12.95" customHeight="1" x14ac:dyDescent="0.2">
      <c r="A101" s="195"/>
      <c r="B101" s="1175"/>
      <c r="C101" s="1175"/>
      <c r="D101" s="305"/>
      <c r="E101" s="242"/>
      <c r="F101" s="242"/>
      <c r="G101" s="325"/>
      <c r="H101" s="514">
        <f t="shared" si="17"/>
        <v>0</v>
      </c>
      <c r="I101" s="242"/>
      <c r="J101" s="242"/>
      <c r="K101" s="514">
        <f t="shared" si="51"/>
        <v>0</v>
      </c>
      <c r="L101" s="514">
        <f t="shared" si="52"/>
        <v>0</v>
      </c>
      <c r="M101" s="11"/>
      <c r="N101" s="291"/>
      <c r="O101" s="291"/>
      <c r="P101" s="291"/>
      <c r="Q101" s="291"/>
      <c r="R101" s="291"/>
      <c r="S101" s="291"/>
      <c r="T101" s="291"/>
      <c r="U101" s="291"/>
    </row>
    <row r="102" spans="1:21" ht="12.95" customHeight="1" x14ac:dyDescent="0.2">
      <c r="A102" s="195"/>
      <c r="B102" s="1175"/>
      <c r="C102" s="1175"/>
      <c r="D102" s="305"/>
      <c r="E102" s="242"/>
      <c r="F102" s="242"/>
      <c r="G102" s="325"/>
      <c r="H102" s="514">
        <f t="shared" si="17"/>
        <v>0</v>
      </c>
      <c r="I102" s="242"/>
      <c r="J102" s="242"/>
      <c r="K102" s="514">
        <f t="shared" si="51"/>
        <v>0</v>
      </c>
      <c r="L102" s="514">
        <f t="shared" si="52"/>
        <v>0</v>
      </c>
      <c r="M102" s="11"/>
      <c r="N102" s="291"/>
      <c r="O102" s="291"/>
      <c r="P102" s="291"/>
      <c r="Q102" s="291"/>
      <c r="R102" s="291"/>
      <c r="S102" s="291"/>
      <c r="T102" s="291"/>
      <c r="U102" s="291"/>
    </row>
    <row r="103" spans="1:21" ht="12.95" customHeight="1" x14ac:dyDescent="0.2">
      <c r="A103" s="195"/>
      <c r="B103" s="1175"/>
      <c r="C103" s="1175"/>
      <c r="D103" s="305"/>
      <c r="E103" s="242"/>
      <c r="F103" s="242"/>
      <c r="G103" s="325"/>
      <c r="H103" s="514">
        <f t="shared" si="17"/>
        <v>0</v>
      </c>
      <c r="I103" s="242"/>
      <c r="J103" s="242"/>
      <c r="K103" s="514">
        <f t="shared" si="51"/>
        <v>0</v>
      </c>
      <c r="L103" s="514">
        <f t="shared" si="52"/>
        <v>0</v>
      </c>
      <c r="M103" s="11"/>
      <c r="N103" s="291"/>
      <c r="O103" s="291"/>
      <c r="P103" s="291"/>
      <c r="Q103" s="291"/>
      <c r="R103" s="291"/>
      <c r="S103" s="291"/>
      <c r="T103" s="291"/>
      <c r="U103" s="291"/>
    </row>
    <row r="104" spans="1:21" ht="12.95" customHeight="1" x14ac:dyDescent="0.2">
      <c r="A104" s="195"/>
      <c r="B104" s="1175"/>
      <c r="C104" s="1175"/>
      <c r="D104" s="305"/>
      <c r="E104" s="242"/>
      <c r="F104" s="242"/>
      <c r="G104" s="325"/>
      <c r="H104" s="514">
        <f t="shared" si="17"/>
        <v>0</v>
      </c>
      <c r="I104" s="242"/>
      <c r="J104" s="242"/>
      <c r="K104" s="514">
        <f t="shared" si="51"/>
        <v>0</v>
      </c>
      <c r="L104" s="514">
        <f t="shared" si="52"/>
        <v>0</v>
      </c>
      <c r="M104" s="11"/>
      <c r="N104" s="291"/>
      <c r="O104" s="291"/>
      <c r="P104" s="291"/>
      <c r="Q104" s="291"/>
      <c r="R104" s="291"/>
      <c r="S104" s="291"/>
      <c r="T104" s="291"/>
      <c r="U104" s="291"/>
    </row>
    <row r="105" spans="1:21" ht="12.95" customHeight="1" x14ac:dyDescent="0.2">
      <c r="A105" s="195"/>
      <c r="B105" s="1175"/>
      <c r="C105" s="1175"/>
      <c r="D105" s="305"/>
      <c r="E105" s="242"/>
      <c r="F105" s="242"/>
      <c r="G105" s="325"/>
      <c r="H105" s="514">
        <f t="shared" si="17"/>
        <v>0</v>
      </c>
      <c r="I105" s="242"/>
      <c r="J105" s="242"/>
      <c r="K105" s="514">
        <f t="shared" si="51"/>
        <v>0</v>
      </c>
      <c r="L105" s="514">
        <f t="shared" si="52"/>
        <v>0</v>
      </c>
      <c r="M105" s="11"/>
      <c r="N105" s="291"/>
      <c r="O105" s="291"/>
      <c r="P105" s="291"/>
      <c r="Q105" s="291"/>
      <c r="R105" s="291"/>
      <c r="S105" s="291"/>
      <c r="T105" s="291"/>
      <c r="U105" s="291"/>
    </row>
    <row r="106" spans="1:21" ht="12.95" customHeight="1" x14ac:dyDescent="0.2">
      <c r="A106" s="195"/>
      <c r="B106" s="1175"/>
      <c r="C106" s="1175"/>
      <c r="D106" s="305"/>
      <c r="E106" s="242"/>
      <c r="F106" s="242"/>
      <c r="G106" s="325"/>
      <c r="H106" s="514">
        <f t="shared" si="17"/>
        <v>0</v>
      </c>
      <c r="I106" s="242"/>
      <c r="J106" s="242"/>
      <c r="K106" s="514">
        <f t="shared" si="51"/>
        <v>0</v>
      </c>
      <c r="L106" s="514">
        <f t="shared" si="52"/>
        <v>0</v>
      </c>
      <c r="M106" s="11"/>
      <c r="N106" s="291"/>
      <c r="O106" s="291"/>
      <c r="P106" s="291"/>
      <c r="Q106" s="291"/>
      <c r="R106" s="291"/>
      <c r="S106" s="291"/>
      <c r="T106" s="291"/>
      <c r="U106" s="291"/>
    </row>
    <row r="107" spans="1:21" ht="12.95" customHeight="1" x14ac:dyDescent="0.2">
      <c r="A107" s="195"/>
      <c r="B107" s="1175"/>
      <c r="C107" s="1175"/>
      <c r="D107" s="305"/>
      <c r="E107" s="242"/>
      <c r="F107" s="242"/>
      <c r="G107" s="325"/>
      <c r="H107" s="514">
        <f t="shared" si="17"/>
        <v>0</v>
      </c>
      <c r="I107" s="242"/>
      <c r="J107" s="242"/>
      <c r="K107" s="514">
        <f t="shared" si="51"/>
        <v>0</v>
      </c>
      <c r="L107" s="514">
        <f t="shared" si="52"/>
        <v>0</v>
      </c>
      <c r="M107" s="11"/>
      <c r="N107" s="291"/>
      <c r="O107" s="291"/>
      <c r="P107" s="291"/>
      <c r="Q107" s="291"/>
      <c r="R107" s="291"/>
      <c r="S107" s="291"/>
      <c r="T107" s="291"/>
      <c r="U107" s="291"/>
    </row>
    <row r="108" spans="1:21" ht="12.95" customHeight="1" x14ac:dyDescent="0.2">
      <c r="A108" s="195"/>
      <c r="B108" s="1175"/>
      <c r="C108" s="1175"/>
      <c r="D108" s="305"/>
      <c r="E108" s="242"/>
      <c r="F108" s="242"/>
      <c r="G108" s="325"/>
      <c r="H108" s="514">
        <f t="shared" si="17"/>
        <v>0</v>
      </c>
      <c r="I108" s="242"/>
      <c r="J108" s="242"/>
      <c r="K108" s="514">
        <f t="shared" si="51"/>
        <v>0</v>
      </c>
      <c r="L108" s="514">
        <f t="shared" si="52"/>
        <v>0</v>
      </c>
      <c r="M108" s="11"/>
      <c r="N108" s="291"/>
      <c r="O108" s="291"/>
      <c r="P108" s="291"/>
      <c r="Q108" s="291"/>
      <c r="R108" s="291"/>
      <c r="S108" s="291"/>
      <c r="T108" s="291"/>
      <c r="U108" s="291"/>
    </row>
    <row r="109" spans="1:21" ht="12.95" customHeight="1" x14ac:dyDescent="0.2">
      <c r="A109" s="195"/>
      <c r="B109" s="1175"/>
      <c r="C109" s="1175"/>
      <c r="D109" s="305"/>
      <c r="E109" s="242"/>
      <c r="F109" s="242"/>
      <c r="G109" s="325"/>
      <c r="H109" s="514">
        <f t="shared" si="17"/>
        <v>0</v>
      </c>
      <c r="I109" s="242"/>
      <c r="J109" s="242"/>
      <c r="K109" s="514">
        <f t="shared" si="51"/>
        <v>0</v>
      </c>
      <c r="L109" s="514">
        <f t="shared" si="52"/>
        <v>0</v>
      </c>
      <c r="M109" s="11"/>
      <c r="N109" s="291"/>
      <c r="O109" s="291"/>
      <c r="P109" s="291"/>
      <c r="Q109" s="291"/>
      <c r="R109" s="291"/>
      <c r="S109" s="291"/>
      <c r="T109" s="291"/>
      <c r="U109" s="291"/>
    </row>
    <row r="110" spans="1:21" ht="12.95" customHeight="1" x14ac:dyDescent="0.2">
      <c r="A110" s="195"/>
      <c r="B110" s="1175"/>
      <c r="C110" s="1175"/>
      <c r="D110" s="305"/>
      <c r="E110" s="242"/>
      <c r="F110" s="242"/>
      <c r="G110" s="325"/>
      <c r="H110" s="514">
        <f t="shared" si="17"/>
        <v>0</v>
      </c>
      <c r="I110" s="242"/>
      <c r="J110" s="242"/>
      <c r="K110" s="514">
        <f t="shared" si="51"/>
        <v>0</v>
      </c>
      <c r="L110" s="514">
        <f t="shared" si="52"/>
        <v>0</v>
      </c>
      <c r="M110" s="11"/>
      <c r="N110" s="291"/>
      <c r="O110" s="291"/>
      <c r="P110" s="291"/>
      <c r="Q110" s="291"/>
      <c r="R110" s="291"/>
      <c r="S110" s="291"/>
      <c r="T110" s="291"/>
      <c r="U110" s="291"/>
    </row>
    <row r="111" spans="1:21" ht="12.95" customHeight="1" x14ac:dyDescent="0.2">
      <c r="A111" s="195"/>
      <c r="B111" s="1175"/>
      <c r="C111" s="1175"/>
      <c r="D111" s="305"/>
      <c r="E111" s="242"/>
      <c r="F111" s="242"/>
      <c r="G111" s="325"/>
      <c r="H111" s="514">
        <f t="shared" si="17"/>
        <v>0</v>
      </c>
      <c r="I111" s="242"/>
      <c r="J111" s="242"/>
      <c r="K111" s="514">
        <f t="shared" si="51"/>
        <v>0</v>
      </c>
      <c r="L111" s="514">
        <f t="shared" si="52"/>
        <v>0</v>
      </c>
      <c r="M111" s="11"/>
      <c r="N111" s="291"/>
      <c r="O111" s="291"/>
      <c r="P111" s="291"/>
      <c r="Q111" s="291"/>
      <c r="R111" s="291"/>
      <c r="S111" s="291"/>
      <c r="T111" s="291"/>
      <c r="U111" s="291"/>
    </row>
    <row r="112" spans="1:21" ht="12.95" customHeight="1" x14ac:dyDescent="0.2">
      <c r="A112" s="195"/>
      <c r="B112" s="1175"/>
      <c r="C112" s="1175"/>
      <c r="D112" s="305"/>
      <c r="E112" s="242"/>
      <c r="F112" s="242"/>
      <c r="G112" s="325"/>
      <c r="H112" s="514">
        <f t="shared" si="17"/>
        <v>0</v>
      </c>
      <c r="I112" s="242"/>
      <c r="J112" s="242"/>
      <c r="K112" s="514">
        <f t="shared" si="51"/>
        <v>0</v>
      </c>
      <c r="L112" s="514">
        <f t="shared" si="52"/>
        <v>0</v>
      </c>
      <c r="M112" s="11"/>
      <c r="N112" s="291"/>
      <c r="O112" s="291"/>
      <c r="P112" s="291"/>
      <c r="Q112" s="291"/>
      <c r="R112" s="291"/>
      <c r="S112" s="291"/>
      <c r="T112" s="291"/>
      <c r="U112" s="291"/>
    </row>
    <row r="113" spans="1:22" ht="12.95" customHeight="1" x14ac:dyDescent="0.2">
      <c r="A113" s="195"/>
      <c r="B113" s="1175"/>
      <c r="C113" s="1175"/>
      <c r="D113" s="305"/>
      <c r="E113" s="242"/>
      <c r="F113" s="242"/>
      <c r="G113" s="325"/>
      <c r="H113" s="514">
        <f t="shared" si="17"/>
        <v>0</v>
      </c>
      <c r="I113" s="242"/>
      <c r="J113" s="242"/>
      <c r="K113" s="514">
        <f t="shared" si="51"/>
        <v>0</v>
      </c>
      <c r="L113" s="514">
        <f t="shared" si="52"/>
        <v>0</v>
      </c>
      <c r="M113" s="11"/>
      <c r="N113" s="291"/>
      <c r="O113" s="291"/>
      <c r="P113" s="291"/>
      <c r="Q113" s="291"/>
      <c r="R113" s="291"/>
      <c r="S113" s="291"/>
      <c r="T113" s="291"/>
      <c r="U113" s="291"/>
    </row>
    <row r="114" spans="1:22" ht="12.95" customHeight="1" x14ac:dyDescent="0.2">
      <c r="A114" s="195"/>
      <c r="B114" s="1175"/>
      <c r="C114" s="1175"/>
      <c r="D114" s="305"/>
      <c r="E114" s="242"/>
      <c r="F114" s="242"/>
      <c r="G114" s="325"/>
      <c r="H114" s="514">
        <f t="shared" si="17"/>
        <v>0</v>
      </c>
      <c r="I114" s="242"/>
      <c r="J114" s="242"/>
      <c r="K114" s="514">
        <f t="shared" si="51"/>
        <v>0</v>
      </c>
      <c r="L114" s="514">
        <f t="shared" si="52"/>
        <v>0</v>
      </c>
      <c r="M114" s="11"/>
      <c r="N114" s="291"/>
      <c r="O114" s="291"/>
      <c r="P114" s="291"/>
      <c r="Q114" s="291"/>
      <c r="R114" s="291"/>
      <c r="S114" s="291"/>
      <c r="T114" s="291"/>
      <c r="U114" s="291"/>
    </row>
    <row r="115" spans="1:22" ht="12.95" customHeight="1" x14ac:dyDescent="0.2">
      <c r="A115" s="195"/>
      <c r="B115" s="1175"/>
      <c r="C115" s="1175"/>
      <c r="D115" s="305"/>
      <c r="E115" s="242"/>
      <c r="F115" s="242"/>
      <c r="G115" s="325"/>
      <c r="H115" s="514">
        <f t="shared" si="17"/>
        <v>0</v>
      </c>
      <c r="I115" s="242"/>
      <c r="J115" s="242"/>
      <c r="K115" s="514">
        <f t="shared" si="51"/>
        <v>0</v>
      </c>
      <c r="L115" s="514">
        <f t="shared" si="52"/>
        <v>0</v>
      </c>
      <c r="M115" s="11"/>
      <c r="N115" s="291"/>
      <c r="O115" s="291"/>
      <c r="P115" s="291"/>
      <c r="Q115" s="291"/>
      <c r="R115" s="291"/>
      <c r="S115" s="291"/>
      <c r="T115" s="291"/>
      <c r="U115" s="291"/>
    </row>
    <row r="116" spans="1:22" ht="12.95" customHeight="1" x14ac:dyDescent="0.2">
      <c r="A116" s="195"/>
      <c r="B116" s="1175"/>
      <c r="C116" s="1175"/>
      <c r="D116" s="305"/>
      <c r="E116" s="242"/>
      <c r="F116" s="242"/>
      <c r="G116" s="325"/>
      <c r="H116" s="514">
        <f t="shared" si="17"/>
        <v>0</v>
      </c>
      <c r="I116" s="242"/>
      <c r="J116" s="242"/>
      <c r="K116" s="514">
        <f t="shared" si="51"/>
        <v>0</v>
      </c>
      <c r="L116" s="514">
        <f t="shared" si="52"/>
        <v>0</v>
      </c>
      <c r="M116" s="11"/>
      <c r="N116" s="291"/>
      <c r="O116" s="291"/>
      <c r="P116" s="291"/>
      <c r="Q116" s="291"/>
      <c r="R116" s="291"/>
      <c r="S116" s="291"/>
      <c r="T116" s="291"/>
      <c r="U116" s="291"/>
    </row>
    <row r="117" spans="1:22" ht="12.95" customHeight="1" x14ac:dyDescent="0.2">
      <c r="A117" s="195"/>
      <c r="B117" s="1175"/>
      <c r="C117" s="1175"/>
      <c r="D117" s="305"/>
      <c r="E117" s="242"/>
      <c r="F117" s="242"/>
      <c r="G117" s="325"/>
      <c r="H117" s="514">
        <f t="shared" ref="H117:H123" si="53">SUM(F117:G117)</f>
        <v>0</v>
      </c>
      <c r="I117" s="242"/>
      <c r="J117" s="242"/>
      <c r="K117" s="514">
        <f t="shared" si="51"/>
        <v>0</v>
      </c>
      <c r="L117" s="514">
        <f t="shared" si="52"/>
        <v>0</v>
      </c>
      <c r="M117" s="11"/>
      <c r="N117" s="291"/>
      <c r="O117" s="291"/>
      <c r="P117" s="291"/>
      <c r="Q117" s="291"/>
      <c r="R117" s="291"/>
      <c r="S117" s="291"/>
      <c r="T117" s="291"/>
      <c r="U117" s="291"/>
    </row>
    <row r="118" spans="1:22" ht="12.95" customHeight="1" x14ac:dyDescent="0.2">
      <c r="A118" s="195"/>
      <c r="B118" s="1175"/>
      <c r="C118" s="1175"/>
      <c r="D118" s="305"/>
      <c r="E118" s="242"/>
      <c r="F118" s="242"/>
      <c r="G118" s="325"/>
      <c r="H118" s="514">
        <f t="shared" si="53"/>
        <v>0</v>
      </c>
      <c r="I118" s="242"/>
      <c r="J118" s="242"/>
      <c r="K118" s="514">
        <f t="shared" si="51"/>
        <v>0</v>
      </c>
      <c r="L118" s="514">
        <f t="shared" si="52"/>
        <v>0</v>
      </c>
      <c r="M118" s="11"/>
      <c r="N118" s="291"/>
      <c r="O118" s="291"/>
      <c r="P118" s="291"/>
      <c r="Q118" s="291"/>
      <c r="R118" s="291"/>
      <c r="S118" s="291"/>
      <c r="T118" s="291"/>
      <c r="U118" s="291"/>
    </row>
    <row r="119" spans="1:22" ht="12.95" customHeight="1" x14ac:dyDescent="0.2">
      <c r="A119" s="195"/>
      <c r="B119" s="1175"/>
      <c r="C119" s="1175"/>
      <c r="D119" s="305"/>
      <c r="E119" s="242"/>
      <c r="F119" s="242"/>
      <c r="G119" s="325"/>
      <c r="H119" s="514">
        <f t="shared" si="53"/>
        <v>0</v>
      </c>
      <c r="I119" s="242"/>
      <c r="J119" s="242"/>
      <c r="K119" s="514">
        <f t="shared" si="51"/>
        <v>0</v>
      </c>
      <c r="L119" s="514">
        <f t="shared" si="52"/>
        <v>0</v>
      </c>
      <c r="M119" s="11"/>
      <c r="N119" s="291"/>
      <c r="O119" s="291"/>
      <c r="P119" s="291"/>
      <c r="Q119" s="291"/>
      <c r="R119" s="291"/>
      <c r="S119" s="291"/>
      <c r="T119" s="291"/>
      <c r="U119" s="291"/>
    </row>
    <row r="120" spans="1:22" ht="12.95" customHeight="1" x14ac:dyDescent="0.2">
      <c r="A120" s="195"/>
      <c r="B120" s="1175"/>
      <c r="C120" s="1175"/>
      <c r="D120" s="305"/>
      <c r="E120" s="242"/>
      <c r="F120" s="242"/>
      <c r="G120" s="325"/>
      <c r="H120" s="514">
        <f t="shared" si="53"/>
        <v>0</v>
      </c>
      <c r="I120" s="242"/>
      <c r="J120" s="242"/>
      <c r="K120" s="514">
        <f t="shared" si="51"/>
        <v>0</v>
      </c>
      <c r="L120" s="514">
        <f t="shared" si="52"/>
        <v>0</v>
      </c>
      <c r="M120" s="11"/>
      <c r="N120" s="291"/>
      <c r="O120" s="291"/>
      <c r="P120" s="291"/>
      <c r="Q120" s="291"/>
      <c r="R120" s="291"/>
      <c r="S120" s="291"/>
      <c r="T120" s="291"/>
      <c r="U120" s="291"/>
    </row>
    <row r="121" spans="1:22" ht="12.95" customHeight="1" x14ac:dyDescent="0.2">
      <c r="A121" s="195"/>
      <c r="B121" s="1175"/>
      <c r="C121" s="1175"/>
      <c r="D121" s="305"/>
      <c r="E121" s="242"/>
      <c r="F121" s="242"/>
      <c r="G121" s="325"/>
      <c r="H121" s="514">
        <f t="shared" si="53"/>
        <v>0</v>
      </c>
      <c r="I121" s="242"/>
      <c r="J121" s="242"/>
      <c r="K121" s="514">
        <f t="shared" si="51"/>
        <v>0</v>
      </c>
      <c r="L121" s="514">
        <f t="shared" si="52"/>
        <v>0</v>
      </c>
      <c r="M121" s="11"/>
      <c r="N121" s="291"/>
      <c r="O121" s="291"/>
      <c r="P121" s="291"/>
      <c r="Q121" s="291"/>
      <c r="R121" s="291"/>
      <c r="S121" s="291"/>
      <c r="T121" s="291"/>
      <c r="U121" s="291"/>
    </row>
    <row r="122" spans="1:22" ht="12.95" customHeight="1" x14ac:dyDescent="0.2">
      <c r="A122" s="195"/>
      <c r="B122" s="1175"/>
      <c r="C122" s="1175"/>
      <c r="D122" s="305"/>
      <c r="E122" s="242"/>
      <c r="F122" s="242"/>
      <c r="G122" s="325"/>
      <c r="H122" s="514">
        <f t="shared" si="53"/>
        <v>0</v>
      </c>
      <c r="I122" s="242"/>
      <c r="J122" s="242"/>
      <c r="K122" s="514">
        <f t="shared" si="51"/>
        <v>0</v>
      </c>
      <c r="L122" s="514">
        <f t="shared" si="52"/>
        <v>0</v>
      </c>
      <c r="M122" s="11"/>
      <c r="N122" s="291"/>
      <c r="O122" s="291"/>
      <c r="P122" s="291"/>
      <c r="Q122" s="291"/>
      <c r="R122" s="291"/>
      <c r="S122" s="291"/>
      <c r="T122" s="291"/>
      <c r="U122" s="291"/>
    </row>
    <row r="123" spans="1:22" ht="12.95" customHeight="1" x14ac:dyDescent="0.2">
      <c r="A123" s="195"/>
      <c r="B123" s="1175"/>
      <c r="C123" s="1175"/>
      <c r="D123" s="305"/>
      <c r="E123" s="242"/>
      <c r="F123" s="242"/>
      <c r="G123" s="325"/>
      <c r="H123" s="514">
        <f t="shared" si="53"/>
        <v>0</v>
      </c>
      <c r="I123" s="242"/>
      <c r="J123" s="242"/>
      <c r="K123" s="514">
        <f t="shared" si="51"/>
        <v>0</v>
      </c>
      <c r="L123" s="514">
        <f t="shared" si="52"/>
        <v>0</v>
      </c>
      <c r="M123" s="11"/>
      <c r="N123" s="291"/>
      <c r="O123" s="291"/>
      <c r="P123" s="291"/>
      <c r="Q123" s="291"/>
      <c r="R123" s="291"/>
      <c r="S123" s="291"/>
      <c r="T123" s="291"/>
      <c r="U123" s="291"/>
    </row>
    <row r="124" spans="1:22" ht="12.75" hidden="1" x14ac:dyDescent="0.2">
      <c r="N124" s="11"/>
      <c r="P124" s="291"/>
      <c r="Q124" s="291"/>
      <c r="R124" s="291"/>
      <c r="S124" s="291"/>
      <c r="T124" s="291"/>
      <c r="U124" s="291"/>
      <c r="V124" s="291"/>
    </row>
    <row r="125" spans="1:22" ht="12.75" hidden="1" x14ac:dyDescent="0.2">
      <c r="P125" s="291"/>
      <c r="Q125" s="291"/>
      <c r="R125" s="291"/>
      <c r="S125" s="291"/>
      <c r="T125" s="291"/>
      <c r="U125" s="291"/>
      <c r="V125" s="291"/>
    </row>
    <row r="126" spans="1:22" ht="12.75" hidden="1" x14ac:dyDescent="0.2">
      <c r="P126" s="291"/>
      <c r="Q126" s="291"/>
      <c r="R126" s="291"/>
      <c r="S126" s="291"/>
      <c r="T126" s="291"/>
      <c r="U126" s="291"/>
      <c r="V126" s="291"/>
    </row>
    <row r="127" spans="1:22" ht="12.75" hidden="1" x14ac:dyDescent="0.2">
      <c r="P127" s="291"/>
      <c r="Q127" s="291"/>
      <c r="R127" s="291"/>
      <c r="S127" s="291"/>
      <c r="T127" s="291"/>
      <c r="U127" s="291"/>
      <c r="V127" s="291"/>
    </row>
    <row r="128" spans="1:22" ht="12.75" hidden="1" x14ac:dyDescent="0.2">
      <c r="P128" s="291"/>
      <c r="Q128" s="291"/>
      <c r="R128" s="291"/>
      <c r="S128" s="291"/>
      <c r="T128" s="291"/>
      <c r="U128" s="291"/>
      <c r="V128" s="291"/>
    </row>
    <row r="129" spans="16:22" ht="12.75" hidden="1" x14ac:dyDescent="0.2">
      <c r="P129" s="291"/>
      <c r="Q129" s="291"/>
      <c r="R129" s="291"/>
      <c r="S129" s="291"/>
      <c r="T129" s="291"/>
      <c r="U129" s="291"/>
      <c r="V129" s="291"/>
    </row>
    <row r="130" spans="16:22" ht="12.75" hidden="1" x14ac:dyDescent="0.2">
      <c r="P130" s="291"/>
      <c r="Q130" s="291"/>
      <c r="R130" s="291"/>
      <c r="S130" s="291"/>
      <c r="T130" s="291"/>
      <c r="U130" s="291"/>
      <c r="V130" s="291"/>
    </row>
    <row r="131" spans="16:22" ht="12.75" hidden="1" x14ac:dyDescent="0.2"/>
    <row r="132" spans="16:22" ht="0" hidden="1" customHeight="1" x14ac:dyDescent="0.2"/>
    <row r="133" spans="16:22" ht="0" hidden="1" customHeight="1" x14ac:dyDescent="0.2"/>
    <row r="134" spans="16:22" ht="0" hidden="1" customHeight="1" x14ac:dyDescent="0.2"/>
  </sheetData>
  <sheetProtection algorithmName="SHA-512" hashValue="Ws0vhbjQtRyPb5H8SSNQdluhxVoLMXOP6ko8ld3SCXTay3qQCYeOU1FNe4co96OzjWXx6TjABV2BIZXP/obyew==" saltValue="JVmXP7Ts/eWGPDBBJGib6A==" spinCount="100000" sheet="1" objects="1" scenarios="1"/>
  <dataValidations count="4">
    <dataValidation type="custom" operator="lessThanOrEqual" allowBlank="1" showInputMessage="1" showErrorMessage="1" errorTitle="Numbers Only" error="Amount in arrears must be between 0 and the Balance Sheet Amount" sqref="J28:J123">
      <formula1>AND(J28&gt;=0,J28&lt;=H28)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E28:I123 K28:L123">
      <formula1>50000000000</formula1>
    </dataValidation>
    <dataValidation type="list" allowBlank="1" showInputMessage="1" showErrorMessage="1" sqref="D28:D123">
      <formula1>$Q$14:$Q$15</formula1>
    </dataValidation>
    <dataValidation type="list" allowBlank="1" showInputMessage="1" showErrorMessage="1" sqref="A28:A123">
      <formula1>$O$28:$O$52</formula1>
    </dataValidation>
  </dataValidations>
  <hyperlinks>
    <hyperlink ref="I2" location="Cover!A1" display="Back to Main"/>
  </hyperlinks>
  <printOptions horizontalCentered="1"/>
  <pageMargins left="0.51181102362204722" right="0" top="0.73" bottom="0.67" header="0.51181102362204722" footer="0.51181102362204722"/>
  <pageSetup paperSize="5" scale="55" orientation="landscape" blackAndWhite="1" r:id="rId1"/>
  <headerFooter alignWithMargins="0">
    <oddHeader>&amp;C&amp;"Arial,Bold"&amp;14&amp;A</oddHeader>
    <oddFooter>&amp;R
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23"/>
  <sheetViews>
    <sheetView zoomScale="70" zoomScaleNormal="70" workbookViewId="0">
      <selection activeCell="A96" sqref="A96"/>
    </sheetView>
  </sheetViews>
  <sheetFormatPr defaultColWidth="0" defaultRowHeight="12.75" zeroHeight="1" x14ac:dyDescent="0.2"/>
  <cols>
    <col min="1" max="1" width="57.140625" customWidth="1"/>
    <col min="2" max="2" width="36.85546875" customWidth="1"/>
    <col min="3" max="3" width="24.5703125" customWidth="1"/>
    <col min="4" max="9" width="20.5703125" customWidth="1"/>
    <col min="10" max="10" width="9.42578125" customWidth="1"/>
    <col min="11" max="11" width="18.42578125" customWidth="1"/>
    <col min="12" max="14" width="20.5703125" customWidth="1"/>
    <col min="15" max="15" width="20.5703125" hidden="1" customWidth="1"/>
    <col min="16" max="16" width="70.5703125" style="8" hidden="1" customWidth="1"/>
    <col min="17" max="23" width="0" style="8" hidden="1" customWidth="1"/>
    <col min="24" max="16384" width="20.5703125" hidden="1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2"/>
      <c r="O1" s="62"/>
    </row>
    <row r="2" spans="1:21" ht="18" x14ac:dyDescent="0.25">
      <c r="A2" s="11"/>
      <c r="B2" s="11"/>
      <c r="C2" s="1112"/>
      <c r="D2" s="11"/>
      <c r="E2" s="11"/>
      <c r="F2" s="1112"/>
      <c r="G2" s="11"/>
      <c r="H2" s="11"/>
      <c r="I2" s="739" t="s">
        <v>12</v>
      </c>
      <c r="J2" s="11"/>
      <c r="K2" s="11"/>
      <c r="L2" s="39"/>
      <c r="M2" s="39"/>
      <c r="N2" s="62"/>
      <c r="O2" s="62"/>
    </row>
    <row r="3" spans="1:2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62"/>
      <c r="O3" s="62"/>
    </row>
    <row r="4" spans="1:21" x14ac:dyDescent="0.2">
      <c r="A4" s="35" t="s">
        <v>9</v>
      </c>
      <c r="B4" s="40" t="str">
        <f>Cover!$B$13</f>
        <v>Select Name of Insurer/ Financial Holding Company</v>
      </c>
      <c r="C4" s="15"/>
      <c r="D4" s="15"/>
      <c r="E4" s="15"/>
      <c r="F4" s="11"/>
      <c r="G4" s="11"/>
      <c r="H4" s="11"/>
      <c r="I4" s="11"/>
      <c r="J4" s="11"/>
      <c r="K4" s="11"/>
      <c r="L4" s="11"/>
      <c r="M4" s="11"/>
      <c r="N4" s="62"/>
      <c r="O4" s="62"/>
    </row>
    <row r="5" spans="1:21" x14ac:dyDescent="0.2">
      <c r="A5" s="35"/>
      <c r="B5" s="40"/>
      <c r="C5" s="15"/>
      <c r="D5" s="15"/>
      <c r="E5" s="15"/>
      <c r="F5" s="11"/>
      <c r="G5" s="11"/>
      <c r="H5" s="11"/>
      <c r="I5" s="356" t="s">
        <v>845</v>
      </c>
      <c r="J5" s="11"/>
      <c r="K5" s="11"/>
      <c r="L5" s="11"/>
      <c r="M5" s="11"/>
      <c r="N5" s="62"/>
      <c r="O5" s="62"/>
    </row>
    <row r="6" spans="1:21" x14ac:dyDescent="0.2">
      <c r="A6" s="35" t="s">
        <v>10</v>
      </c>
      <c r="B6" s="41">
        <f>Cover!$B$19</f>
        <v>0</v>
      </c>
      <c r="C6" s="15"/>
      <c r="D6" s="15"/>
      <c r="E6" s="15"/>
      <c r="F6" s="11"/>
      <c r="G6" s="11"/>
      <c r="H6" s="11"/>
      <c r="I6" s="11"/>
      <c r="J6" s="11"/>
      <c r="K6" s="11"/>
      <c r="L6" s="11"/>
      <c r="M6" s="11"/>
      <c r="N6" s="62"/>
      <c r="O6" s="62"/>
      <c r="P6" s="272"/>
    </row>
    <row r="7" spans="1:21" x14ac:dyDescent="0.2">
      <c r="A7" s="11"/>
      <c r="B7" s="11"/>
      <c r="C7" s="11"/>
      <c r="D7" s="11"/>
      <c r="E7" s="11"/>
      <c r="F7" s="11"/>
      <c r="G7" s="5"/>
      <c r="H7" s="5"/>
      <c r="I7" s="11"/>
      <c r="J7" s="11"/>
      <c r="K7" s="11"/>
      <c r="L7" s="11"/>
      <c r="M7" s="11"/>
      <c r="N7" s="144"/>
      <c r="O7" s="144"/>
      <c r="P7" s="291"/>
      <c r="Q7" s="291"/>
      <c r="R7" s="291"/>
      <c r="S7" s="291"/>
      <c r="T7" s="291"/>
      <c r="U7" s="291"/>
    </row>
    <row r="8" spans="1:21" x14ac:dyDescent="0.2">
      <c r="A8" s="11"/>
      <c r="B8" s="11"/>
      <c r="C8" s="11"/>
      <c r="D8" s="11"/>
      <c r="E8" s="11"/>
      <c r="F8" s="11"/>
      <c r="G8" s="5"/>
      <c r="H8" s="5"/>
      <c r="I8" s="11"/>
      <c r="J8" s="11"/>
      <c r="K8" s="11"/>
      <c r="L8" s="11"/>
      <c r="M8" s="11"/>
      <c r="N8" s="144"/>
      <c r="O8" s="144"/>
      <c r="P8" s="291"/>
      <c r="Q8" s="291"/>
      <c r="R8" s="291"/>
      <c r="S8" s="291"/>
      <c r="T8" s="291"/>
      <c r="U8" s="291"/>
    </row>
    <row r="9" spans="1:21" ht="38.25" x14ac:dyDescent="0.2">
      <c r="A9" s="11"/>
      <c r="B9" s="3"/>
      <c r="C9" s="182" t="s">
        <v>206</v>
      </c>
      <c r="D9" s="182" t="s">
        <v>62</v>
      </c>
      <c r="E9" s="175" t="s">
        <v>129</v>
      </c>
      <c r="F9" s="303" t="str">
        <f>"Valuation Amount Balance Sheet "&amp;YEAR($B$6)</f>
        <v>Valuation Amount Balance Sheet 1900</v>
      </c>
      <c r="G9" s="304" t="str">
        <f>"Valuation Amount Segregated  Fund "&amp;YEAR($B$6)</f>
        <v>Valuation Amount Segregated  Fund 1900</v>
      </c>
      <c r="H9" s="304" t="str">
        <f>"Other Assets at Year End "&amp;YEAR($B$6)</f>
        <v>Other Assets at Year End 1900</v>
      </c>
      <c r="I9" s="175" t="s">
        <v>207</v>
      </c>
      <c r="J9" s="11"/>
      <c r="K9" s="11"/>
      <c r="L9" s="11"/>
      <c r="M9" s="11"/>
      <c r="N9" s="144"/>
      <c r="O9" s="144"/>
      <c r="P9" s="291"/>
      <c r="Q9" s="291"/>
      <c r="R9" s="291"/>
      <c r="S9" s="291"/>
      <c r="T9" s="291"/>
      <c r="U9" s="291"/>
    </row>
    <row r="10" spans="1:21" ht="25.5" x14ac:dyDescent="0.2">
      <c r="A10" s="11"/>
      <c r="B10" s="1211" t="s">
        <v>945</v>
      </c>
      <c r="C10" s="1210">
        <f>Q49</f>
        <v>0</v>
      </c>
      <c r="D10" s="1210">
        <f t="shared" ref="D10:I10" si="0">R49</f>
        <v>0</v>
      </c>
      <c r="E10" s="1210">
        <f t="shared" si="0"/>
        <v>0</v>
      </c>
      <c r="F10" s="1210">
        <f t="shared" si="0"/>
        <v>0</v>
      </c>
      <c r="G10" s="1210">
        <f t="shared" si="0"/>
        <v>0</v>
      </c>
      <c r="H10" s="1210">
        <f t="shared" si="0"/>
        <v>0</v>
      </c>
      <c r="I10" s="1210">
        <f t="shared" si="0"/>
        <v>0</v>
      </c>
      <c r="J10" s="11"/>
      <c r="K10" s="11"/>
      <c r="L10" s="11"/>
      <c r="M10" s="11"/>
      <c r="N10" s="144"/>
      <c r="O10" s="144"/>
      <c r="P10" s="291"/>
      <c r="Q10" s="291"/>
      <c r="R10" s="291"/>
      <c r="S10" s="291"/>
      <c r="T10" s="291"/>
      <c r="U10" s="291"/>
    </row>
    <row r="11" spans="1:21" ht="25.5" x14ac:dyDescent="0.2">
      <c r="A11" s="11"/>
      <c r="B11" s="1211" t="s">
        <v>946</v>
      </c>
      <c r="C11" s="1210">
        <f t="shared" ref="C11:C12" si="1">Q50</f>
        <v>0</v>
      </c>
      <c r="D11" s="1210">
        <f t="shared" ref="D11:D12" si="2">R50</f>
        <v>0</v>
      </c>
      <c r="E11" s="1210">
        <f t="shared" ref="E11:E12" si="3">S50</f>
        <v>0</v>
      </c>
      <c r="F11" s="1210">
        <f t="shared" ref="F11:F12" si="4">T50</f>
        <v>0</v>
      </c>
      <c r="G11" s="1210">
        <f t="shared" ref="G11:G12" si="5">U50</f>
        <v>0</v>
      </c>
      <c r="H11" s="1210">
        <f t="shared" ref="H11:H12" si="6">V50</f>
        <v>0</v>
      </c>
      <c r="I11" s="1210">
        <f t="shared" ref="I11:I12" si="7">W50</f>
        <v>0</v>
      </c>
      <c r="J11" s="11"/>
      <c r="K11" s="11"/>
      <c r="L11" s="11"/>
      <c r="M11" s="11"/>
      <c r="N11" s="144"/>
      <c r="O11" s="144"/>
      <c r="P11" s="291"/>
      <c r="Q11" s="291"/>
      <c r="R11" s="291"/>
      <c r="S11" s="291"/>
      <c r="T11" s="291"/>
      <c r="U11" s="291"/>
    </row>
    <row r="12" spans="1:21" x14ac:dyDescent="0.2">
      <c r="A12" s="11"/>
      <c r="B12" s="1211" t="s">
        <v>947</v>
      </c>
      <c r="C12" s="1210">
        <f t="shared" si="1"/>
        <v>0</v>
      </c>
      <c r="D12" s="1210">
        <f t="shared" si="2"/>
        <v>0</v>
      </c>
      <c r="E12" s="1210">
        <f t="shared" si="3"/>
        <v>0</v>
      </c>
      <c r="F12" s="1210">
        <f t="shared" si="4"/>
        <v>0</v>
      </c>
      <c r="G12" s="1210">
        <f t="shared" si="5"/>
        <v>0</v>
      </c>
      <c r="H12" s="1210">
        <f t="shared" si="6"/>
        <v>0</v>
      </c>
      <c r="I12" s="1210">
        <f t="shared" si="7"/>
        <v>0</v>
      </c>
      <c r="J12" s="11"/>
      <c r="K12" s="11"/>
      <c r="L12" s="11"/>
      <c r="M12" s="11"/>
      <c r="N12" s="144"/>
      <c r="O12" s="144"/>
      <c r="P12" s="291"/>
      <c r="Q12" s="291"/>
      <c r="R12" s="291"/>
      <c r="S12" s="291"/>
      <c r="T12" s="291"/>
      <c r="U12" s="291"/>
    </row>
    <row r="13" spans="1:21" ht="15" customHeight="1" thickBot="1" x14ac:dyDescent="0.25">
      <c r="A13" s="11"/>
      <c r="B13" s="14" t="s">
        <v>65</v>
      </c>
      <c r="C13" s="528">
        <f>SUM(C10:C12)</f>
        <v>0</v>
      </c>
      <c r="D13" s="528">
        <f t="shared" ref="D13:I13" si="8">SUM(D10:D12)</f>
        <v>0</v>
      </c>
      <c r="E13" s="528">
        <f t="shared" si="8"/>
        <v>0</v>
      </c>
      <c r="F13" s="528">
        <f t="shared" si="8"/>
        <v>0</v>
      </c>
      <c r="G13" s="528">
        <f t="shared" si="8"/>
        <v>0</v>
      </c>
      <c r="H13" s="528">
        <f t="shared" si="8"/>
        <v>0</v>
      </c>
      <c r="I13" s="528">
        <f t="shared" si="8"/>
        <v>0</v>
      </c>
      <c r="J13" s="11"/>
      <c r="K13" s="339"/>
      <c r="L13" s="11"/>
      <c r="M13" s="11"/>
      <c r="N13" s="144"/>
      <c r="O13" s="144"/>
      <c r="P13" s="291"/>
      <c r="Q13" s="291"/>
      <c r="R13" s="291"/>
      <c r="S13" s="291"/>
    </row>
    <row r="14" spans="1:21" ht="15" customHeight="1" thickTop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4"/>
      <c r="O14" s="144"/>
      <c r="P14" s="291"/>
      <c r="Q14" s="291"/>
      <c r="R14" s="291"/>
      <c r="S14" s="291"/>
    </row>
    <row r="15" spans="1:21" ht="15" customHeight="1" x14ac:dyDescent="0.2">
      <c r="A15" s="35" t="s">
        <v>17</v>
      </c>
      <c r="B15" s="11"/>
      <c r="C15" s="11"/>
      <c r="D15" s="11"/>
      <c r="E15" s="11"/>
      <c r="F15" s="341">
        <f>SUM(F18:F106)</f>
        <v>0</v>
      </c>
      <c r="G15" s="341">
        <f>SUM(G18:G106)</f>
        <v>0</v>
      </c>
      <c r="H15" s="341">
        <f>SUM(H18:H106)</f>
        <v>0</v>
      </c>
      <c r="I15" s="341">
        <f>SUM(I18:I106)</f>
        <v>0</v>
      </c>
      <c r="J15" s="339"/>
      <c r="K15" s="11"/>
      <c r="L15" s="341">
        <f>SUM(L18:L106)</f>
        <v>0</v>
      </c>
      <c r="M15" s="341">
        <f>SUM(M18:M106)</f>
        <v>0</v>
      </c>
      <c r="N15" s="144"/>
      <c r="O15" s="144"/>
      <c r="P15" s="291"/>
      <c r="Q15" s="291"/>
      <c r="R15" s="291"/>
      <c r="S15" s="291"/>
    </row>
    <row r="16" spans="1:21" ht="15" customHeight="1" x14ac:dyDescent="0.2">
      <c r="A16" s="35"/>
      <c r="B16" s="11"/>
      <c r="C16" s="11"/>
      <c r="D16" s="11"/>
      <c r="E16" s="11"/>
      <c r="F16" s="11"/>
      <c r="G16" s="339"/>
      <c r="H16" s="339"/>
      <c r="I16" s="339"/>
      <c r="J16" s="339"/>
      <c r="K16" s="11"/>
      <c r="L16" s="339"/>
      <c r="M16" s="339"/>
      <c r="N16" s="144"/>
      <c r="O16" s="144"/>
      <c r="P16" s="291"/>
      <c r="Q16" s="291"/>
      <c r="R16" s="291"/>
      <c r="S16" s="291"/>
    </row>
    <row r="17" spans="1:22" ht="39.950000000000003" customHeight="1" x14ac:dyDescent="0.2">
      <c r="A17" s="200" t="s">
        <v>19</v>
      </c>
      <c r="B17" s="175" t="s">
        <v>40</v>
      </c>
      <c r="C17" s="175" t="s">
        <v>50</v>
      </c>
      <c r="D17" s="200" t="s">
        <v>330</v>
      </c>
      <c r="E17" s="200" t="s">
        <v>152</v>
      </c>
      <c r="F17" s="175" t="s">
        <v>206</v>
      </c>
      <c r="G17" s="175" t="s">
        <v>208</v>
      </c>
      <c r="H17" s="175" t="s">
        <v>129</v>
      </c>
      <c r="I17" s="301" t="str">
        <f>"Valuation Amount Balance Sheet "&amp;YEAR($B$6)</f>
        <v>Valuation Amount Balance Sheet 1900</v>
      </c>
      <c r="J17" s="175" t="s">
        <v>209</v>
      </c>
      <c r="K17" s="175" t="s">
        <v>207</v>
      </c>
      <c r="L17" s="302" t="str">
        <f>"Valuation Amount Segregated  Fund "&amp;YEAR($B$6)</f>
        <v>Valuation Amount Segregated  Fund 1900</v>
      </c>
      <c r="M17" s="302" t="str">
        <f>"Other Assets at Year End "&amp;YEAR($B$6)</f>
        <v>Other Assets at Year End 1900</v>
      </c>
      <c r="N17" s="144"/>
      <c r="O17" s="144"/>
      <c r="P17" s="291"/>
      <c r="Q17" s="291"/>
      <c r="R17" s="291"/>
      <c r="S17" s="291"/>
    </row>
    <row r="18" spans="1:22" ht="15" customHeight="1" x14ac:dyDescent="0.2">
      <c r="A18" s="195"/>
      <c r="B18" s="1175"/>
      <c r="C18" s="1175"/>
      <c r="D18" s="126"/>
      <c r="E18" s="305"/>
      <c r="F18" s="28"/>
      <c r="G18" s="28"/>
      <c r="H18" s="1081"/>
      <c r="I18" s="514">
        <f t="shared" ref="I18:I35" si="9">SUM(G18:H18)</f>
        <v>0</v>
      </c>
      <c r="J18" s="270"/>
      <c r="K18" s="270"/>
      <c r="L18" s="514">
        <f t="shared" ref="L18:L35" si="10">IF(E18=$R$27,I18,0)</f>
        <v>0</v>
      </c>
      <c r="M18" s="514">
        <f t="shared" ref="M18:M35" si="11">IF(OR(E18=$R$28,ISBLANK(E18)),I18,0)</f>
        <v>0</v>
      </c>
      <c r="N18" s="144"/>
      <c r="O18" s="144"/>
      <c r="P18" s="291"/>
      <c r="Q18" s="291"/>
      <c r="R18" s="291"/>
      <c r="S18" s="291"/>
    </row>
    <row r="19" spans="1:22" ht="15" customHeight="1" x14ac:dyDescent="0.2">
      <c r="A19" s="195"/>
      <c r="B19" s="1175"/>
      <c r="C19" s="1175"/>
      <c r="D19" s="126"/>
      <c r="E19" s="305"/>
      <c r="F19" s="28"/>
      <c r="G19" s="28"/>
      <c r="H19" s="1081"/>
      <c r="I19" s="514">
        <f t="shared" si="9"/>
        <v>0</v>
      </c>
      <c r="J19" s="270"/>
      <c r="K19" s="270"/>
      <c r="L19" s="514">
        <f t="shared" si="10"/>
        <v>0</v>
      </c>
      <c r="M19" s="514">
        <f t="shared" si="11"/>
        <v>0</v>
      </c>
      <c r="N19" s="144"/>
      <c r="O19" s="144"/>
      <c r="P19" s="291"/>
      <c r="Q19" s="291"/>
      <c r="R19" s="291"/>
      <c r="S19" s="291"/>
    </row>
    <row r="20" spans="1:22" x14ac:dyDescent="0.2">
      <c r="A20" s="195"/>
      <c r="B20" s="1175"/>
      <c r="C20" s="1175"/>
      <c r="D20" s="126"/>
      <c r="E20" s="305"/>
      <c r="F20" s="28"/>
      <c r="G20" s="28"/>
      <c r="H20" s="1081"/>
      <c r="I20" s="514">
        <f t="shared" si="9"/>
        <v>0</v>
      </c>
      <c r="J20" s="270"/>
      <c r="K20" s="270"/>
      <c r="L20" s="514">
        <f t="shared" si="10"/>
        <v>0</v>
      </c>
      <c r="M20" s="514">
        <f t="shared" si="11"/>
        <v>0</v>
      </c>
      <c r="N20" s="144"/>
      <c r="O20" s="144"/>
      <c r="P20" s="291"/>
      <c r="Q20" s="291"/>
      <c r="R20" s="291"/>
      <c r="S20" s="291"/>
    </row>
    <row r="21" spans="1:22" x14ac:dyDescent="0.2">
      <c r="A21" s="195"/>
      <c r="B21" s="1208"/>
      <c r="C21" s="1175"/>
      <c r="D21" s="126"/>
      <c r="E21" s="305"/>
      <c r="F21" s="28"/>
      <c r="G21" s="28"/>
      <c r="H21" s="1081"/>
      <c r="I21" s="514">
        <f t="shared" si="9"/>
        <v>0</v>
      </c>
      <c r="J21" s="270"/>
      <c r="K21" s="270"/>
      <c r="L21" s="514">
        <f t="shared" si="10"/>
        <v>0</v>
      </c>
      <c r="M21" s="514">
        <f t="shared" si="11"/>
        <v>0</v>
      </c>
      <c r="N21" s="144"/>
      <c r="O21" s="144"/>
      <c r="P21" s="291"/>
      <c r="Q21" s="291"/>
      <c r="R21" s="291"/>
      <c r="S21" s="291"/>
    </row>
    <row r="22" spans="1:22" x14ac:dyDescent="0.2">
      <c r="A22" s="195"/>
      <c r="B22" s="1208"/>
      <c r="C22" s="1175"/>
      <c r="D22" s="126"/>
      <c r="E22" s="305"/>
      <c r="F22" s="28"/>
      <c r="G22" s="28"/>
      <c r="H22" s="1081"/>
      <c r="I22" s="514">
        <f t="shared" si="9"/>
        <v>0</v>
      </c>
      <c r="J22" s="270"/>
      <c r="K22" s="270"/>
      <c r="L22" s="514">
        <f t="shared" si="10"/>
        <v>0</v>
      </c>
      <c r="M22" s="514">
        <f t="shared" si="11"/>
        <v>0</v>
      </c>
      <c r="N22" s="144"/>
      <c r="O22" s="144"/>
      <c r="P22" s="291"/>
      <c r="Q22" s="291"/>
      <c r="R22" s="291"/>
      <c r="S22" s="291"/>
      <c r="T22" s="291"/>
      <c r="U22" s="291"/>
    </row>
    <row r="23" spans="1:22" x14ac:dyDescent="0.2">
      <c r="A23" s="195"/>
      <c r="B23" s="1208"/>
      <c r="C23" s="1175"/>
      <c r="D23" s="126"/>
      <c r="E23" s="305"/>
      <c r="F23" s="28"/>
      <c r="G23" s="28"/>
      <c r="H23" s="1081"/>
      <c r="I23" s="514">
        <f t="shared" si="9"/>
        <v>0</v>
      </c>
      <c r="J23" s="270"/>
      <c r="K23" s="270"/>
      <c r="L23" s="514">
        <f t="shared" si="10"/>
        <v>0</v>
      </c>
      <c r="M23" s="514">
        <f t="shared" si="11"/>
        <v>0</v>
      </c>
      <c r="N23" s="144"/>
      <c r="O23" s="144"/>
      <c r="P23" s="291"/>
      <c r="Q23" s="291"/>
      <c r="R23" s="291"/>
      <c r="S23" s="291"/>
      <c r="T23" s="291"/>
      <c r="U23" s="291"/>
    </row>
    <row r="24" spans="1:22" x14ac:dyDescent="0.2">
      <c r="A24" s="195"/>
      <c r="B24" s="1208"/>
      <c r="C24" s="1175"/>
      <c r="D24" s="126"/>
      <c r="E24" s="305"/>
      <c r="F24" s="28"/>
      <c r="G24" s="28"/>
      <c r="H24" s="1081"/>
      <c r="I24" s="514">
        <f t="shared" si="9"/>
        <v>0</v>
      </c>
      <c r="J24" s="270"/>
      <c r="K24" s="270"/>
      <c r="L24" s="514">
        <f t="shared" si="10"/>
        <v>0</v>
      </c>
      <c r="M24" s="514">
        <f t="shared" si="11"/>
        <v>0</v>
      </c>
      <c r="N24" s="144"/>
      <c r="O24" s="144"/>
      <c r="P24" s="291"/>
      <c r="Q24" s="291"/>
      <c r="R24" s="291"/>
      <c r="S24" s="291"/>
      <c r="T24" s="291"/>
      <c r="U24" s="291"/>
    </row>
    <row r="25" spans="1:22" x14ac:dyDescent="0.2">
      <c r="A25" s="195"/>
      <c r="B25" s="1175"/>
      <c r="C25" s="1175"/>
      <c r="D25" s="126"/>
      <c r="E25" s="305"/>
      <c r="F25" s="28"/>
      <c r="G25" s="28"/>
      <c r="H25" s="1081"/>
      <c r="I25" s="514">
        <f t="shared" si="9"/>
        <v>0</v>
      </c>
      <c r="J25" s="270"/>
      <c r="K25" s="270"/>
      <c r="L25" s="514">
        <f t="shared" si="10"/>
        <v>0</v>
      </c>
      <c r="M25" s="514">
        <f t="shared" si="11"/>
        <v>0</v>
      </c>
      <c r="N25" s="144"/>
      <c r="O25" s="144"/>
      <c r="P25" s="291"/>
      <c r="Q25" s="291"/>
      <c r="R25" s="291"/>
      <c r="S25" s="291"/>
      <c r="T25" s="291"/>
      <c r="U25" s="291"/>
    </row>
    <row r="26" spans="1:22" x14ac:dyDescent="0.2">
      <c r="A26" s="195"/>
      <c r="B26" s="110"/>
      <c r="C26" s="110"/>
      <c r="D26" s="126"/>
      <c r="E26" s="305"/>
      <c r="F26" s="270"/>
      <c r="G26" s="270"/>
      <c r="H26" s="326"/>
      <c r="I26" s="514">
        <f t="shared" si="9"/>
        <v>0</v>
      </c>
      <c r="J26" s="270"/>
      <c r="K26" s="270"/>
      <c r="L26" s="514">
        <f t="shared" si="10"/>
        <v>0</v>
      </c>
      <c r="M26" s="514">
        <f t="shared" si="11"/>
        <v>0</v>
      </c>
      <c r="N26" s="11"/>
      <c r="O26" s="144"/>
      <c r="P26" s="124" t="s">
        <v>172</v>
      </c>
      <c r="Q26" s="272" t="s">
        <v>204</v>
      </c>
      <c r="R26" s="291"/>
      <c r="S26" s="291"/>
      <c r="T26" s="291"/>
      <c r="U26" s="291"/>
      <c r="V26" s="291"/>
    </row>
    <row r="27" spans="1:22" x14ac:dyDescent="0.2">
      <c r="A27" s="195"/>
      <c r="B27" s="110"/>
      <c r="C27" s="110"/>
      <c r="D27" s="126"/>
      <c r="E27" s="305"/>
      <c r="F27" s="270"/>
      <c r="G27" s="270"/>
      <c r="H27" s="326"/>
      <c r="I27" s="514">
        <f t="shared" si="9"/>
        <v>0</v>
      </c>
      <c r="J27" s="270"/>
      <c r="K27" s="270"/>
      <c r="L27" s="514">
        <f t="shared" si="10"/>
        <v>0</v>
      </c>
      <c r="M27" s="514">
        <f t="shared" si="11"/>
        <v>0</v>
      </c>
      <c r="N27" s="11"/>
      <c r="O27" s="144"/>
      <c r="P27" s="1342" t="s">
        <v>945</v>
      </c>
      <c r="Q27" s="272" t="s">
        <v>173</v>
      </c>
      <c r="R27" s="272" t="s">
        <v>44</v>
      </c>
      <c r="S27" s="291"/>
      <c r="T27" s="291"/>
      <c r="U27" s="291"/>
      <c r="V27" s="291"/>
    </row>
    <row r="28" spans="1:22" x14ac:dyDescent="0.2">
      <c r="A28" s="195"/>
      <c r="B28" s="110"/>
      <c r="C28" s="110"/>
      <c r="D28" s="126"/>
      <c r="E28" s="305"/>
      <c r="F28" s="270"/>
      <c r="G28" s="270"/>
      <c r="H28" s="326"/>
      <c r="I28" s="514">
        <f t="shared" si="9"/>
        <v>0</v>
      </c>
      <c r="J28" s="270"/>
      <c r="K28" s="270"/>
      <c r="L28" s="514">
        <f t="shared" si="10"/>
        <v>0</v>
      </c>
      <c r="M28" s="514">
        <f t="shared" si="11"/>
        <v>0</v>
      </c>
      <c r="N28" s="11"/>
      <c r="O28" s="144"/>
      <c r="P28" s="1342" t="s">
        <v>946</v>
      </c>
      <c r="Q28" s="272" t="s">
        <v>175</v>
      </c>
      <c r="R28" s="272" t="s">
        <v>31</v>
      </c>
      <c r="S28" s="291"/>
      <c r="T28" s="291"/>
      <c r="U28" s="291"/>
      <c r="V28" s="291"/>
    </row>
    <row r="29" spans="1:22" x14ac:dyDescent="0.2">
      <c r="A29" s="195"/>
      <c r="B29" s="110"/>
      <c r="C29" s="110"/>
      <c r="D29" s="126"/>
      <c r="E29" s="305"/>
      <c r="F29" s="270"/>
      <c r="G29" s="270"/>
      <c r="H29" s="326"/>
      <c r="I29" s="514">
        <f t="shared" si="9"/>
        <v>0</v>
      </c>
      <c r="J29" s="270"/>
      <c r="K29" s="270"/>
      <c r="L29" s="514">
        <f t="shared" si="10"/>
        <v>0</v>
      </c>
      <c r="M29" s="514">
        <f t="shared" si="11"/>
        <v>0</v>
      </c>
      <c r="N29" s="11"/>
      <c r="O29" s="144"/>
      <c r="P29" s="1342" t="s">
        <v>947</v>
      </c>
      <c r="Q29" s="272" t="s">
        <v>174</v>
      </c>
      <c r="R29" s="291"/>
      <c r="S29" s="291"/>
      <c r="T29" s="291"/>
      <c r="U29" s="291"/>
      <c r="V29" s="291"/>
    </row>
    <row r="30" spans="1:22" x14ac:dyDescent="0.2">
      <c r="A30" s="195"/>
      <c r="B30" s="110"/>
      <c r="C30" s="110"/>
      <c r="D30" s="126"/>
      <c r="E30" s="305"/>
      <c r="F30" s="270"/>
      <c r="G30" s="270"/>
      <c r="H30" s="326"/>
      <c r="I30" s="514">
        <f t="shared" si="9"/>
        <v>0</v>
      </c>
      <c r="J30" s="270"/>
      <c r="K30" s="270"/>
      <c r="L30" s="514">
        <f t="shared" si="10"/>
        <v>0</v>
      </c>
      <c r="M30" s="514">
        <f t="shared" si="11"/>
        <v>0</v>
      </c>
      <c r="N30" s="11"/>
      <c r="O30" s="144"/>
      <c r="P30" s="1342"/>
      <c r="Q30" s="272" t="s">
        <v>176</v>
      </c>
      <c r="R30" s="291"/>
      <c r="S30" s="291"/>
      <c r="T30" s="291"/>
      <c r="U30" s="291"/>
      <c r="V30" s="291"/>
    </row>
    <row r="31" spans="1:22" x14ac:dyDescent="0.2">
      <c r="A31" s="195"/>
      <c r="B31" s="110"/>
      <c r="C31" s="110"/>
      <c r="D31" s="126"/>
      <c r="E31" s="305"/>
      <c r="F31" s="270"/>
      <c r="G31" s="270"/>
      <c r="H31" s="326"/>
      <c r="I31" s="514">
        <f t="shared" si="9"/>
        <v>0</v>
      </c>
      <c r="J31" s="270"/>
      <c r="K31" s="270"/>
      <c r="L31" s="514">
        <f t="shared" si="10"/>
        <v>0</v>
      </c>
      <c r="M31" s="514">
        <f t="shared" si="11"/>
        <v>0</v>
      </c>
      <c r="N31" s="11"/>
      <c r="O31" s="144"/>
      <c r="P31" s="1342"/>
      <c r="Q31" s="272" t="s">
        <v>177</v>
      </c>
      <c r="R31" s="291"/>
      <c r="S31" s="291"/>
      <c r="T31" s="291"/>
      <c r="U31" s="291"/>
      <c r="V31" s="291"/>
    </row>
    <row r="32" spans="1:22" x14ac:dyDescent="0.2">
      <c r="A32" s="195"/>
      <c r="B32" s="110"/>
      <c r="C32" s="110"/>
      <c r="D32" s="126"/>
      <c r="E32" s="305"/>
      <c r="F32" s="270"/>
      <c r="G32" s="270"/>
      <c r="H32" s="326"/>
      <c r="I32" s="514">
        <f t="shared" si="9"/>
        <v>0</v>
      </c>
      <c r="J32" s="270"/>
      <c r="K32" s="270"/>
      <c r="L32" s="514">
        <f t="shared" si="10"/>
        <v>0</v>
      </c>
      <c r="M32" s="514">
        <f t="shared" si="11"/>
        <v>0</v>
      </c>
      <c r="N32" s="11"/>
      <c r="O32" s="144"/>
      <c r="P32" s="1342"/>
      <c r="Q32" s="272" t="s">
        <v>178</v>
      </c>
      <c r="R32" s="291"/>
      <c r="S32" s="291"/>
      <c r="T32" s="291"/>
      <c r="U32" s="291"/>
      <c r="V32" s="291"/>
    </row>
    <row r="33" spans="1:23" x14ac:dyDescent="0.2">
      <c r="A33" s="195"/>
      <c r="B33" s="110"/>
      <c r="C33" s="110"/>
      <c r="D33" s="126"/>
      <c r="E33" s="305"/>
      <c r="F33" s="270"/>
      <c r="G33" s="270"/>
      <c r="H33" s="326"/>
      <c r="I33" s="514">
        <f t="shared" si="9"/>
        <v>0</v>
      </c>
      <c r="J33" s="270"/>
      <c r="K33" s="270"/>
      <c r="L33" s="514">
        <f t="shared" si="10"/>
        <v>0</v>
      </c>
      <c r="M33" s="514">
        <f t="shared" si="11"/>
        <v>0</v>
      </c>
      <c r="N33" s="11"/>
      <c r="O33" s="144"/>
      <c r="P33" s="1342"/>
      <c r="Q33" s="272" t="s">
        <v>179</v>
      </c>
      <c r="R33" s="291"/>
      <c r="S33" s="291"/>
      <c r="T33" s="291"/>
      <c r="U33" s="291"/>
      <c r="V33" s="291"/>
    </row>
    <row r="34" spans="1:23" x14ac:dyDescent="0.2">
      <c r="A34" s="195"/>
      <c r="B34" s="110"/>
      <c r="C34" s="110"/>
      <c r="D34" s="126"/>
      <c r="E34" s="305"/>
      <c r="F34" s="270"/>
      <c r="G34" s="270"/>
      <c r="H34" s="326"/>
      <c r="I34" s="514">
        <f t="shared" si="9"/>
        <v>0</v>
      </c>
      <c r="J34" s="270"/>
      <c r="K34" s="270"/>
      <c r="L34" s="514">
        <f t="shared" si="10"/>
        <v>0</v>
      </c>
      <c r="M34" s="514">
        <f t="shared" si="11"/>
        <v>0</v>
      </c>
      <c r="N34" s="11"/>
      <c r="O34" s="144"/>
      <c r="P34" s="1342"/>
      <c r="Q34" s="272"/>
      <c r="R34" s="291"/>
      <c r="S34" s="291"/>
      <c r="T34" s="291"/>
      <c r="U34" s="291"/>
      <c r="V34" s="291"/>
    </row>
    <row r="35" spans="1:23" x14ac:dyDescent="0.2">
      <c r="A35" s="195"/>
      <c r="B35" s="110"/>
      <c r="C35" s="110"/>
      <c r="D35" s="126"/>
      <c r="E35" s="305"/>
      <c r="F35" s="270"/>
      <c r="G35" s="270"/>
      <c r="H35" s="326"/>
      <c r="I35" s="514">
        <f t="shared" si="9"/>
        <v>0</v>
      </c>
      <c r="J35" s="270"/>
      <c r="K35" s="270"/>
      <c r="L35" s="514">
        <f t="shared" si="10"/>
        <v>0</v>
      </c>
      <c r="M35" s="514">
        <f t="shared" si="11"/>
        <v>0</v>
      </c>
      <c r="N35" s="11"/>
      <c r="O35" s="144"/>
      <c r="P35" s="1342"/>
      <c r="Q35" s="291"/>
      <c r="R35" s="291"/>
      <c r="S35" s="291"/>
      <c r="T35" s="291"/>
      <c r="U35" s="291"/>
      <c r="V35" s="291"/>
    </row>
    <row r="36" spans="1:23" x14ac:dyDescent="0.2">
      <c r="A36" s="195"/>
      <c r="B36" s="1209"/>
      <c r="C36" s="1175"/>
      <c r="D36" s="126"/>
      <c r="E36" s="305"/>
      <c r="F36" s="28"/>
      <c r="G36" s="28"/>
      <c r="H36" s="325"/>
      <c r="I36" s="514">
        <f t="shared" ref="I36:I81" si="12">SUM(G36:H36)</f>
        <v>0</v>
      </c>
      <c r="J36" s="242"/>
      <c r="K36" s="242"/>
      <c r="L36" s="514">
        <f t="shared" ref="L36:L81" si="13">IF(E36=$R$27,I36,0)</f>
        <v>0</v>
      </c>
      <c r="M36" s="514">
        <f t="shared" ref="M36:M81" si="14">IF(OR(E36=$R$28,ISBLANK(E36)),I36,0)</f>
        <v>0</v>
      </c>
      <c r="N36" s="11"/>
      <c r="O36" s="144"/>
      <c r="P36" s="1342"/>
      <c r="Q36" s="291"/>
      <c r="R36" s="291"/>
      <c r="S36" s="291"/>
      <c r="T36" s="291"/>
      <c r="U36" s="291"/>
      <c r="V36" s="291"/>
    </row>
    <row r="37" spans="1:23" x14ac:dyDescent="0.2">
      <c r="A37" s="195"/>
      <c r="B37" s="165"/>
      <c r="C37" s="1175"/>
      <c r="D37" s="535"/>
      <c r="E37" s="536"/>
      <c r="F37" s="537"/>
      <c r="G37" s="537"/>
      <c r="H37" s="538"/>
      <c r="I37" s="539">
        <f t="shared" si="12"/>
        <v>0</v>
      </c>
      <c r="J37" s="537"/>
      <c r="K37" s="537"/>
      <c r="L37" s="539">
        <f t="shared" si="13"/>
        <v>0</v>
      </c>
      <c r="M37" s="539">
        <f t="shared" si="14"/>
        <v>0</v>
      </c>
      <c r="N37" s="11"/>
      <c r="O37" s="144"/>
      <c r="P37" s="1342"/>
    </row>
    <row r="38" spans="1:23" x14ac:dyDescent="0.2">
      <c r="A38" s="195"/>
      <c r="B38" s="1175"/>
      <c r="C38" s="1175"/>
      <c r="D38" s="126"/>
      <c r="E38" s="305"/>
      <c r="F38" s="242"/>
      <c r="G38" s="242"/>
      <c r="H38" s="325"/>
      <c r="I38" s="514">
        <f t="shared" si="12"/>
        <v>0</v>
      </c>
      <c r="J38" s="242"/>
      <c r="K38" s="242"/>
      <c r="L38" s="514">
        <f t="shared" si="13"/>
        <v>0</v>
      </c>
      <c r="M38" s="514">
        <f t="shared" si="14"/>
        <v>0</v>
      </c>
      <c r="N38" s="11"/>
      <c r="O38" s="144"/>
      <c r="P38" s="1342"/>
    </row>
    <row r="39" spans="1:23" x14ac:dyDescent="0.2">
      <c r="A39" s="195"/>
      <c r="B39" s="1175"/>
      <c r="C39" s="1175"/>
      <c r="D39" s="126"/>
      <c r="E39" s="305"/>
      <c r="F39" s="242"/>
      <c r="G39" s="242"/>
      <c r="H39" s="325"/>
      <c r="I39" s="514">
        <f t="shared" si="12"/>
        <v>0</v>
      </c>
      <c r="J39" s="242"/>
      <c r="K39" s="242"/>
      <c r="L39" s="514">
        <f t="shared" si="13"/>
        <v>0</v>
      </c>
      <c r="M39" s="514">
        <f t="shared" si="14"/>
        <v>0</v>
      </c>
      <c r="N39" s="11"/>
      <c r="O39" s="144"/>
      <c r="P39" s="1342"/>
    </row>
    <row r="40" spans="1:23" x14ac:dyDescent="0.2">
      <c r="A40" s="195"/>
      <c r="B40" s="1175"/>
      <c r="C40" s="1175"/>
      <c r="D40" s="126"/>
      <c r="E40" s="305"/>
      <c r="F40" s="242"/>
      <c r="G40" s="242"/>
      <c r="H40" s="325"/>
      <c r="I40" s="514">
        <f t="shared" si="12"/>
        <v>0</v>
      </c>
      <c r="J40" s="242"/>
      <c r="K40" s="242"/>
      <c r="L40" s="514">
        <f t="shared" si="13"/>
        <v>0</v>
      </c>
      <c r="M40" s="514">
        <f t="shared" si="14"/>
        <v>0</v>
      </c>
      <c r="N40" s="11"/>
      <c r="O40" s="144"/>
      <c r="P40" s="1342"/>
    </row>
    <row r="41" spans="1:23" x14ac:dyDescent="0.2">
      <c r="A41" s="195"/>
      <c r="B41" s="1175"/>
      <c r="C41" s="1175"/>
      <c r="D41" s="126"/>
      <c r="E41" s="305"/>
      <c r="F41" s="242"/>
      <c r="G41" s="242"/>
      <c r="H41" s="325"/>
      <c r="I41" s="514">
        <f t="shared" si="12"/>
        <v>0</v>
      </c>
      <c r="J41" s="242"/>
      <c r="K41" s="242"/>
      <c r="L41" s="514">
        <f t="shared" si="13"/>
        <v>0</v>
      </c>
      <c r="M41" s="514">
        <f t="shared" si="14"/>
        <v>0</v>
      </c>
      <c r="N41" s="11"/>
      <c r="O41" s="144"/>
      <c r="P41" s="1342"/>
    </row>
    <row r="42" spans="1:23" x14ac:dyDescent="0.2">
      <c r="A42" s="195"/>
      <c r="B42" s="1175"/>
      <c r="C42" s="1175"/>
      <c r="D42" s="126"/>
      <c r="E42" s="305"/>
      <c r="F42" s="242"/>
      <c r="G42" s="242"/>
      <c r="H42" s="325"/>
      <c r="I42" s="514">
        <f t="shared" si="12"/>
        <v>0</v>
      </c>
      <c r="J42" s="242"/>
      <c r="K42" s="242"/>
      <c r="L42" s="514">
        <f t="shared" si="13"/>
        <v>0</v>
      </c>
      <c r="M42" s="514">
        <f t="shared" si="14"/>
        <v>0</v>
      </c>
      <c r="N42" s="11"/>
      <c r="O42" s="144"/>
      <c r="P42" s="1342"/>
      <c r="R42" s="1343">
        <f>Q52-R52</f>
        <v>0</v>
      </c>
    </row>
    <row r="43" spans="1:23" x14ac:dyDescent="0.2">
      <c r="A43" s="195"/>
      <c r="B43" s="1175"/>
      <c r="C43" s="1175"/>
      <c r="D43" s="126"/>
      <c r="E43" s="305"/>
      <c r="F43" s="242"/>
      <c r="G43" s="242"/>
      <c r="H43" s="325"/>
      <c r="I43" s="514">
        <f t="shared" si="12"/>
        <v>0</v>
      </c>
      <c r="J43" s="242"/>
      <c r="K43" s="242"/>
      <c r="L43" s="514">
        <f t="shared" si="13"/>
        <v>0</v>
      </c>
      <c r="M43" s="514">
        <f t="shared" si="14"/>
        <v>0</v>
      </c>
      <c r="N43" s="11"/>
      <c r="O43" s="144"/>
      <c r="P43" s="1342"/>
    </row>
    <row r="44" spans="1:23" x14ac:dyDescent="0.2">
      <c r="A44" s="195"/>
      <c r="B44" s="1175"/>
      <c r="C44" s="1175"/>
      <c r="D44" s="126"/>
      <c r="E44" s="305"/>
      <c r="F44" s="242"/>
      <c r="G44" s="242"/>
      <c r="H44" s="325"/>
      <c r="I44" s="514">
        <f t="shared" si="12"/>
        <v>0</v>
      </c>
      <c r="J44" s="242"/>
      <c r="K44" s="242"/>
      <c r="L44" s="514">
        <f t="shared" si="13"/>
        <v>0</v>
      </c>
      <c r="M44" s="514">
        <f t="shared" si="14"/>
        <v>0</v>
      </c>
      <c r="N44" s="11"/>
      <c r="O44" s="144"/>
      <c r="P44" s="1342"/>
    </row>
    <row r="45" spans="1:23" x14ac:dyDescent="0.2">
      <c r="A45" s="195"/>
      <c r="B45" s="1175"/>
      <c r="C45" s="1175"/>
      <c r="D45" s="126"/>
      <c r="E45" s="305"/>
      <c r="F45" s="242"/>
      <c r="G45" s="242"/>
      <c r="H45" s="325"/>
      <c r="I45" s="514">
        <f t="shared" si="12"/>
        <v>0</v>
      </c>
      <c r="J45" s="242"/>
      <c r="K45" s="242"/>
      <c r="L45" s="514">
        <f t="shared" si="13"/>
        <v>0</v>
      </c>
      <c r="M45" s="514">
        <f t="shared" si="14"/>
        <v>0</v>
      </c>
      <c r="N45" s="11"/>
      <c r="O45" s="144"/>
      <c r="P45" s="272"/>
    </row>
    <row r="46" spans="1:23" x14ac:dyDescent="0.2">
      <c r="A46" s="195"/>
      <c r="B46" s="1175"/>
      <c r="C46" s="1175"/>
      <c r="D46" s="126"/>
      <c r="E46" s="305"/>
      <c r="F46" s="242"/>
      <c r="G46" s="242"/>
      <c r="H46" s="325"/>
      <c r="I46" s="514">
        <f t="shared" si="12"/>
        <v>0</v>
      </c>
      <c r="J46" s="242"/>
      <c r="K46" s="242"/>
      <c r="L46" s="514">
        <f t="shared" si="13"/>
        <v>0</v>
      </c>
      <c r="M46" s="514">
        <f t="shared" si="14"/>
        <v>0</v>
      </c>
      <c r="N46" s="11"/>
      <c r="O46" s="144"/>
      <c r="P46" s="272"/>
    </row>
    <row r="47" spans="1:23" ht="15" customHeight="1" x14ac:dyDescent="0.2">
      <c r="A47" s="195"/>
      <c r="B47" s="1175"/>
      <c r="C47" s="1175"/>
      <c r="D47" s="126"/>
      <c r="E47" s="305"/>
      <c r="F47" s="242"/>
      <c r="G47" s="242"/>
      <c r="H47" s="325"/>
      <c r="I47" s="514">
        <f t="shared" si="12"/>
        <v>0</v>
      </c>
      <c r="J47" s="242"/>
      <c r="K47" s="242"/>
      <c r="L47" s="514">
        <f t="shared" si="13"/>
        <v>0</v>
      </c>
      <c r="M47" s="514">
        <f t="shared" si="14"/>
        <v>0</v>
      </c>
      <c r="N47" s="540"/>
      <c r="O47" s="541"/>
      <c r="P47" s="272"/>
    </row>
    <row r="48" spans="1:23" x14ac:dyDescent="0.2">
      <c r="A48" s="195"/>
      <c r="B48" s="1175"/>
      <c r="C48" s="1175"/>
      <c r="D48" s="126"/>
      <c r="E48" s="305"/>
      <c r="F48" s="242"/>
      <c r="G48" s="242"/>
      <c r="H48" s="325"/>
      <c r="I48" s="514">
        <f t="shared" si="12"/>
        <v>0</v>
      </c>
      <c r="J48" s="242"/>
      <c r="K48" s="242"/>
      <c r="L48" s="514">
        <f t="shared" si="13"/>
        <v>0</v>
      </c>
      <c r="M48" s="514">
        <f t="shared" si="14"/>
        <v>0</v>
      </c>
      <c r="N48" s="11"/>
      <c r="O48" s="144"/>
      <c r="P48" s="1347" t="s">
        <v>172</v>
      </c>
      <c r="Q48" s="1348" t="s">
        <v>454</v>
      </c>
      <c r="R48" s="1348" t="s">
        <v>62</v>
      </c>
      <c r="S48" s="1349" t="s">
        <v>129</v>
      </c>
      <c r="T48" s="1350" t="str">
        <f>"Val Amt B/S "&amp;YEAR($B$6)</f>
        <v>Val Amt B/S 1900</v>
      </c>
      <c r="U48" s="1349" t="s">
        <v>455</v>
      </c>
      <c r="V48" s="1349" t="s">
        <v>456</v>
      </c>
      <c r="W48" s="1349" t="s">
        <v>207</v>
      </c>
    </row>
    <row r="49" spans="1:23" x14ac:dyDescent="0.2">
      <c r="A49" s="195"/>
      <c r="B49" s="1175"/>
      <c r="C49" s="1175"/>
      <c r="D49" s="126"/>
      <c r="E49" s="305"/>
      <c r="F49" s="242"/>
      <c r="G49" s="242"/>
      <c r="H49" s="325"/>
      <c r="I49" s="514">
        <f t="shared" si="12"/>
        <v>0</v>
      </c>
      <c r="J49" s="242"/>
      <c r="K49" s="242"/>
      <c r="L49" s="514">
        <f t="shared" si="13"/>
        <v>0</v>
      </c>
      <c r="M49" s="514">
        <f t="shared" si="14"/>
        <v>0</v>
      </c>
      <c r="N49" s="11"/>
      <c r="O49" s="144"/>
      <c r="P49" s="1347" t="s">
        <v>942</v>
      </c>
      <c r="Q49" s="1351">
        <f>SUMIF($A$18:$A$106,P27,$F$18:$F$106)</f>
        <v>0</v>
      </c>
      <c r="R49" s="1351">
        <f>SUMIF($A$18:$A$106,P27,$G$18:$G$106)</f>
        <v>0</v>
      </c>
      <c r="S49" s="1352">
        <f>SUMIF($A$18:$A$106,P27,$H$18:$H$106)</f>
        <v>0</v>
      </c>
      <c r="T49" s="1351">
        <f>SUMIF($A$18:$A$106,P27,$I$18:$I$106)</f>
        <v>0</v>
      </c>
      <c r="U49" s="1351">
        <f>SUMIF($A$18:$A$106,P27,$L$18:$L$106)</f>
        <v>0</v>
      </c>
      <c r="V49" s="1351">
        <f>SUMIF($A$18:$A$106,P27,$M$18:$M$106)</f>
        <v>0</v>
      </c>
      <c r="W49" s="1351">
        <f>SUMIF($A$18:$A$106,P27,$K$18:$K$106)</f>
        <v>0</v>
      </c>
    </row>
    <row r="50" spans="1:23" x14ac:dyDescent="0.2">
      <c r="A50" s="195"/>
      <c r="B50" s="1175"/>
      <c r="C50" s="1175"/>
      <c r="D50" s="126"/>
      <c r="E50" s="305"/>
      <c r="F50" s="242"/>
      <c r="G50" s="242"/>
      <c r="H50" s="325"/>
      <c r="I50" s="514">
        <f t="shared" si="12"/>
        <v>0</v>
      </c>
      <c r="J50" s="242"/>
      <c r="K50" s="242"/>
      <c r="L50" s="514">
        <f t="shared" si="13"/>
        <v>0</v>
      </c>
      <c r="M50" s="514">
        <f t="shared" si="14"/>
        <v>0</v>
      </c>
      <c r="N50" s="11"/>
      <c r="O50" s="144"/>
      <c r="P50" s="1347" t="s">
        <v>943</v>
      </c>
      <c r="Q50" s="1351">
        <f>SUMIF($A$18:$A$106,P28,$F$18:$F$106)</f>
        <v>0</v>
      </c>
      <c r="R50" s="1351">
        <f>SUMIF($A$18:$A$106,P28,$G$18:$G$106)</f>
        <v>0</v>
      </c>
      <c r="S50" s="1352">
        <f>SUMIF($A$18:$A$106,P28,$H$18:$H$106)</f>
        <v>0</v>
      </c>
      <c r="T50" s="1351">
        <f>SUMIF($A$18:$A$106,P28,$I$18:$I$106)</f>
        <v>0</v>
      </c>
      <c r="U50" s="1351">
        <f>SUMIF($A$18:$A$106,P28,$L$18:$L$106)</f>
        <v>0</v>
      </c>
      <c r="V50" s="1351">
        <f>SUMIF($A$18:$A$106,P28,$M$18:$M$106)</f>
        <v>0</v>
      </c>
      <c r="W50" s="1351">
        <f>SUMIF($A$18:$A$106,P28,$K$18:$K$106)</f>
        <v>0</v>
      </c>
    </row>
    <row r="51" spans="1:23" x14ac:dyDescent="0.2">
      <c r="A51" s="195"/>
      <c r="B51" s="1175"/>
      <c r="C51" s="1175"/>
      <c r="D51" s="126"/>
      <c r="E51" s="305"/>
      <c r="F51" s="242"/>
      <c r="G51" s="242"/>
      <c r="H51" s="325"/>
      <c r="I51" s="514">
        <f t="shared" si="12"/>
        <v>0</v>
      </c>
      <c r="J51" s="242"/>
      <c r="K51" s="242"/>
      <c r="L51" s="514">
        <f t="shared" si="13"/>
        <v>0</v>
      </c>
      <c r="M51" s="514">
        <f t="shared" si="14"/>
        <v>0</v>
      </c>
      <c r="N51" s="11"/>
      <c r="O51" s="144"/>
      <c r="P51" s="1347" t="s">
        <v>944</v>
      </c>
      <c r="Q51" s="1351">
        <f>SUMIF($A$18:$A$106,P29,$F$18:$F$106)</f>
        <v>0</v>
      </c>
      <c r="R51" s="1351">
        <f>SUMIF($A$18:$A$106,P29,$G$18:$G$106)</f>
        <v>0</v>
      </c>
      <c r="S51" s="1352">
        <f>SUMIF($A$18:$A$106,P29,$H$18:$H$106)</f>
        <v>0</v>
      </c>
      <c r="T51" s="1351">
        <f>SUMIF($A$18:$A$106,P29,$I$18:$I$106)</f>
        <v>0</v>
      </c>
      <c r="U51" s="1351">
        <f>SUMIF($A$18:$A$106,P29,$L$18:$L$106)</f>
        <v>0</v>
      </c>
      <c r="V51" s="1351">
        <f>SUMIF($A$18:$A$106,P29,$M$18:$M$106)</f>
        <v>0</v>
      </c>
      <c r="W51" s="1351">
        <f>SUMIF($A$18:$A$106,P29,$K$18:$K$106)</f>
        <v>0</v>
      </c>
    </row>
    <row r="52" spans="1:23" x14ac:dyDescent="0.2">
      <c r="A52" s="195"/>
      <c r="B52" s="1175"/>
      <c r="C52" s="1175"/>
      <c r="D52" s="126"/>
      <c r="E52" s="305"/>
      <c r="F52" s="242"/>
      <c r="G52" s="242"/>
      <c r="H52" s="325"/>
      <c r="I52" s="514">
        <f t="shared" si="12"/>
        <v>0</v>
      </c>
      <c r="J52" s="242"/>
      <c r="K52" s="242"/>
      <c r="L52" s="514">
        <f t="shared" si="13"/>
        <v>0</v>
      </c>
      <c r="M52" s="514">
        <f t="shared" si="14"/>
        <v>0</v>
      </c>
      <c r="N52" s="11"/>
      <c r="O52" s="144"/>
      <c r="P52" s="1360" t="s">
        <v>65</v>
      </c>
      <c r="Q52" s="1361">
        <f>SUM(Q49:Q51)</f>
        <v>0</v>
      </c>
      <c r="R52" s="1361">
        <f t="shared" ref="R52:W52" si="15">SUM(R49:R51)</f>
        <v>0</v>
      </c>
      <c r="S52" s="1361">
        <f t="shared" si="15"/>
        <v>0</v>
      </c>
      <c r="T52" s="1361">
        <f t="shared" si="15"/>
        <v>0</v>
      </c>
      <c r="U52" s="1361">
        <f t="shared" si="15"/>
        <v>0</v>
      </c>
      <c r="V52" s="1361">
        <f t="shared" si="15"/>
        <v>0</v>
      </c>
      <c r="W52" s="1361">
        <f t="shared" si="15"/>
        <v>0</v>
      </c>
    </row>
    <row r="53" spans="1:23" x14ac:dyDescent="0.2">
      <c r="A53" s="195"/>
      <c r="B53" s="1175"/>
      <c r="C53" s="1175"/>
      <c r="D53" s="126"/>
      <c r="E53" s="305"/>
      <c r="F53" s="242"/>
      <c r="G53" s="242"/>
      <c r="H53" s="325"/>
      <c r="I53" s="514">
        <f t="shared" si="12"/>
        <v>0</v>
      </c>
      <c r="J53" s="242"/>
      <c r="K53" s="242"/>
      <c r="L53" s="514">
        <f t="shared" si="13"/>
        <v>0</v>
      </c>
      <c r="M53" s="514">
        <f t="shared" si="14"/>
        <v>0</v>
      </c>
      <c r="N53" s="11"/>
      <c r="O53" s="144"/>
    </row>
    <row r="54" spans="1:23" x14ac:dyDescent="0.2">
      <c r="A54" s="195"/>
      <c r="B54" s="1175"/>
      <c r="C54" s="1175"/>
      <c r="D54" s="126"/>
      <c r="E54" s="305"/>
      <c r="F54" s="242"/>
      <c r="G54" s="242"/>
      <c r="H54" s="325"/>
      <c r="I54" s="514">
        <f t="shared" si="12"/>
        <v>0</v>
      </c>
      <c r="J54" s="242"/>
      <c r="K54" s="242"/>
      <c r="L54" s="514">
        <f t="shared" si="13"/>
        <v>0</v>
      </c>
      <c r="M54" s="514">
        <f t="shared" si="14"/>
        <v>0</v>
      </c>
      <c r="N54" s="11"/>
      <c r="O54" s="144"/>
      <c r="P54" s="291"/>
      <c r="V54" s="291"/>
    </row>
    <row r="55" spans="1:23" x14ac:dyDescent="0.2">
      <c r="A55" s="195"/>
      <c r="B55" s="1175"/>
      <c r="C55" s="1175"/>
      <c r="D55" s="126"/>
      <c r="E55" s="305"/>
      <c r="F55" s="242"/>
      <c r="G55" s="242"/>
      <c r="H55" s="325"/>
      <c r="I55" s="514">
        <f t="shared" si="12"/>
        <v>0</v>
      </c>
      <c r="J55" s="242"/>
      <c r="K55" s="242"/>
      <c r="L55" s="514">
        <f t="shared" si="13"/>
        <v>0</v>
      </c>
      <c r="M55" s="514">
        <f t="shared" si="14"/>
        <v>0</v>
      </c>
      <c r="N55" s="11"/>
      <c r="O55" s="144"/>
      <c r="P55" s="291"/>
      <c r="Q55" s="1363" t="s">
        <v>225</v>
      </c>
      <c r="R55" s="291"/>
      <c r="S55" s="291"/>
      <c r="T55" s="291"/>
      <c r="U55" s="291"/>
      <c r="V55" s="291"/>
    </row>
    <row r="56" spans="1:23" ht="15" customHeight="1" x14ac:dyDescent="0.2">
      <c r="A56" s="195"/>
      <c r="B56" s="1175"/>
      <c r="C56" s="1175"/>
      <c r="D56" s="126"/>
      <c r="E56" s="305"/>
      <c r="F56" s="242"/>
      <c r="G56" s="242"/>
      <c r="H56" s="325"/>
      <c r="I56" s="514">
        <f t="shared" si="12"/>
        <v>0</v>
      </c>
      <c r="J56" s="242"/>
      <c r="K56" s="242"/>
      <c r="L56" s="514">
        <f t="shared" si="13"/>
        <v>0</v>
      </c>
      <c r="M56" s="514">
        <f t="shared" si="14"/>
        <v>0</v>
      </c>
      <c r="N56" s="11"/>
      <c r="O56" s="144"/>
      <c r="P56" s="291"/>
      <c r="Q56" s="1364" t="s">
        <v>51</v>
      </c>
      <c r="R56" s="312" t="str">
        <f>"Valuation Amount Balance Sheet "&amp;YEAR($B$6)</f>
        <v>Valuation Amount Balance Sheet 1900</v>
      </c>
      <c r="S56" s="312" t="s">
        <v>224</v>
      </c>
      <c r="T56" s="312" t="str">
        <f>"Other Assets at Year End "&amp;YEAR($B$6)</f>
        <v>Other Assets at Year End 1900</v>
      </c>
      <c r="U56" s="291"/>
      <c r="V56" s="291"/>
    </row>
    <row r="57" spans="1:23" x14ac:dyDescent="0.2">
      <c r="A57" s="195"/>
      <c r="B57" s="1175"/>
      <c r="C57" s="1175"/>
      <c r="D57" s="126"/>
      <c r="E57" s="305"/>
      <c r="F57" s="242"/>
      <c r="G57" s="242"/>
      <c r="H57" s="325"/>
      <c r="I57" s="514">
        <f t="shared" si="12"/>
        <v>0</v>
      </c>
      <c r="J57" s="242"/>
      <c r="K57" s="242"/>
      <c r="L57" s="514">
        <f t="shared" si="13"/>
        <v>0</v>
      </c>
      <c r="M57" s="514">
        <f t="shared" si="14"/>
        <v>0</v>
      </c>
      <c r="N57" s="11"/>
      <c r="O57" s="144"/>
      <c r="P57" s="291"/>
      <c r="Q57" s="510" t="s">
        <v>173</v>
      </c>
      <c r="R57" s="1365">
        <f t="shared" ref="R57:R63" si="16">SUMIF($D$18:$D$106,Q57,$I$18:$I$106)</f>
        <v>0</v>
      </c>
      <c r="S57" s="1365">
        <f t="shared" ref="S57:S63" si="17">SUMIF($D$18:$D$106,Q57,$L$18:$L$106)</f>
        <v>0</v>
      </c>
      <c r="T57" s="1365">
        <f t="shared" ref="T57:T63" si="18">SUMIF($D$18:$D$106,Q57,$M$18:$M$106)</f>
        <v>0</v>
      </c>
      <c r="U57" s="291"/>
      <c r="V57" s="291"/>
    </row>
    <row r="58" spans="1:23" x14ac:dyDescent="0.2">
      <c r="A58" s="195"/>
      <c r="B58" s="1175"/>
      <c r="C58" s="1175"/>
      <c r="D58" s="126"/>
      <c r="E58" s="305"/>
      <c r="F58" s="242"/>
      <c r="G58" s="242"/>
      <c r="H58" s="325"/>
      <c r="I58" s="514">
        <f t="shared" si="12"/>
        <v>0</v>
      </c>
      <c r="J58" s="242"/>
      <c r="K58" s="242"/>
      <c r="L58" s="514">
        <f t="shared" si="13"/>
        <v>0</v>
      </c>
      <c r="M58" s="514">
        <f t="shared" si="14"/>
        <v>0</v>
      </c>
      <c r="N58" s="11"/>
      <c r="O58" s="144"/>
      <c r="P58" s="291"/>
      <c r="Q58" s="510" t="s">
        <v>175</v>
      </c>
      <c r="R58" s="1365">
        <f t="shared" si="16"/>
        <v>0</v>
      </c>
      <c r="S58" s="1365">
        <f t="shared" si="17"/>
        <v>0</v>
      </c>
      <c r="T58" s="1365">
        <f t="shared" si="18"/>
        <v>0</v>
      </c>
      <c r="U58" s="291"/>
      <c r="V58" s="291"/>
    </row>
    <row r="59" spans="1:23" x14ac:dyDescent="0.2">
      <c r="A59" s="195"/>
      <c r="B59" s="1175"/>
      <c r="C59" s="1175"/>
      <c r="D59" s="126"/>
      <c r="E59" s="305"/>
      <c r="F59" s="242"/>
      <c r="G59" s="242"/>
      <c r="H59" s="325"/>
      <c r="I59" s="514">
        <f t="shared" si="12"/>
        <v>0</v>
      </c>
      <c r="J59" s="242"/>
      <c r="K59" s="242"/>
      <c r="L59" s="514">
        <f t="shared" si="13"/>
        <v>0</v>
      </c>
      <c r="M59" s="514">
        <f t="shared" si="14"/>
        <v>0</v>
      </c>
      <c r="N59" s="11"/>
      <c r="O59" s="144"/>
      <c r="P59" s="291"/>
      <c r="Q59" s="510" t="s">
        <v>174</v>
      </c>
      <c r="R59" s="1365">
        <f t="shared" si="16"/>
        <v>0</v>
      </c>
      <c r="S59" s="1365">
        <f t="shared" si="17"/>
        <v>0</v>
      </c>
      <c r="T59" s="1365">
        <f t="shared" si="18"/>
        <v>0</v>
      </c>
      <c r="U59" s="291"/>
      <c r="V59" s="291"/>
    </row>
    <row r="60" spans="1:23" x14ac:dyDescent="0.2">
      <c r="A60" s="195"/>
      <c r="B60" s="1175"/>
      <c r="C60" s="1175"/>
      <c r="D60" s="126"/>
      <c r="E60" s="305"/>
      <c r="F60" s="242"/>
      <c r="G60" s="242"/>
      <c r="H60" s="325"/>
      <c r="I60" s="514">
        <f t="shared" si="12"/>
        <v>0</v>
      </c>
      <c r="J60" s="242"/>
      <c r="K60" s="242"/>
      <c r="L60" s="514">
        <f t="shared" si="13"/>
        <v>0</v>
      </c>
      <c r="M60" s="514">
        <f t="shared" si="14"/>
        <v>0</v>
      </c>
      <c r="N60" s="11"/>
      <c r="O60" s="144"/>
      <c r="P60" s="291"/>
      <c r="Q60" s="510" t="s">
        <v>176</v>
      </c>
      <c r="R60" s="1365">
        <f t="shared" si="16"/>
        <v>0</v>
      </c>
      <c r="S60" s="1365">
        <f t="shared" si="17"/>
        <v>0</v>
      </c>
      <c r="T60" s="1365">
        <f t="shared" si="18"/>
        <v>0</v>
      </c>
      <c r="U60" s="291"/>
      <c r="V60" s="291"/>
    </row>
    <row r="61" spans="1:23" x14ac:dyDescent="0.2">
      <c r="A61" s="195"/>
      <c r="B61" s="1175"/>
      <c r="C61" s="1175"/>
      <c r="D61" s="126"/>
      <c r="E61" s="305"/>
      <c r="F61" s="242"/>
      <c r="G61" s="242"/>
      <c r="H61" s="325"/>
      <c r="I61" s="514">
        <f t="shared" si="12"/>
        <v>0</v>
      </c>
      <c r="J61" s="242"/>
      <c r="K61" s="242"/>
      <c r="L61" s="514">
        <f t="shared" si="13"/>
        <v>0</v>
      </c>
      <c r="M61" s="514">
        <f t="shared" si="14"/>
        <v>0</v>
      </c>
      <c r="N61" s="11"/>
      <c r="O61" s="144"/>
      <c r="P61" s="291"/>
      <c r="Q61" s="510" t="s">
        <v>177</v>
      </c>
      <c r="R61" s="1365">
        <f t="shared" si="16"/>
        <v>0</v>
      </c>
      <c r="S61" s="1365">
        <f t="shared" si="17"/>
        <v>0</v>
      </c>
      <c r="T61" s="1365">
        <f t="shared" si="18"/>
        <v>0</v>
      </c>
      <c r="U61" s="291"/>
      <c r="V61" s="291"/>
    </row>
    <row r="62" spans="1:23" x14ac:dyDescent="0.2">
      <c r="A62" s="195"/>
      <c r="B62" s="1175"/>
      <c r="C62" s="1175"/>
      <c r="D62" s="126"/>
      <c r="E62" s="305"/>
      <c r="F62" s="242"/>
      <c r="G62" s="242"/>
      <c r="H62" s="325"/>
      <c r="I62" s="514">
        <f t="shared" si="12"/>
        <v>0</v>
      </c>
      <c r="J62" s="242"/>
      <c r="K62" s="242"/>
      <c r="L62" s="514">
        <f t="shared" si="13"/>
        <v>0</v>
      </c>
      <c r="M62" s="514">
        <f t="shared" si="14"/>
        <v>0</v>
      </c>
      <c r="N62" s="11"/>
      <c r="O62" s="144"/>
      <c r="P62" s="291"/>
      <c r="Q62" s="510" t="s">
        <v>178</v>
      </c>
      <c r="R62" s="1365">
        <f t="shared" si="16"/>
        <v>0</v>
      </c>
      <c r="S62" s="1365">
        <f t="shared" si="17"/>
        <v>0</v>
      </c>
      <c r="T62" s="1365">
        <f t="shared" si="18"/>
        <v>0</v>
      </c>
      <c r="U62" s="291"/>
      <c r="V62" s="291"/>
    </row>
    <row r="63" spans="1:23" x14ac:dyDescent="0.2">
      <c r="A63" s="195"/>
      <c r="B63" s="1175"/>
      <c r="C63" s="1175"/>
      <c r="D63" s="126"/>
      <c r="E63" s="305"/>
      <c r="F63" s="242"/>
      <c r="G63" s="242"/>
      <c r="H63" s="325"/>
      <c r="I63" s="514">
        <f t="shared" si="12"/>
        <v>0</v>
      </c>
      <c r="J63" s="242"/>
      <c r="K63" s="242"/>
      <c r="L63" s="514">
        <f t="shared" si="13"/>
        <v>0</v>
      </c>
      <c r="M63" s="514">
        <f t="shared" si="14"/>
        <v>0</v>
      </c>
      <c r="N63" s="11"/>
      <c r="O63" s="144"/>
      <c r="P63" s="291"/>
      <c r="Q63" s="510" t="s">
        <v>179</v>
      </c>
      <c r="R63" s="1365">
        <f t="shared" si="16"/>
        <v>0</v>
      </c>
      <c r="S63" s="1365">
        <f t="shared" si="17"/>
        <v>0</v>
      </c>
      <c r="T63" s="1365">
        <f t="shared" si="18"/>
        <v>0</v>
      </c>
      <c r="U63" s="291"/>
      <c r="V63" s="291"/>
    </row>
    <row r="64" spans="1:23" x14ac:dyDescent="0.2">
      <c r="A64" s="195"/>
      <c r="B64" s="1175"/>
      <c r="C64" s="1175"/>
      <c r="D64" s="126"/>
      <c r="E64" s="305"/>
      <c r="F64" s="242"/>
      <c r="G64" s="242"/>
      <c r="H64" s="325"/>
      <c r="I64" s="514">
        <f t="shared" si="12"/>
        <v>0</v>
      </c>
      <c r="J64" s="242"/>
      <c r="K64" s="242"/>
      <c r="L64" s="514">
        <f t="shared" si="13"/>
        <v>0</v>
      </c>
      <c r="M64" s="514">
        <f t="shared" si="14"/>
        <v>0</v>
      </c>
      <c r="N64" s="11"/>
      <c r="O64" s="144"/>
      <c r="P64" s="291"/>
      <c r="Q64" s="1360" t="s">
        <v>16</v>
      </c>
      <c r="R64" s="1365">
        <f>SUM(R57:R63)</f>
        <v>0</v>
      </c>
      <c r="S64" s="1365">
        <f>SUM(S57:S63)</f>
        <v>0</v>
      </c>
      <c r="T64" s="1365">
        <f>SUM(T57:T63)</f>
        <v>0</v>
      </c>
      <c r="U64" s="291"/>
      <c r="V64" s="291"/>
    </row>
    <row r="65" spans="1:22" x14ac:dyDescent="0.2">
      <c r="A65" s="195"/>
      <c r="B65" s="1175"/>
      <c r="C65" s="1175"/>
      <c r="D65" s="126"/>
      <c r="E65" s="305"/>
      <c r="F65" s="242"/>
      <c r="G65" s="242"/>
      <c r="H65" s="325"/>
      <c r="I65" s="514">
        <f t="shared" si="12"/>
        <v>0</v>
      </c>
      <c r="J65" s="242"/>
      <c r="K65" s="242"/>
      <c r="L65" s="514">
        <f t="shared" si="13"/>
        <v>0</v>
      </c>
      <c r="M65" s="514">
        <f t="shared" si="14"/>
        <v>0</v>
      </c>
      <c r="N65" s="11"/>
      <c r="O65" s="144"/>
      <c r="P65" s="291"/>
      <c r="Q65" s="291"/>
      <c r="R65" s="291"/>
      <c r="S65" s="291"/>
      <c r="T65" s="291"/>
      <c r="U65" s="291"/>
      <c r="V65" s="291"/>
    </row>
    <row r="66" spans="1:22" x14ac:dyDescent="0.2">
      <c r="A66" s="195"/>
      <c r="B66" s="1175"/>
      <c r="C66" s="1175"/>
      <c r="D66" s="126"/>
      <c r="E66" s="305"/>
      <c r="F66" s="242"/>
      <c r="G66" s="242"/>
      <c r="H66" s="325"/>
      <c r="I66" s="514">
        <f t="shared" si="12"/>
        <v>0</v>
      </c>
      <c r="J66" s="242"/>
      <c r="K66" s="242"/>
      <c r="L66" s="514">
        <f t="shared" si="13"/>
        <v>0</v>
      </c>
      <c r="M66" s="514">
        <f t="shared" si="14"/>
        <v>0</v>
      </c>
      <c r="N66" s="11"/>
      <c r="O66" s="144"/>
      <c r="P66" s="291"/>
      <c r="Q66" s="291"/>
      <c r="R66" s="291"/>
      <c r="S66" s="291"/>
      <c r="T66" s="291"/>
      <c r="U66" s="291"/>
      <c r="V66" s="291"/>
    </row>
    <row r="67" spans="1:22" x14ac:dyDescent="0.2">
      <c r="A67" s="195"/>
      <c r="B67" s="1175"/>
      <c r="C67" s="1175"/>
      <c r="D67" s="126"/>
      <c r="E67" s="305"/>
      <c r="F67" s="242"/>
      <c r="G67" s="242"/>
      <c r="H67" s="325"/>
      <c r="I67" s="514">
        <f t="shared" si="12"/>
        <v>0</v>
      </c>
      <c r="J67" s="242"/>
      <c r="K67" s="242"/>
      <c r="L67" s="514">
        <f t="shared" si="13"/>
        <v>0</v>
      </c>
      <c r="M67" s="514">
        <f t="shared" si="14"/>
        <v>0</v>
      </c>
      <c r="N67" s="11"/>
      <c r="O67" s="144"/>
      <c r="P67" s="291"/>
      <c r="Q67" s="291"/>
      <c r="R67" s="291"/>
      <c r="S67" s="291"/>
      <c r="T67" s="291"/>
      <c r="U67" s="291"/>
      <c r="V67" s="291"/>
    </row>
    <row r="68" spans="1:22" x14ac:dyDescent="0.2">
      <c r="A68" s="195"/>
      <c r="B68" s="1175"/>
      <c r="C68" s="1175"/>
      <c r="D68" s="126"/>
      <c r="E68" s="305"/>
      <c r="F68" s="242"/>
      <c r="G68" s="242"/>
      <c r="H68" s="325"/>
      <c r="I68" s="514">
        <f t="shared" si="12"/>
        <v>0</v>
      </c>
      <c r="J68" s="242"/>
      <c r="K68" s="242"/>
      <c r="L68" s="514">
        <f t="shared" si="13"/>
        <v>0</v>
      </c>
      <c r="M68" s="514">
        <f t="shared" si="14"/>
        <v>0</v>
      </c>
      <c r="N68" s="11"/>
      <c r="O68" s="144"/>
      <c r="P68" s="291"/>
      <c r="Q68" s="291"/>
      <c r="R68" s="291"/>
      <c r="S68" s="291"/>
      <c r="T68" s="291"/>
      <c r="U68" s="291"/>
      <c r="V68" s="291"/>
    </row>
    <row r="69" spans="1:22" x14ac:dyDescent="0.2">
      <c r="A69" s="195"/>
      <c r="B69" s="1175"/>
      <c r="C69" s="1175"/>
      <c r="D69" s="126"/>
      <c r="E69" s="305"/>
      <c r="F69" s="242"/>
      <c r="G69" s="242"/>
      <c r="H69" s="325"/>
      <c r="I69" s="514">
        <f t="shared" si="12"/>
        <v>0</v>
      </c>
      <c r="J69" s="242"/>
      <c r="K69" s="242"/>
      <c r="L69" s="514">
        <f t="shared" si="13"/>
        <v>0</v>
      </c>
      <c r="M69" s="514">
        <f t="shared" si="14"/>
        <v>0</v>
      </c>
      <c r="N69" s="11"/>
      <c r="O69" s="144"/>
      <c r="P69" s="291"/>
      <c r="Q69" s="291"/>
      <c r="R69" s="291"/>
      <c r="S69" s="291"/>
      <c r="T69" s="291"/>
      <c r="U69" s="291"/>
      <c r="V69" s="291"/>
    </row>
    <row r="70" spans="1:22" x14ac:dyDescent="0.2">
      <c r="A70" s="195"/>
      <c r="B70" s="1175"/>
      <c r="C70" s="1175"/>
      <c r="D70" s="126"/>
      <c r="E70" s="305"/>
      <c r="F70" s="242"/>
      <c r="G70" s="242"/>
      <c r="H70" s="325"/>
      <c r="I70" s="514">
        <f t="shared" si="12"/>
        <v>0</v>
      </c>
      <c r="J70" s="242"/>
      <c r="K70" s="242"/>
      <c r="L70" s="514">
        <f t="shared" si="13"/>
        <v>0</v>
      </c>
      <c r="M70" s="514">
        <f t="shared" si="14"/>
        <v>0</v>
      </c>
      <c r="N70" s="11"/>
      <c r="O70" s="144"/>
      <c r="P70" s="291"/>
      <c r="Q70" s="291"/>
      <c r="R70" s="291"/>
      <c r="S70" s="291"/>
      <c r="T70" s="291"/>
      <c r="U70" s="291"/>
      <c r="V70" s="291"/>
    </row>
    <row r="71" spans="1:22" x14ac:dyDescent="0.2">
      <c r="A71" s="195"/>
      <c r="B71" s="1175"/>
      <c r="C71" s="1175"/>
      <c r="D71" s="126"/>
      <c r="E71" s="305"/>
      <c r="F71" s="242"/>
      <c r="G71" s="242"/>
      <c r="H71" s="325"/>
      <c r="I71" s="514">
        <f t="shared" si="12"/>
        <v>0</v>
      </c>
      <c r="J71" s="242"/>
      <c r="K71" s="242"/>
      <c r="L71" s="514">
        <f t="shared" si="13"/>
        <v>0</v>
      </c>
      <c r="M71" s="514">
        <f t="shared" si="14"/>
        <v>0</v>
      </c>
      <c r="N71" s="11"/>
      <c r="O71" s="144"/>
      <c r="P71" s="291"/>
      <c r="Q71" s="291"/>
      <c r="R71" s="291"/>
      <c r="S71" s="291"/>
      <c r="T71" s="291"/>
      <c r="U71" s="291"/>
      <c r="V71" s="291"/>
    </row>
    <row r="72" spans="1:22" x14ac:dyDescent="0.2">
      <c r="A72" s="195"/>
      <c r="B72" s="1175"/>
      <c r="C72" s="1175"/>
      <c r="D72" s="126"/>
      <c r="E72" s="305"/>
      <c r="F72" s="242"/>
      <c r="G72" s="242"/>
      <c r="H72" s="325"/>
      <c r="I72" s="514">
        <f t="shared" si="12"/>
        <v>0</v>
      </c>
      <c r="J72" s="242"/>
      <c r="K72" s="242"/>
      <c r="L72" s="514">
        <f t="shared" si="13"/>
        <v>0</v>
      </c>
      <c r="M72" s="514">
        <f t="shared" si="14"/>
        <v>0</v>
      </c>
      <c r="N72" s="11"/>
      <c r="O72" s="144"/>
      <c r="P72" s="291"/>
      <c r="Q72" s="291"/>
      <c r="R72" s="291"/>
      <c r="S72" s="291"/>
      <c r="T72" s="291"/>
      <c r="U72" s="291"/>
      <c r="V72" s="291"/>
    </row>
    <row r="73" spans="1:22" x14ac:dyDescent="0.2">
      <c r="A73" s="195"/>
      <c r="B73" s="1175"/>
      <c r="C73" s="1175"/>
      <c r="D73" s="126"/>
      <c r="E73" s="305"/>
      <c r="F73" s="242"/>
      <c r="G73" s="242"/>
      <c r="H73" s="325"/>
      <c r="I73" s="514">
        <f t="shared" si="12"/>
        <v>0</v>
      </c>
      <c r="J73" s="242"/>
      <c r="K73" s="242"/>
      <c r="L73" s="514">
        <f t="shared" si="13"/>
        <v>0</v>
      </c>
      <c r="M73" s="514">
        <f t="shared" si="14"/>
        <v>0</v>
      </c>
      <c r="N73" s="11"/>
      <c r="O73" s="144"/>
      <c r="P73" s="291"/>
      <c r="Q73" s="291"/>
      <c r="R73" s="291"/>
      <c r="S73" s="291"/>
      <c r="T73" s="291"/>
      <c r="U73" s="291"/>
      <c r="V73" s="291"/>
    </row>
    <row r="74" spans="1:22" x14ac:dyDescent="0.2">
      <c r="A74" s="195"/>
      <c r="B74" s="1175"/>
      <c r="C74" s="1175"/>
      <c r="D74" s="126"/>
      <c r="E74" s="305"/>
      <c r="F74" s="242"/>
      <c r="G74" s="242"/>
      <c r="H74" s="325"/>
      <c r="I74" s="514">
        <f t="shared" si="12"/>
        <v>0</v>
      </c>
      <c r="J74" s="242"/>
      <c r="K74" s="242"/>
      <c r="L74" s="514">
        <f t="shared" si="13"/>
        <v>0</v>
      </c>
      <c r="M74" s="514">
        <f t="shared" si="14"/>
        <v>0</v>
      </c>
      <c r="N74" s="11"/>
      <c r="O74" s="144"/>
      <c r="P74" s="291"/>
      <c r="Q74" s="291"/>
      <c r="R74" s="291"/>
      <c r="S74" s="291"/>
      <c r="T74" s="291"/>
      <c r="U74" s="291"/>
      <c r="V74" s="291"/>
    </row>
    <row r="75" spans="1:22" x14ac:dyDescent="0.2">
      <c r="A75" s="195"/>
      <c r="B75" s="1175"/>
      <c r="C75" s="1175"/>
      <c r="D75" s="126"/>
      <c r="E75" s="305"/>
      <c r="F75" s="242"/>
      <c r="G75" s="242"/>
      <c r="H75" s="325"/>
      <c r="I75" s="514">
        <f t="shared" si="12"/>
        <v>0</v>
      </c>
      <c r="J75" s="242"/>
      <c r="K75" s="242"/>
      <c r="L75" s="514">
        <f t="shared" si="13"/>
        <v>0</v>
      </c>
      <c r="M75" s="514">
        <f t="shared" si="14"/>
        <v>0</v>
      </c>
      <c r="N75" s="11"/>
      <c r="O75" s="144"/>
      <c r="P75" s="291"/>
      <c r="Q75" s="291"/>
      <c r="R75" s="291"/>
      <c r="S75" s="291"/>
      <c r="T75" s="291"/>
      <c r="U75" s="291"/>
      <c r="V75" s="291"/>
    </row>
    <row r="76" spans="1:22" x14ac:dyDescent="0.2">
      <c r="A76" s="195"/>
      <c r="B76" s="1175"/>
      <c r="C76" s="1175"/>
      <c r="D76" s="126"/>
      <c r="E76" s="305"/>
      <c r="F76" s="242"/>
      <c r="G76" s="242"/>
      <c r="H76" s="325"/>
      <c r="I76" s="514">
        <f t="shared" si="12"/>
        <v>0</v>
      </c>
      <c r="J76" s="242"/>
      <c r="K76" s="242"/>
      <c r="L76" s="514">
        <f t="shared" si="13"/>
        <v>0</v>
      </c>
      <c r="M76" s="514">
        <f t="shared" si="14"/>
        <v>0</v>
      </c>
      <c r="N76" s="11"/>
      <c r="O76" s="144"/>
      <c r="P76" s="291"/>
      <c r="Q76" s="291"/>
      <c r="R76" s="291"/>
      <c r="S76" s="291"/>
      <c r="T76" s="291"/>
      <c r="U76" s="291"/>
      <c r="V76" s="291"/>
    </row>
    <row r="77" spans="1:22" x14ac:dyDescent="0.2">
      <c r="A77" s="195"/>
      <c r="B77" s="1175"/>
      <c r="C77" s="1175"/>
      <c r="D77" s="126"/>
      <c r="E77" s="305"/>
      <c r="F77" s="242"/>
      <c r="G77" s="242"/>
      <c r="H77" s="325"/>
      <c r="I77" s="514">
        <f t="shared" si="12"/>
        <v>0</v>
      </c>
      <c r="J77" s="242"/>
      <c r="K77" s="242"/>
      <c r="L77" s="514">
        <f t="shared" si="13"/>
        <v>0</v>
      </c>
      <c r="M77" s="514">
        <f t="shared" si="14"/>
        <v>0</v>
      </c>
      <c r="N77" s="11"/>
      <c r="O77" s="144"/>
      <c r="P77" s="291"/>
      <c r="Q77" s="291"/>
      <c r="R77" s="291"/>
      <c r="S77" s="291"/>
      <c r="T77" s="291"/>
      <c r="U77" s="291"/>
      <c r="V77" s="291"/>
    </row>
    <row r="78" spans="1:22" x14ac:dyDescent="0.2">
      <c r="A78" s="195"/>
      <c r="B78" s="1175"/>
      <c r="C78" s="1175"/>
      <c r="D78" s="126"/>
      <c r="E78" s="305"/>
      <c r="F78" s="242"/>
      <c r="G78" s="242"/>
      <c r="H78" s="325"/>
      <c r="I78" s="514">
        <f t="shared" si="12"/>
        <v>0</v>
      </c>
      <c r="J78" s="242"/>
      <c r="K78" s="242"/>
      <c r="L78" s="514">
        <f t="shared" si="13"/>
        <v>0</v>
      </c>
      <c r="M78" s="514">
        <f t="shared" si="14"/>
        <v>0</v>
      </c>
      <c r="N78" s="11"/>
      <c r="O78" s="144"/>
      <c r="P78" s="291"/>
      <c r="Q78" s="291"/>
      <c r="R78" s="291"/>
      <c r="S78" s="291"/>
      <c r="T78" s="291"/>
      <c r="U78" s="291"/>
      <c r="V78" s="291"/>
    </row>
    <row r="79" spans="1:22" x14ac:dyDescent="0.2">
      <c r="A79" s="195"/>
      <c r="B79" s="1175"/>
      <c r="C79" s="1175"/>
      <c r="D79" s="126"/>
      <c r="E79" s="305"/>
      <c r="F79" s="242"/>
      <c r="G79" s="242"/>
      <c r="H79" s="325"/>
      <c r="I79" s="514">
        <f t="shared" si="12"/>
        <v>0</v>
      </c>
      <c r="J79" s="242"/>
      <c r="K79" s="242"/>
      <c r="L79" s="514">
        <f t="shared" si="13"/>
        <v>0</v>
      </c>
      <c r="M79" s="514">
        <f t="shared" si="14"/>
        <v>0</v>
      </c>
      <c r="N79" s="11"/>
      <c r="O79" s="144"/>
      <c r="P79" s="291"/>
      <c r="Q79" s="291"/>
      <c r="R79" s="291"/>
      <c r="S79" s="291"/>
      <c r="T79" s="291"/>
      <c r="U79" s="291"/>
      <c r="V79" s="291"/>
    </row>
    <row r="80" spans="1:22" x14ac:dyDescent="0.2">
      <c r="A80" s="195"/>
      <c r="B80" s="1175"/>
      <c r="C80" s="1175"/>
      <c r="D80" s="126"/>
      <c r="E80" s="305"/>
      <c r="F80" s="242"/>
      <c r="G80" s="242"/>
      <c r="H80" s="325"/>
      <c r="I80" s="514">
        <f t="shared" si="12"/>
        <v>0</v>
      </c>
      <c r="J80" s="242"/>
      <c r="K80" s="242"/>
      <c r="L80" s="514">
        <f t="shared" si="13"/>
        <v>0</v>
      </c>
      <c r="M80" s="514">
        <f t="shared" si="14"/>
        <v>0</v>
      </c>
      <c r="N80" s="11"/>
      <c r="O80" s="144"/>
      <c r="P80" s="291"/>
      <c r="Q80" s="291"/>
      <c r="R80" s="291"/>
      <c r="S80" s="291"/>
      <c r="T80" s="291"/>
      <c r="U80" s="291"/>
      <c r="V80" s="291"/>
    </row>
    <row r="81" spans="1:22" x14ac:dyDescent="0.2">
      <c r="A81" s="195"/>
      <c r="B81" s="1175"/>
      <c r="C81" s="1175"/>
      <c r="D81" s="126"/>
      <c r="E81" s="305"/>
      <c r="F81" s="242"/>
      <c r="G81" s="242"/>
      <c r="H81" s="325"/>
      <c r="I81" s="514">
        <f t="shared" si="12"/>
        <v>0</v>
      </c>
      <c r="J81" s="242"/>
      <c r="K81" s="242"/>
      <c r="L81" s="514">
        <f t="shared" si="13"/>
        <v>0</v>
      </c>
      <c r="M81" s="514">
        <f t="shared" si="14"/>
        <v>0</v>
      </c>
      <c r="N81" s="11"/>
      <c r="O81" s="144"/>
      <c r="P81" s="291"/>
      <c r="Q81" s="291"/>
      <c r="R81" s="291"/>
      <c r="S81" s="291"/>
      <c r="T81" s="291"/>
      <c r="U81" s="291"/>
      <c r="V81" s="291"/>
    </row>
    <row r="82" spans="1:22" x14ac:dyDescent="0.2">
      <c r="A82" s="195"/>
      <c r="B82" s="1175"/>
      <c r="C82" s="1175"/>
      <c r="D82" s="126"/>
      <c r="E82" s="305"/>
      <c r="F82" s="242"/>
      <c r="G82" s="242"/>
      <c r="H82" s="325"/>
      <c r="I82" s="514">
        <f t="shared" ref="I82:I106" si="19">SUM(G82:H82)</f>
        <v>0</v>
      </c>
      <c r="J82" s="242"/>
      <c r="K82" s="242"/>
      <c r="L82" s="514">
        <f t="shared" ref="L82:L106" si="20">IF(E82=$R$27,I82,0)</f>
        <v>0</v>
      </c>
      <c r="M82" s="514">
        <f t="shared" ref="M82:M106" si="21">IF(OR(E82=$R$28,ISBLANK(E82)),I82,0)</f>
        <v>0</v>
      </c>
      <c r="N82" s="11"/>
      <c r="O82" s="144"/>
      <c r="P82" s="291"/>
      <c r="Q82" s="291"/>
      <c r="R82" s="291"/>
      <c r="S82" s="291"/>
      <c r="T82" s="291"/>
      <c r="U82" s="291"/>
      <c r="V82" s="291"/>
    </row>
    <row r="83" spans="1:22" x14ac:dyDescent="0.2">
      <c r="A83" s="195"/>
      <c r="B83" s="1175"/>
      <c r="C83" s="1175"/>
      <c r="D83" s="126"/>
      <c r="E83" s="305"/>
      <c r="F83" s="242"/>
      <c r="G83" s="242"/>
      <c r="H83" s="325"/>
      <c r="I83" s="514">
        <f t="shared" si="19"/>
        <v>0</v>
      </c>
      <c r="J83" s="242"/>
      <c r="K83" s="242"/>
      <c r="L83" s="514">
        <f t="shared" si="20"/>
        <v>0</v>
      </c>
      <c r="M83" s="514">
        <f t="shared" si="21"/>
        <v>0</v>
      </c>
      <c r="N83" s="11"/>
      <c r="O83" s="144"/>
      <c r="P83" s="291"/>
      <c r="Q83" s="291"/>
      <c r="R83" s="291"/>
      <c r="S83" s="291"/>
      <c r="T83" s="291"/>
      <c r="U83" s="291"/>
      <c r="V83" s="291"/>
    </row>
    <row r="84" spans="1:22" x14ac:dyDescent="0.2">
      <c r="A84" s="195"/>
      <c r="B84" s="1175"/>
      <c r="C84" s="1175"/>
      <c r="D84" s="126"/>
      <c r="E84" s="305"/>
      <c r="F84" s="242"/>
      <c r="G84" s="242"/>
      <c r="H84" s="325"/>
      <c r="I84" s="514">
        <f t="shared" si="19"/>
        <v>0</v>
      </c>
      <c r="J84" s="242"/>
      <c r="K84" s="242"/>
      <c r="L84" s="514">
        <f t="shared" si="20"/>
        <v>0</v>
      </c>
      <c r="M84" s="514">
        <f t="shared" si="21"/>
        <v>0</v>
      </c>
      <c r="N84" s="11"/>
      <c r="O84" s="144"/>
      <c r="P84" s="291"/>
      <c r="Q84" s="291"/>
      <c r="R84" s="291"/>
      <c r="S84" s="291"/>
      <c r="T84" s="291"/>
      <c r="U84" s="291"/>
      <c r="V84" s="291"/>
    </row>
    <row r="85" spans="1:22" x14ac:dyDescent="0.2">
      <c r="A85" s="195"/>
      <c r="B85" s="1175"/>
      <c r="C85" s="1175"/>
      <c r="D85" s="126"/>
      <c r="E85" s="305"/>
      <c r="F85" s="242"/>
      <c r="G85" s="242"/>
      <c r="H85" s="325"/>
      <c r="I85" s="514">
        <f t="shared" si="19"/>
        <v>0</v>
      </c>
      <c r="J85" s="242"/>
      <c r="K85" s="242"/>
      <c r="L85" s="514">
        <f t="shared" si="20"/>
        <v>0</v>
      </c>
      <c r="M85" s="514">
        <f t="shared" si="21"/>
        <v>0</v>
      </c>
      <c r="N85" s="11"/>
      <c r="O85" s="144"/>
      <c r="P85" s="291"/>
      <c r="Q85" s="291"/>
      <c r="R85" s="291"/>
      <c r="S85" s="291"/>
      <c r="T85" s="291"/>
      <c r="U85" s="291"/>
      <c r="V85" s="291"/>
    </row>
    <row r="86" spans="1:22" x14ac:dyDescent="0.2">
      <c r="A86" s="195"/>
      <c r="B86" s="1175"/>
      <c r="C86" s="1175"/>
      <c r="D86" s="126"/>
      <c r="E86" s="305"/>
      <c r="F86" s="242"/>
      <c r="G86" s="242"/>
      <c r="H86" s="325"/>
      <c r="I86" s="514">
        <f t="shared" si="19"/>
        <v>0</v>
      </c>
      <c r="J86" s="242"/>
      <c r="K86" s="242"/>
      <c r="L86" s="514">
        <f t="shared" si="20"/>
        <v>0</v>
      </c>
      <c r="M86" s="514">
        <f t="shared" si="21"/>
        <v>0</v>
      </c>
      <c r="N86" s="11"/>
      <c r="O86" s="144"/>
      <c r="P86" s="291"/>
      <c r="Q86" s="291"/>
      <c r="R86" s="291"/>
      <c r="S86" s="291"/>
      <c r="T86" s="291"/>
      <c r="U86" s="291"/>
      <c r="V86" s="291"/>
    </row>
    <row r="87" spans="1:22" x14ac:dyDescent="0.2">
      <c r="A87" s="195"/>
      <c r="B87" s="1175"/>
      <c r="C87" s="1175"/>
      <c r="D87" s="126"/>
      <c r="E87" s="305"/>
      <c r="F87" s="242"/>
      <c r="G87" s="242"/>
      <c r="H87" s="325"/>
      <c r="I87" s="514">
        <f t="shared" si="19"/>
        <v>0</v>
      </c>
      <c r="J87" s="242"/>
      <c r="K87" s="242"/>
      <c r="L87" s="514">
        <f t="shared" si="20"/>
        <v>0</v>
      </c>
      <c r="M87" s="514">
        <f t="shared" si="21"/>
        <v>0</v>
      </c>
      <c r="N87" s="11"/>
      <c r="O87" s="144"/>
      <c r="P87" s="291"/>
      <c r="Q87" s="291"/>
      <c r="R87" s="291"/>
      <c r="S87" s="291"/>
      <c r="T87" s="291"/>
      <c r="U87" s="291"/>
      <c r="V87" s="291"/>
    </row>
    <row r="88" spans="1:22" x14ac:dyDescent="0.2">
      <c r="A88" s="195"/>
      <c r="B88" s="1175"/>
      <c r="C88" s="1175"/>
      <c r="D88" s="126"/>
      <c r="E88" s="305"/>
      <c r="F88" s="242"/>
      <c r="G88" s="242"/>
      <c r="H88" s="325"/>
      <c r="I88" s="514">
        <f t="shared" si="19"/>
        <v>0</v>
      </c>
      <c r="J88" s="242"/>
      <c r="K88" s="242"/>
      <c r="L88" s="514">
        <f t="shared" si="20"/>
        <v>0</v>
      </c>
      <c r="M88" s="514">
        <f t="shared" si="21"/>
        <v>0</v>
      </c>
      <c r="N88" s="11"/>
      <c r="O88" s="144"/>
      <c r="P88" s="291"/>
      <c r="Q88" s="291"/>
      <c r="R88" s="291"/>
      <c r="S88" s="291"/>
      <c r="T88" s="291"/>
      <c r="U88" s="291"/>
      <c r="V88" s="291"/>
    </row>
    <row r="89" spans="1:22" x14ac:dyDescent="0.2">
      <c r="A89" s="195"/>
      <c r="B89" s="1175"/>
      <c r="C89" s="1175"/>
      <c r="D89" s="126"/>
      <c r="E89" s="305"/>
      <c r="F89" s="242"/>
      <c r="G89" s="242"/>
      <c r="H89" s="325"/>
      <c r="I89" s="514">
        <f t="shared" si="19"/>
        <v>0</v>
      </c>
      <c r="J89" s="242"/>
      <c r="K89" s="242"/>
      <c r="L89" s="514">
        <f t="shared" si="20"/>
        <v>0</v>
      </c>
      <c r="M89" s="514">
        <f t="shared" si="21"/>
        <v>0</v>
      </c>
      <c r="N89" s="11"/>
      <c r="O89" s="144"/>
      <c r="P89" s="291"/>
      <c r="Q89" s="291"/>
      <c r="R89" s="291"/>
      <c r="S89" s="291"/>
      <c r="T89" s="291"/>
      <c r="U89" s="291"/>
      <c r="V89" s="291"/>
    </row>
    <row r="90" spans="1:22" x14ac:dyDescent="0.2">
      <c r="A90" s="195"/>
      <c r="B90" s="1175"/>
      <c r="C90" s="1175"/>
      <c r="D90" s="126"/>
      <c r="E90" s="305"/>
      <c r="F90" s="242"/>
      <c r="G90" s="242"/>
      <c r="H90" s="325"/>
      <c r="I90" s="514">
        <f t="shared" si="19"/>
        <v>0</v>
      </c>
      <c r="J90" s="242"/>
      <c r="K90" s="242"/>
      <c r="L90" s="514">
        <f t="shared" si="20"/>
        <v>0</v>
      </c>
      <c r="M90" s="514">
        <f t="shared" si="21"/>
        <v>0</v>
      </c>
      <c r="N90" s="11"/>
      <c r="O90" s="144"/>
      <c r="P90" s="291"/>
      <c r="Q90" s="291"/>
      <c r="R90" s="291"/>
      <c r="S90" s="291"/>
      <c r="T90" s="291"/>
      <c r="U90" s="291"/>
      <c r="V90" s="291"/>
    </row>
    <row r="91" spans="1:22" x14ac:dyDescent="0.2">
      <c r="A91" s="195"/>
      <c r="B91" s="1175"/>
      <c r="C91" s="1175"/>
      <c r="D91" s="126"/>
      <c r="E91" s="305"/>
      <c r="F91" s="242"/>
      <c r="G91" s="242"/>
      <c r="H91" s="325"/>
      <c r="I91" s="514">
        <f t="shared" si="19"/>
        <v>0</v>
      </c>
      <c r="J91" s="242"/>
      <c r="K91" s="242"/>
      <c r="L91" s="514">
        <f t="shared" si="20"/>
        <v>0</v>
      </c>
      <c r="M91" s="514">
        <f t="shared" si="21"/>
        <v>0</v>
      </c>
      <c r="N91" s="11"/>
      <c r="O91" s="144"/>
      <c r="P91" s="291"/>
      <c r="Q91" s="291"/>
      <c r="R91" s="291"/>
      <c r="S91" s="291"/>
      <c r="T91" s="291"/>
      <c r="U91" s="291"/>
      <c r="V91" s="291"/>
    </row>
    <row r="92" spans="1:22" x14ac:dyDescent="0.2">
      <c r="A92" s="195"/>
      <c r="B92" s="1175"/>
      <c r="C92" s="1175"/>
      <c r="D92" s="126"/>
      <c r="E92" s="305"/>
      <c r="F92" s="242"/>
      <c r="G92" s="242"/>
      <c r="H92" s="325"/>
      <c r="I92" s="514">
        <f t="shared" si="19"/>
        <v>0</v>
      </c>
      <c r="J92" s="242"/>
      <c r="K92" s="242"/>
      <c r="L92" s="514">
        <f t="shared" si="20"/>
        <v>0</v>
      </c>
      <c r="M92" s="514">
        <f t="shared" si="21"/>
        <v>0</v>
      </c>
      <c r="N92" s="11"/>
      <c r="O92" s="144"/>
      <c r="P92" s="291"/>
      <c r="Q92" s="291"/>
      <c r="R92" s="291"/>
      <c r="S92" s="291"/>
      <c r="T92" s="291"/>
      <c r="U92" s="291"/>
      <c r="V92" s="291"/>
    </row>
    <row r="93" spans="1:22" x14ac:dyDescent="0.2">
      <c r="A93" s="195"/>
      <c r="B93" s="1175"/>
      <c r="C93" s="1175"/>
      <c r="D93" s="126"/>
      <c r="E93" s="305"/>
      <c r="F93" s="242"/>
      <c r="G93" s="242"/>
      <c r="H93" s="325"/>
      <c r="I93" s="514">
        <f t="shared" si="19"/>
        <v>0</v>
      </c>
      <c r="J93" s="242"/>
      <c r="K93" s="242"/>
      <c r="L93" s="514">
        <f t="shared" si="20"/>
        <v>0</v>
      </c>
      <c r="M93" s="514">
        <f t="shared" si="21"/>
        <v>0</v>
      </c>
      <c r="N93" s="11"/>
      <c r="O93" s="144"/>
      <c r="P93" s="291"/>
      <c r="Q93" s="291"/>
      <c r="R93" s="291"/>
      <c r="S93" s="291"/>
      <c r="T93" s="291"/>
      <c r="U93" s="291"/>
      <c r="V93" s="291"/>
    </row>
    <row r="94" spans="1:22" x14ac:dyDescent="0.2">
      <c r="A94" s="195"/>
      <c r="B94" s="1175"/>
      <c r="C94" s="1175"/>
      <c r="D94" s="126"/>
      <c r="E94" s="305"/>
      <c r="F94" s="242"/>
      <c r="G94" s="242"/>
      <c r="H94" s="325"/>
      <c r="I94" s="514">
        <f t="shared" si="19"/>
        <v>0</v>
      </c>
      <c r="J94" s="242"/>
      <c r="K94" s="242"/>
      <c r="L94" s="514">
        <f t="shared" si="20"/>
        <v>0</v>
      </c>
      <c r="M94" s="514">
        <f t="shared" si="21"/>
        <v>0</v>
      </c>
      <c r="N94" s="11"/>
      <c r="O94" s="144"/>
      <c r="P94" s="291"/>
      <c r="Q94" s="291"/>
      <c r="R94" s="291"/>
      <c r="S94" s="291"/>
      <c r="T94" s="291"/>
      <c r="U94" s="291"/>
      <c r="V94" s="291"/>
    </row>
    <row r="95" spans="1:22" x14ac:dyDescent="0.2">
      <c r="A95" s="195"/>
      <c r="B95" s="1175"/>
      <c r="C95" s="1175"/>
      <c r="D95" s="126"/>
      <c r="E95" s="305"/>
      <c r="F95" s="242"/>
      <c r="G95" s="242"/>
      <c r="H95" s="325"/>
      <c r="I95" s="514">
        <f t="shared" si="19"/>
        <v>0</v>
      </c>
      <c r="J95" s="242"/>
      <c r="K95" s="242"/>
      <c r="L95" s="514">
        <f t="shared" si="20"/>
        <v>0</v>
      </c>
      <c r="M95" s="514">
        <f t="shared" si="21"/>
        <v>0</v>
      </c>
      <c r="N95" s="11"/>
      <c r="O95" s="144"/>
      <c r="P95" s="291"/>
      <c r="Q95" s="291"/>
      <c r="R95" s="291"/>
      <c r="S95" s="291"/>
      <c r="T95" s="291"/>
      <c r="U95" s="291"/>
      <c r="V95" s="291"/>
    </row>
    <row r="96" spans="1:22" x14ac:dyDescent="0.2">
      <c r="A96" s="195"/>
      <c r="B96" s="1175"/>
      <c r="C96" s="1175"/>
      <c r="D96" s="126"/>
      <c r="E96" s="305"/>
      <c r="F96" s="242"/>
      <c r="G96" s="242"/>
      <c r="H96" s="325"/>
      <c r="I96" s="514">
        <f t="shared" si="19"/>
        <v>0</v>
      </c>
      <c r="J96" s="242"/>
      <c r="K96" s="242"/>
      <c r="L96" s="514">
        <f t="shared" si="20"/>
        <v>0</v>
      </c>
      <c r="M96" s="514">
        <f t="shared" si="21"/>
        <v>0</v>
      </c>
      <c r="N96" s="11"/>
      <c r="O96" s="144"/>
    </row>
    <row r="97" spans="1:15" x14ac:dyDescent="0.2">
      <c r="A97" s="195"/>
      <c r="B97" s="1175"/>
      <c r="C97" s="1175"/>
      <c r="D97" s="126"/>
      <c r="E97" s="305"/>
      <c r="F97" s="242"/>
      <c r="G97" s="242"/>
      <c r="H97" s="325"/>
      <c r="I97" s="514">
        <f t="shared" si="19"/>
        <v>0</v>
      </c>
      <c r="J97" s="242"/>
      <c r="K97" s="242"/>
      <c r="L97" s="514">
        <f t="shared" si="20"/>
        <v>0</v>
      </c>
      <c r="M97" s="514">
        <f t="shared" si="21"/>
        <v>0</v>
      </c>
      <c r="N97" s="11"/>
      <c r="O97" s="144"/>
    </row>
    <row r="98" spans="1:15" x14ac:dyDescent="0.2">
      <c r="A98" s="195"/>
      <c r="B98" s="1175"/>
      <c r="C98" s="1175"/>
      <c r="D98" s="126"/>
      <c r="E98" s="305"/>
      <c r="F98" s="242"/>
      <c r="G98" s="242"/>
      <c r="H98" s="325"/>
      <c r="I98" s="514">
        <f t="shared" si="19"/>
        <v>0</v>
      </c>
      <c r="J98" s="242"/>
      <c r="K98" s="242"/>
      <c r="L98" s="514">
        <f t="shared" si="20"/>
        <v>0</v>
      </c>
      <c r="M98" s="514">
        <f t="shared" si="21"/>
        <v>0</v>
      </c>
      <c r="N98" s="11"/>
      <c r="O98" s="144"/>
    </row>
    <row r="99" spans="1:15" x14ac:dyDescent="0.2">
      <c r="A99" s="195"/>
      <c r="B99" s="1175"/>
      <c r="C99" s="1175"/>
      <c r="D99" s="126"/>
      <c r="E99" s="305"/>
      <c r="F99" s="242"/>
      <c r="G99" s="242"/>
      <c r="H99" s="325"/>
      <c r="I99" s="514">
        <f t="shared" si="19"/>
        <v>0</v>
      </c>
      <c r="J99" s="242"/>
      <c r="K99" s="242"/>
      <c r="L99" s="514">
        <f t="shared" si="20"/>
        <v>0</v>
      </c>
      <c r="M99" s="514">
        <f t="shared" si="21"/>
        <v>0</v>
      </c>
      <c r="N99" s="11"/>
      <c r="O99" s="144"/>
    </row>
    <row r="100" spans="1:15" x14ac:dyDescent="0.2">
      <c r="A100" s="195"/>
      <c r="B100" s="1175"/>
      <c r="C100" s="1175"/>
      <c r="D100" s="126"/>
      <c r="E100" s="305"/>
      <c r="F100" s="242"/>
      <c r="G100" s="242"/>
      <c r="H100" s="325"/>
      <c r="I100" s="514">
        <f t="shared" si="19"/>
        <v>0</v>
      </c>
      <c r="J100" s="242"/>
      <c r="K100" s="242"/>
      <c r="L100" s="514">
        <f t="shared" si="20"/>
        <v>0</v>
      </c>
      <c r="M100" s="514">
        <f t="shared" si="21"/>
        <v>0</v>
      </c>
      <c r="N100" s="11"/>
      <c r="O100" s="144"/>
    </row>
    <row r="101" spans="1:15" x14ac:dyDescent="0.2">
      <c r="A101" s="195"/>
      <c r="B101" s="1175"/>
      <c r="C101" s="1175"/>
      <c r="D101" s="126"/>
      <c r="E101" s="305"/>
      <c r="F101" s="242"/>
      <c r="G101" s="242"/>
      <c r="H101" s="325"/>
      <c r="I101" s="514">
        <f t="shared" si="19"/>
        <v>0</v>
      </c>
      <c r="J101" s="242"/>
      <c r="K101" s="242"/>
      <c r="L101" s="514">
        <f t="shared" si="20"/>
        <v>0</v>
      </c>
      <c r="M101" s="514">
        <f t="shared" si="21"/>
        <v>0</v>
      </c>
      <c r="N101" s="11"/>
      <c r="O101" s="144"/>
    </row>
    <row r="102" spans="1:15" x14ac:dyDescent="0.2">
      <c r="A102" s="195"/>
      <c r="B102" s="1175"/>
      <c r="C102" s="1175"/>
      <c r="D102" s="126"/>
      <c r="E102" s="305"/>
      <c r="F102" s="242"/>
      <c r="G102" s="242"/>
      <c r="H102" s="325"/>
      <c r="I102" s="514">
        <f t="shared" si="19"/>
        <v>0</v>
      </c>
      <c r="J102" s="242"/>
      <c r="K102" s="242"/>
      <c r="L102" s="514">
        <f t="shared" si="20"/>
        <v>0</v>
      </c>
      <c r="M102" s="514">
        <f t="shared" si="21"/>
        <v>0</v>
      </c>
      <c r="N102" s="11"/>
      <c r="O102" s="144"/>
    </row>
    <row r="103" spans="1:15" x14ac:dyDescent="0.2">
      <c r="A103" s="195"/>
      <c r="B103" s="1175"/>
      <c r="C103" s="1175"/>
      <c r="D103" s="126"/>
      <c r="E103" s="305"/>
      <c r="F103" s="242"/>
      <c r="G103" s="242"/>
      <c r="H103" s="325"/>
      <c r="I103" s="514">
        <f t="shared" si="19"/>
        <v>0</v>
      </c>
      <c r="J103" s="242"/>
      <c r="K103" s="242"/>
      <c r="L103" s="514">
        <f t="shared" si="20"/>
        <v>0</v>
      </c>
      <c r="M103" s="514">
        <f t="shared" si="21"/>
        <v>0</v>
      </c>
      <c r="N103" s="11"/>
      <c r="O103" s="144"/>
    </row>
    <row r="104" spans="1:15" x14ac:dyDescent="0.2">
      <c r="A104" s="195"/>
      <c r="B104" s="1175"/>
      <c r="C104" s="1175"/>
      <c r="D104" s="126"/>
      <c r="E104" s="305"/>
      <c r="F104" s="242"/>
      <c r="G104" s="242"/>
      <c r="H104" s="325"/>
      <c r="I104" s="514">
        <f t="shared" si="19"/>
        <v>0</v>
      </c>
      <c r="J104" s="242"/>
      <c r="K104" s="242"/>
      <c r="L104" s="514">
        <f t="shared" si="20"/>
        <v>0</v>
      </c>
      <c r="M104" s="514">
        <f t="shared" si="21"/>
        <v>0</v>
      </c>
      <c r="N104" s="11"/>
      <c r="O104" s="144"/>
    </row>
    <row r="105" spans="1:15" x14ac:dyDescent="0.2">
      <c r="A105" s="195"/>
      <c r="B105" s="1175"/>
      <c r="C105" s="1175"/>
      <c r="D105" s="126"/>
      <c r="E105" s="305"/>
      <c r="F105" s="242"/>
      <c r="G105" s="242"/>
      <c r="H105" s="325"/>
      <c r="I105" s="514">
        <f t="shared" si="19"/>
        <v>0</v>
      </c>
      <c r="J105" s="242"/>
      <c r="K105" s="242"/>
      <c r="L105" s="514">
        <f t="shared" si="20"/>
        <v>0</v>
      </c>
      <c r="M105" s="514">
        <f t="shared" si="21"/>
        <v>0</v>
      </c>
      <c r="N105" s="11"/>
      <c r="O105" s="144"/>
    </row>
    <row r="106" spans="1:15" x14ac:dyDescent="0.2">
      <c r="A106" s="195"/>
      <c r="B106" s="1175"/>
      <c r="C106" s="1175"/>
      <c r="D106" s="126"/>
      <c r="E106" s="305"/>
      <c r="F106" s="242"/>
      <c r="G106" s="242"/>
      <c r="H106" s="325"/>
      <c r="I106" s="514">
        <f t="shared" si="19"/>
        <v>0</v>
      </c>
      <c r="J106" s="242"/>
      <c r="K106" s="242"/>
      <c r="L106" s="514">
        <f t="shared" si="20"/>
        <v>0</v>
      </c>
      <c r="M106" s="514">
        <f t="shared" si="21"/>
        <v>0</v>
      </c>
      <c r="N106" s="11"/>
      <c r="O106" s="144"/>
    </row>
    <row r="107" spans="1:15" ht="2.1" customHeight="1" x14ac:dyDescent="0.2">
      <c r="O107" s="144"/>
    </row>
    <row r="108" spans="1:15" hidden="1" x14ac:dyDescent="0.2">
      <c r="O108" s="144"/>
    </row>
    <row r="109" spans="1:15" hidden="1" x14ac:dyDescent="0.2">
      <c r="O109" s="144"/>
    </row>
    <row r="110" spans="1:15" hidden="1" x14ac:dyDescent="0.2">
      <c r="O110" s="144"/>
    </row>
    <row r="111" spans="1:15" hidden="1" x14ac:dyDescent="0.2">
      <c r="O111" s="144"/>
    </row>
    <row r="112" spans="1:15" hidden="1" x14ac:dyDescent="0.2">
      <c r="O112" s="144"/>
    </row>
    <row r="113" spans="15:15" hidden="1" x14ac:dyDescent="0.2">
      <c r="O113" s="144"/>
    </row>
    <row r="114" spans="15:15" hidden="1" x14ac:dyDescent="0.2">
      <c r="O114" s="144"/>
    </row>
    <row r="115" spans="15:15" hidden="1" x14ac:dyDescent="0.2">
      <c r="O115" s="144"/>
    </row>
    <row r="116" spans="15:15" hidden="1" x14ac:dyDescent="0.2"/>
    <row r="117" spans="15:15" hidden="1" x14ac:dyDescent="0.2"/>
    <row r="118" spans="15:15" hidden="1" x14ac:dyDescent="0.2"/>
    <row r="119" spans="15:15" hidden="1" x14ac:dyDescent="0.2"/>
    <row r="120" spans="15:15" hidden="1" x14ac:dyDescent="0.2"/>
    <row r="121" spans="15:15" hidden="1" x14ac:dyDescent="0.2"/>
    <row r="122" spans="15:15" hidden="1" x14ac:dyDescent="0.2"/>
    <row r="123" spans="15:15" hidden="1" x14ac:dyDescent="0.2"/>
  </sheetData>
  <sheetProtection algorithmName="SHA-512" hashValue="Y1zGE5JWNZp/tDaT5HQ5qtxE1EHq5IOET79XEpXq0HlZJlQATihrYYzlf3fG66UXQx88eQT2yAiFgWymJJ+ytA==" saltValue="kzm5IpnyRNmXsZYFeh7Viw==" spinCount="100000" sheet="1" objects="1" scenarios="1"/>
  <sortState ref="A24:M41">
    <sortCondition ref="A24:A41"/>
  </sortState>
  <customSheetViews>
    <customSheetView guid="{955C557A-7F90-490E-8541-15C267AE1C49}" fitToPage="1" hiddenColumns="1" topLeftCell="C7">
      <selection activeCell="F28" sqref="F28"/>
      <pageMargins left="0.75" right="0.75" top="1" bottom="1" header="0.5" footer="0.5"/>
      <printOptions horizontalCentered="1"/>
      <pageSetup paperSize="5" orientation="landscape" blackAndWhite="1" horizontalDpi="300" verticalDpi="300" r:id="rId1"/>
      <headerFooter alignWithMargins="0">
        <oddHeader>&amp;C&amp;"Arial,Bold"&amp;14 23 Sundry Debtors</oddHeader>
      </headerFooter>
    </customSheetView>
    <customSheetView guid="{3CB8DAD1-80E2-4E9C-84BD-27D8B69F8B89}" fitToPage="1" hiddenColumns="1" topLeftCell="C7">
      <selection activeCell="J23" sqref="J23"/>
      <pageMargins left="0.75" right="0.75" top="1" bottom="1" header="0.5" footer="0.5"/>
      <printOptions horizontalCentered="1"/>
      <pageSetup paperSize="5" orientation="landscape" blackAndWhite="1" horizontalDpi="300" verticalDpi="300" r:id="rId2"/>
      <headerFooter alignWithMargins="0">
        <oddHeader>&amp;C&amp;"Arial,Bold"&amp;14 23 Sundry Debtors</oddHeader>
      </headerFooter>
    </customSheetView>
    <customSheetView guid="{A2854B6E-33EC-489B-B912-5CA634073191}" fitToPage="1" hiddenColumns="1" topLeftCell="C7">
      <selection activeCell="F28" sqref="F28"/>
      <pageMargins left="0.75" right="0.75" top="1" bottom="1" header="0.5" footer="0.5"/>
      <printOptions horizontalCentered="1"/>
      <pageSetup paperSize="5" orientation="landscape" blackAndWhite="1" horizontalDpi="300" verticalDpi="300" r:id="rId3"/>
      <headerFooter alignWithMargins="0">
        <oddHeader>&amp;C&amp;"Arial,Bold"&amp;14 23 Sundry Debtors</oddHeader>
      </headerFooter>
    </customSheetView>
  </customSheetViews>
  <phoneticPr fontId="0" type="noConversion"/>
  <dataValidations count="5"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F18:J106 L18:M106">
      <formula1>50000000000</formula1>
    </dataValidation>
    <dataValidation type="list" allowBlank="1" showInputMessage="1" showErrorMessage="1" sqref="E18:E106">
      <formula1>$R$27:$R$28</formula1>
    </dataValidation>
    <dataValidation type="list" allowBlank="1" showInputMessage="1" showErrorMessage="1" sqref="D18:D106">
      <formula1>IF(COUNTIF($P$27:$P$29,A18)&gt;0,$Q$27:$Q$33,$Q$34)</formula1>
    </dataValidation>
    <dataValidation type="custom" operator="lessThanOrEqual" allowBlank="1" showInputMessage="1" showErrorMessage="1" errorTitle="Numbers Only" error="Amount in arrears must be between 0 and the Balance Sheet Amount" sqref="K18:K106">
      <formula1>AND(K18&gt;=0,K18&lt;=I18)</formula1>
    </dataValidation>
    <dataValidation type="list" allowBlank="1" showInputMessage="1" showErrorMessage="1" sqref="A18:A106">
      <formula1>$P$27:$P$29</formula1>
    </dataValidation>
  </dataValidations>
  <hyperlinks>
    <hyperlink ref="I2" location="Cover!A1" display="Back to Main"/>
  </hyperlinks>
  <printOptions horizontalCentered="1"/>
  <pageMargins left="0.51181102362204722" right="0" top="0.73" bottom="0.67" header="0.51181102362204722" footer="0.51181102362204722"/>
  <pageSetup paperSize="5" scale="55" orientation="landscape" blackAndWhite="1" r:id="rId4"/>
  <headerFooter alignWithMargins="0">
    <oddHeader>&amp;C&amp;"Arial,Bold"&amp;14&amp;A</oddHeader>
    <oddFooter>&amp;R
Page &amp;P of &amp;N</oddFooter>
  </headerFooter>
  <cellWatches>
    <cellWatch r="I28"/>
  </cellWatches>
  <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8576"/>
  <sheetViews>
    <sheetView zoomScale="80" zoomScaleNormal="80" workbookViewId="0">
      <selection activeCell="B41" sqref="B41"/>
    </sheetView>
  </sheetViews>
  <sheetFormatPr defaultColWidth="0" defaultRowHeight="0" customHeight="1" zeroHeight="1" x14ac:dyDescent="0.2"/>
  <cols>
    <col min="1" max="1" width="36.42578125" customWidth="1"/>
    <col min="2" max="2" width="13.85546875" customWidth="1"/>
    <col min="3" max="3" width="21" customWidth="1"/>
    <col min="4" max="4" width="14.5703125" customWidth="1"/>
    <col min="5" max="5" width="18.28515625" customWidth="1"/>
    <col min="6" max="6" width="36.42578125" customWidth="1"/>
    <col min="7" max="7" width="17.85546875" customWidth="1"/>
    <col min="8" max="8" width="17.28515625" customWidth="1"/>
    <col min="9" max="9" width="17" customWidth="1"/>
    <col min="10" max="10" width="15" customWidth="1"/>
    <col min="11" max="11" width="20.5703125" customWidth="1"/>
    <col min="12" max="12" width="22.5703125" customWidth="1"/>
    <col min="13" max="14" width="14.5703125" customWidth="1"/>
    <col min="15" max="15" width="15.42578125" customWidth="1"/>
    <col min="16" max="16" width="13" customWidth="1"/>
    <col min="17" max="17" width="12.5703125" customWidth="1"/>
    <col min="18" max="16384" width="12.5703125" hidden="1"/>
  </cols>
  <sheetData>
    <row r="1" spans="1:41" ht="12.7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738" t="s">
        <v>12</v>
      </c>
      <c r="L1" s="274"/>
      <c r="M1" s="17"/>
      <c r="N1" s="17"/>
      <c r="O1" s="17"/>
      <c r="P1" s="17"/>
      <c r="Q1" s="154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41" ht="18" x14ac:dyDescent="0.2">
      <c r="A2" s="17"/>
      <c r="B2" s="17"/>
      <c r="C2" s="17"/>
      <c r="D2" s="17"/>
      <c r="E2" s="17"/>
      <c r="F2" s="233"/>
      <c r="G2" s="17"/>
      <c r="H2" s="17"/>
      <c r="I2" s="17"/>
      <c r="J2" s="17"/>
      <c r="K2" s="17"/>
      <c r="L2" s="17"/>
      <c r="M2" s="17"/>
      <c r="N2" s="17"/>
      <c r="O2" s="17"/>
      <c r="P2" s="17"/>
      <c r="Q2" s="154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2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 t="s">
        <v>15</v>
      </c>
      <c r="L3" s="17"/>
      <c r="M3" s="17"/>
      <c r="N3" s="17"/>
      <c r="O3" s="17"/>
      <c r="P3" s="17"/>
      <c r="Q3" s="154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1:41" ht="12.75" x14ac:dyDescent="0.2">
      <c r="A4" s="35" t="s">
        <v>9</v>
      </c>
      <c r="B4" s="40" t="str">
        <f>Cover!$B$13</f>
        <v>Select Name of Insurer/ Financial Holding Company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56" t="s">
        <v>343</v>
      </c>
      <c r="P4" s="17"/>
      <c r="Q4" s="154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ht="12.75" x14ac:dyDescent="0.2">
      <c r="A5" s="35"/>
      <c r="B5" s="40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54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1:41" ht="12.75" x14ac:dyDescent="0.2">
      <c r="A6" s="35" t="s">
        <v>10</v>
      </c>
      <c r="B6" s="41">
        <f>Cover!$B$19</f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54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2.75" x14ac:dyDescent="0.2">
      <c r="A7" s="35"/>
      <c r="B7" s="4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54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39" customHeight="1" x14ac:dyDescent="0.2">
      <c r="A8" s="17"/>
      <c r="B8" s="17"/>
      <c r="C8" s="1333"/>
      <c r="D8" s="241"/>
      <c r="E8" s="275"/>
      <c r="F8" s="276"/>
      <c r="G8" s="772" t="s">
        <v>1065</v>
      </c>
      <c r="H8" s="772" t="s">
        <v>1027</v>
      </c>
      <c r="I8" s="220" t="s">
        <v>116</v>
      </c>
      <c r="J8" s="772" t="str">
        <f xml:space="preserve"> "Valuation Amount Balance Sheet "&amp;YEAR($B$6)</f>
        <v>Valuation Amount Balance Sheet 1900</v>
      </c>
      <c r="K8" s="772" t="s">
        <v>104</v>
      </c>
      <c r="L8" s="772" t="s">
        <v>105</v>
      </c>
      <c r="M8" s="772" t="str">
        <f>"Value of Segregated Fund "&amp;YEAR($B$6)</f>
        <v>Value of Segregated Fund 1900</v>
      </c>
      <c r="N8" s="176" t="str">
        <f>"Other Assets at Year End "&amp;YEAR($B$6)</f>
        <v>Other Assets at Year End 1900</v>
      </c>
      <c r="O8" s="17"/>
      <c r="P8" s="154"/>
      <c r="Q8" s="154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5" customHeight="1" x14ac:dyDescent="0.2">
      <c r="A9" s="17"/>
      <c r="B9" s="17"/>
      <c r="C9" s="1333"/>
      <c r="D9" s="403" t="s">
        <v>161</v>
      </c>
      <c r="E9" s="397"/>
      <c r="F9" s="1334" t="s">
        <v>356</v>
      </c>
      <c r="G9" s="441"/>
      <c r="H9" s="441"/>
      <c r="I9" s="442"/>
      <c r="J9" s="441"/>
      <c r="K9" s="441"/>
      <c r="L9" s="441"/>
      <c r="M9" s="442"/>
      <c r="N9" s="405"/>
      <c r="O9" s="17"/>
      <c r="P9" s="154"/>
      <c r="Q9" s="154"/>
      <c r="R9" s="272"/>
      <c r="S9" s="278"/>
      <c r="T9" s="278"/>
      <c r="U9" s="272"/>
      <c r="V9" s="272"/>
      <c r="Y9" s="272"/>
      <c r="Z9" s="272"/>
      <c r="AA9" s="272"/>
      <c r="AB9" s="272"/>
      <c r="AC9" s="272"/>
      <c r="AD9" s="272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 x14ac:dyDescent="0.2">
      <c r="A10" s="17"/>
      <c r="B10" s="17"/>
      <c r="C10" s="1333"/>
      <c r="D10" s="590" t="s">
        <v>507</v>
      </c>
      <c r="E10" s="428"/>
      <c r="F10" s="1335"/>
      <c r="G10" s="441"/>
      <c r="H10" s="441"/>
      <c r="I10" s="442"/>
      <c r="J10" s="441"/>
      <c r="K10" s="441"/>
      <c r="L10" s="441"/>
      <c r="M10" s="442"/>
      <c r="N10" s="442"/>
      <c r="O10" s="17"/>
      <c r="P10" s="154"/>
      <c r="Q10" s="154"/>
      <c r="R10" s="272"/>
      <c r="S10" s="278"/>
      <c r="T10" s="278"/>
      <c r="U10" s="272"/>
      <c r="V10" s="272"/>
      <c r="Y10" s="272"/>
      <c r="Z10" s="272"/>
      <c r="AA10" s="272"/>
      <c r="AB10" s="272"/>
      <c r="AC10" s="272"/>
      <c r="AD10" s="272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</row>
    <row r="11" spans="1:41" ht="15" customHeight="1" x14ac:dyDescent="0.2">
      <c r="A11" s="17"/>
      <c r="B11" s="17"/>
      <c r="C11" s="1333"/>
      <c r="D11" s="585" t="s">
        <v>472</v>
      </c>
      <c r="E11" s="406"/>
      <c r="F11" s="407"/>
      <c r="G11" s="354">
        <f>+W43</f>
        <v>0</v>
      </c>
      <c r="H11" s="354">
        <f>+X43</f>
        <v>0</v>
      </c>
      <c r="I11" s="408">
        <f>+Y43</f>
        <v>0</v>
      </c>
      <c r="J11" s="354">
        <f>Z43</f>
        <v>0</v>
      </c>
      <c r="K11" s="354">
        <f>+AC43</f>
        <v>0</v>
      </c>
      <c r="L11" s="354">
        <f>+AD43</f>
        <v>0</v>
      </c>
      <c r="M11" s="354">
        <f>+AA43</f>
        <v>0</v>
      </c>
      <c r="N11" s="354">
        <f>+AB43</f>
        <v>0</v>
      </c>
      <c r="O11" s="17"/>
      <c r="P11" s="154"/>
      <c r="Q11" s="154"/>
      <c r="R11" s="272"/>
      <c r="S11" s="272"/>
      <c r="T11" s="272"/>
      <c r="U11" s="272"/>
      <c r="V11" s="272"/>
      <c r="Y11" s="272"/>
      <c r="Z11" s="272"/>
      <c r="AA11" s="272"/>
      <c r="AB11" s="272"/>
      <c r="AC11" s="272"/>
      <c r="AD11" s="272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</row>
    <row r="12" spans="1:41" ht="15" customHeight="1" x14ac:dyDescent="0.2">
      <c r="A12" s="17"/>
      <c r="B12" s="17"/>
      <c r="C12" s="1333"/>
      <c r="D12" s="586" t="s">
        <v>473</v>
      </c>
      <c r="E12" s="410"/>
      <c r="F12" s="411"/>
      <c r="G12" s="412">
        <f>+W47</f>
        <v>0</v>
      </c>
      <c r="H12" s="412">
        <f>+X47</f>
        <v>0</v>
      </c>
      <c r="I12" s="413">
        <f>+Y47</f>
        <v>0</v>
      </c>
      <c r="J12" s="412">
        <f>+Z47</f>
        <v>0</v>
      </c>
      <c r="K12" s="412">
        <f>+AC47</f>
        <v>0</v>
      </c>
      <c r="L12" s="412">
        <f>+AD47</f>
        <v>0</v>
      </c>
      <c r="M12" s="404">
        <f>+AA47</f>
        <v>0</v>
      </c>
      <c r="N12" s="404">
        <f>+AB47</f>
        <v>0</v>
      </c>
      <c r="O12" s="17"/>
      <c r="P12" s="154"/>
      <c r="Q12" s="154"/>
      <c r="R12" s="272"/>
      <c r="S12" s="272"/>
      <c r="T12" s="272"/>
      <c r="U12" s="272"/>
      <c r="V12" s="272"/>
      <c r="Y12" s="272"/>
      <c r="Z12" s="272"/>
      <c r="AA12" s="272"/>
      <c r="AB12" s="272"/>
      <c r="AC12" s="272"/>
      <c r="AD12" s="272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</row>
    <row r="13" spans="1:41" ht="15" customHeight="1" x14ac:dyDescent="0.2">
      <c r="A13" s="17"/>
      <c r="B13" s="17"/>
      <c r="C13" s="1333"/>
      <c r="D13" s="586" t="s">
        <v>471</v>
      </c>
      <c r="E13" s="410"/>
      <c r="F13" s="411"/>
      <c r="G13" s="398">
        <f>+W53</f>
        <v>0</v>
      </c>
      <c r="H13" s="398">
        <f>+X53</f>
        <v>0</v>
      </c>
      <c r="I13" s="399">
        <f>+Y53</f>
        <v>0</v>
      </c>
      <c r="J13" s="398">
        <f>+Z53</f>
        <v>0</v>
      </c>
      <c r="K13" s="398">
        <f>+AC53</f>
        <v>0</v>
      </c>
      <c r="L13" s="398">
        <f>+AD53</f>
        <v>0</v>
      </c>
      <c r="M13" s="398">
        <f>+AA53</f>
        <v>0</v>
      </c>
      <c r="N13" s="398">
        <f>+AB53</f>
        <v>0</v>
      </c>
      <c r="O13" s="17"/>
      <c r="P13" s="154"/>
      <c r="Q13" s="154"/>
      <c r="R13" s="272"/>
      <c r="S13" s="272"/>
      <c r="T13" s="272"/>
      <c r="U13" s="272"/>
      <c r="V13" s="272"/>
      <c r="Y13" s="272"/>
      <c r="Z13" s="272"/>
      <c r="AA13" s="272"/>
      <c r="AB13" s="272"/>
      <c r="AC13" s="272"/>
      <c r="AD13" s="272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</row>
    <row r="14" spans="1:41" ht="15" customHeight="1" x14ac:dyDescent="0.2">
      <c r="A14" s="17"/>
      <c r="B14" s="17"/>
      <c r="C14" s="1333"/>
      <c r="D14" s="587" t="s">
        <v>474</v>
      </c>
      <c r="E14" s="415"/>
      <c r="F14" s="416"/>
      <c r="G14" s="404">
        <f>+W61</f>
        <v>0</v>
      </c>
      <c r="H14" s="404">
        <f>+X61</f>
        <v>0</v>
      </c>
      <c r="I14" s="417">
        <f>+Y61</f>
        <v>0</v>
      </c>
      <c r="J14" s="404">
        <f>+Z61</f>
        <v>0</v>
      </c>
      <c r="K14" s="404">
        <f>+AC61</f>
        <v>0</v>
      </c>
      <c r="L14" s="404">
        <f>+AD61</f>
        <v>0</v>
      </c>
      <c r="M14" s="404">
        <f>+AA61</f>
        <v>0</v>
      </c>
      <c r="N14" s="404">
        <f>+AB61</f>
        <v>0</v>
      </c>
      <c r="O14" s="17"/>
      <c r="P14" s="154"/>
      <c r="Q14" s="154"/>
      <c r="R14" s="272"/>
      <c r="S14" s="272"/>
      <c r="T14" s="272"/>
      <c r="U14" s="272"/>
      <c r="V14" s="272"/>
      <c r="Y14" s="272"/>
      <c r="Z14" s="272"/>
      <c r="AA14" s="272"/>
      <c r="AB14" s="272"/>
      <c r="AC14" s="272"/>
      <c r="AD14" s="272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</row>
    <row r="15" spans="1:41" ht="15" customHeight="1" x14ac:dyDescent="0.2">
      <c r="A15" s="17"/>
      <c r="B15" s="17"/>
      <c r="C15" s="1333"/>
      <c r="D15" s="588" t="s">
        <v>345</v>
      </c>
      <c r="E15" s="418"/>
      <c r="F15" s="418"/>
      <c r="G15" s="419">
        <f>SUM(G11:G14)</f>
        <v>0</v>
      </c>
      <c r="H15" s="419">
        <f t="shared" ref="H15:N15" si="0">SUM(H11:H14)</f>
        <v>0</v>
      </c>
      <c r="I15" s="420">
        <f t="shared" si="0"/>
        <v>0</v>
      </c>
      <c r="J15" s="419">
        <f t="shared" si="0"/>
        <v>0</v>
      </c>
      <c r="K15" s="419">
        <f t="shared" si="0"/>
        <v>0</v>
      </c>
      <c r="L15" s="419">
        <f t="shared" si="0"/>
        <v>0</v>
      </c>
      <c r="M15" s="419">
        <f t="shared" si="0"/>
        <v>0</v>
      </c>
      <c r="N15" s="419">
        <f t="shared" si="0"/>
        <v>0</v>
      </c>
      <c r="O15" s="17"/>
      <c r="P15" s="154"/>
      <c r="Q15" s="154"/>
      <c r="R15" s="272"/>
      <c r="S15" s="272"/>
      <c r="T15" s="272"/>
      <c r="U15" s="272"/>
      <c r="V15" s="272"/>
      <c r="Y15" s="272"/>
      <c r="Z15" s="272"/>
      <c r="AA15" s="272"/>
      <c r="AB15" s="272"/>
      <c r="AC15" s="272"/>
      <c r="AD15" s="272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</row>
    <row r="16" spans="1:41" ht="15" customHeight="1" x14ac:dyDescent="0.2">
      <c r="A16" s="17"/>
      <c r="B16" s="17"/>
      <c r="C16" s="1333"/>
      <c r="D16" s="589" t="s">
        <v>344</v>
      </c>
      <c r="E16" s="421"/>
      <c r="F16" s="422"/>
      <c r="G16" s="423">
        <f>+W44</f>
        <v>0</v>
      </c>
      <c r="H16" s="423">
        <f>+X44</f>
        <v>0</v>
      </c>
      <c r="I16" s="424">
        <f>+Y44</f>
        <v>0</v>
      </c>
      <c r="J16" s="423">
        <f>+Z44</f>
        <v>0</v>
      </c>
      <c r="K16" s="423">
        <f>+AC44</f>
        <v>0</v>
      </c>
      <c r="L16" s="423">
        <f>+AD44</f>
        <v>0</v>
      </c>
      <c r="M16" s="423">
        <f>+AA44</f>
        <v>0</v>
      </c>
      <c r="N16" s="423">
        <f>+AB44</f>
        <v>0</v>
      </c>
      <c r="O16" s="17"/>
      <c r="P16" s="154"/>
      <c r="Q16" s="154"/>
      <c r="R16" s="272"/>
      <c r="S16" s="272"/>
      <c r="T16" s="272"/>
      <c r="U16" s="272"/>
      <c r="V16" s="272"/>
      <c r="Y16" s="272"/>
      <c r="Z16" s="272"/>
      <c r="AA16" s="272"/>
      <c r="AB16" s="272"/>
      <c r="AC16" s="272"/>
      <c r="AD16" s="272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</row>
    <row r="17" spans="1:41" ht="15" customHeight="1" x14ac:dyDescent="0.2">
      <c r="A17" s="17"/>
      <c r="B17" s="17"/>
      <c r="C17" s="1333"/>
      <c r="D17" s="586" t="s">
        <v>475</v>
      </c>
      <c r="E17" s="410"/>
      <c r="F17" s="411"/>
      <c r="G17" s="354">
        <f>+W48</f>
        <v>0</v>
      </c>
      <c r="H17" s="354">
        <f>+X48</f>
        <v>0</v>
      </c>
      <c r="I17" s="408">
        <f>+Y48</f>
        <v>0</v>
      </c>
      <c r="J17" s="354">
        <f>+Z48</f>
        <v>0</v>
      </c>
      <c r="K17" s="354">
        <f>+AC48</f>
        <v>0</v>
      </c>
      <c r="L17" s="354">
        <f>+AD48</f>
        <v>0</v>
      </c>
      <c r="M17" s="354">
        <f>+AA48</f>
        <v>0</v>
      </c>
      <c r="N17" s="354">
        <f>+AB48</f>
        <v>0</v>
      </c>
      <c r="O17" s="17"/>
      <c r="P17" s="154"/>
      <c r="Q17" s="154"/>
      <c r="R17" s="272"/>
      <c r="S17" s="272"/>
      <c r="T17" s="272"/>
      <c r="U17" s="272"/>
      <c r="V17" s="272"/>
      <c r="Y17" s="272"/>
      <c r="Z17" s="272"/>
      <c r="AA17" s="272"/>
      <c r="AB17" s="272"/>
      <c r="AC17" s="272"/>
      <c r="AD17" s="272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</row>
    <row r="18" spans="1:41" ht="15" customHeight="1" x14ac:dyDescent="0.2">
      <c r="A18" s="17"/>
      <c r="B18" s="17"/>
      <c r="C18" s="1333"/>
      <c r="D18" s="586" t="s">
        <v>476</v>
      </c>
      <c r="E18" s="410"/>
      <c r="F18" s="411"/>
      <c r="G18" s="398">
        <f>+W57</f>
        <v>0</v>
      </c>
      <c r="H18" s="398">
        <f>+X57</f>
        <v>0</v>
      </c>
      <c r="I18" s="399">
        <f>+Y57</f>
        <v>0</v>
      </c>
      <c r="J18" s="398">
        <f>+Z57</f>
        <v>0</v>
      </c>
      <c r="K18" s="398">
        <f>+AC57</f>
        <v>0</v>
      </c>
      <c r="L18" s="398">
        <f>+AD57</f>
        <v>0</v>
      </c>
      <c r="M18" s="398">
        <f>+AA57</f>
        <v>0</v>
      </c>
      <c r="N18" s="398">
        <f>+AB57</f>
        <v>0</v>
      </c>
      <c r="O18" s="17"/>
      <c r="P18" s="154"/>
      <c r="Q18" s="154"/>
      <c r="R18" s="272"/>
      <c r="S18" s="272"/>
      <c r="T18" s="272"/>
      <c r="U18" s="272"/>
      <c r="V18" s="272"/>
      <c r="Y18" s="272"/>
      <c r="Z18" s="272"/>
      <c r="AA18" s="272"/>
      <c r="AB18" s="272"/>
      <c r="AC18" s="272"/>
      <c r="AD18" s="272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</row>
    <row r="19" spans="1:41" ht="15" customHeight="1" x14ac:dyDescent="0.2">
      <c r="A19" s="17"/>
      <c r="B19" s="17"/>
      <c r="C19" s="1333"/>
      <c r="D19" s="587" t="s">
        <v>477</v>
      </c>
      <c r="E19" s="415"/>
      <c r="F19" s="416"/>
      <c r="G19" s="426">
        <f>+W62</f>
        <v>0</v>
      </c>
      <c r="H19" s="426">
        <f>+X62</f>
        <v>0</v>
      </c>
      <c r="I19" s="425">
        <f>+Y62</f>
        <v>0</v>
      </c>
      <c r="J19" s="426">
        <f>+Z62</f>
        <v>0</v>
      </c>
      <c r="K19" s="426">
        <f>+AC62</f>
        <v>0</v>
      </c>
      <c r="L19" s="426">
        <f>+AD62</f>
        <v>0</v>
      </c>
      <c r="M19" s="426">
        <f>+AA62</f>
        <v>0</v>
      </c>
      <c r="N19" s="426">
        <f>+AB62</f>
        <v>0</v>
      </c>
      <c r="O19" s="17"/>
      <c r="P19" s="154"/>
      <c r="Q19" s="154"/>
      <c r="R19" s="272"/>
      <c r="S19" s="272"/>
      <c r="T19" s="272"/>
      <c r="U19" s="272"/>
      <c r="V19" s="272"/>
      <c r="Y19" s="272"/>
      <c r="Z19" s="272"/>
      <c r="AA19" s="272"/>
      <c r="AB19" s="272"/>
      <c r="AC19" s="272"/>
      <c r="AD19" s="272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</row>
    <row r="20" spans="1:41" ht="15" customHeight="1" x14ac:dyDescent="0.2">
      <c r="A20" s="17"/>
      <c r="B20" s="17"/>
      <c r="C20" s="1333"/>
      <c r="D20" s="588" t="s">
        <v>346</v>
      </c>
      <c r="E20" s="427"/>
      <c r="F20" s="440"/>
      <c r="G20" s="419">
        <f>SUM(G16:G19)</f>
        <v>0</v>
      </c>
      <c r="H20" s="419">
        <f t="shared" ref="H20:N20" si="1">SUM(H16:H19)</f>
        <v>0</v>
      </c>
      <c r="I20" s="420">
        <f t="shared" si="1"/>
        <v>0</v>
      </c>
      <c r="J20" s="419">
        <f t="shared" si="1"/>
        <v>0</v>
      </c>
      <c r="K20" s="419">
        <f t="shared" si="1"/>
        <v>0</v>
      </c>
      <c r="L20" s="419">
        <f t="shared" si="1"/>
        <v>0</v>
      </c>
      <c r="M20" s="419">
        <f>SUM(M16:M19)</f>
        <v>0</v>
      </c>
      <c r="N20" s="419">
        <f t="shared" si="1"/>
        <v>0</v>
      </c>
      <c r="O20" s="17"/>
      <c r="P20" s="154"/>
      <c r="Q20" s="154"/>
      <c r="R20" s="272"/>
      <c r="S20" s="272"/>
      <c r="T20" s="272"/>
      <c r="U20" s="272"/>
      <c r="V20" s="272"/>
      <c r="Y20" s="272"/>
      <c r="Z20" s="272"/>
      <c r="AA20" s="272"/>
      <c r="AB20" s="272"/>
      <c r="AC20" s="272"/>
      <c r="AD20" s="272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</row>
    <row r="21" spans="1:41" ht="15" customHeight="1" x14ac:dyDescent="0.2">
      <c r="A21" s="17"/>
      <c r="B21" s="17"/>
      <c r="C21" s="1333"/>
      <c r="D21" s="591" t="s">
        <v>508</v>
      </c>
      <c r="E21" s="428"/>
      <c r="F21" s="440"/>
      <c r="G21" s="441"/>
      <c r="H21" s="441"/>
      <c r="I21" s="442"/>
      <c r="J21" s="441"/>
      <c r="K21" s="441"/>
      <c r="L21" s="441"/>
      <c r="M21" s="441"/>
      <c r="N21" s="441"/>
      <c r="O21" s="17"/>
      <c r="P21" s="154"/>
      <c r="Q21" s="154"/>
      <c r="R21" s="272"/>
      <c r="S21" s="272"/>
      <c r="T21" s="272"/>
      <c r="U21" s="272"/>
      <c r="V21" s="272"/>
      <c r="Y21" s="272"/>
      <c r="Z21" s="272"/>
      <c r="AA21" s="272"/>
      <c r="AB21" s="272"/>
      <c r="AC21" s="272"/>
      <c r="AD21" s="272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</row>
    <row r="22" spans="1:41" ht="15" customHeight="1" x14ac:dyDescent="0.2">
      <c r="A22" s="17"/>
      <c r="B22" s="17"/>
      <c r="C22" s="1333"/>
      <c r="D22" s="585" t="s">
        <v>509</v>
      </c>
      <c r="E22" s="406"/>
      <c r="F22" s="407"/>
      <c r="G22" s="354">
        <f>AG43</f>
        <v>0</v>
      </c>
      <c r="H22" s="354">
        <f t="shared" ref="H22:J22" si="2">AH43</f>
        <v>0</v>
      </c>
      <c r="I22" s="408">
        <f t="shared" si="2"/>
        <v>0</v>
      </c>
      <c r="J22" s="354">
        <f t="shared" si="2"/>
        <v>0</v>
      </c>
      <c r="K22" s="354">
        <f>AM43</f>
        <v>0</v>
      </c>
      <c r="L22" s="354">
        <f>AN43</f>
        <v>0</v>
      </c>
      <c r="M22" s="354">
        <f>AK43</f>
        <v>0</v>
      </c>
      <c r="N22" s="354">
        <f>AL43</f>
        <v>0</v>
      </c>
      <c r="O22" s="17"/>
      <c r="P22" s="154"/>
      <c r="Q22" s="154"/>
      <c r="R22" s="272"/>
      <c r="S22" s="272"/>
      <c r="T22" s="272"/>
      <c r="U22" s="272"/>
      <c r="V22" s="272"/>
      <c r="Y22" s="272"/>
      <c r="Z22" s="272"/>
      <c r="AA22" s="272"/>
      <c r="AB22" s="272"/>
      <c r="AC22" s="272"/>
      <c r="AD22" s="272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</row>
    <row r="23" spans="1:41" ht="15" customHeight="1" x14ac:dyDescent="0.2">
      <c r="A23" s="17"/>
      <c r="B23" s="17"/>
      <c r="C23" s="1333"/>
      <c r="D23" s="586" t="s">
        <v>510</v>
      </c>
      <c r="E23" s="410"/>
      <c r="F23" s="411"/>
      <c r="G23" s="412">
        <f>AG47</f>
        <v>0</v>
      </c>
      <c r="H23" s="412">
        <f t="shared" ref="H23:J23" si="3">AH47</f>
        <v>0</v>
      </c>
      <c r="I23" s="413">
        <f t="shared" si="3"/>
        <v>0</v>
      </c>
      <c r="J23" s="412">
        <f t="shared" si="3"/>
        <v>0</v>
      </c>
      <c r="K23" s="412">
        <f>AM47</f>
        <v>0</v>
      </c>
      <c r="L23" s="412">
        <f>AN47</f>
        <v>0</v>
      </c>
      <c r="M23" s="412">
        <f>AK47</f>
        <v>0</v>
      </c>
      <c r="N23" s="412">
        <f>AL47</f>
        <v>0</v>
      </c>
      <c r="O23" s="17"/>
      <c r="P23" s="154"/>
      <c r="Q23" s="154"/>
      <c r="R23" s="272"/>
      <c r="S23" s="272"/>
      <c r="T23" s="272"/>
      <c r="U23" s="272"/>
      <c r="V23" s="272"/>
      <c r="Y23" s="272"/>
      <c r="Z23" s="272"/>
      <c r="AA23" s="272"/>
      <c r="AB23" s="272"/>
      <c r="AC23" s="272"/>
      <c r="AD23" s="272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</row>
    <row r="24" spans="1:41" ht="15" customHeight="1" x14ac:dyDescent="0.2">
      <c r="A24" s="17"/>
      <c r="B24" s="17"/>
      <c r="C24" s="1333"/>
      <c r="D24" s="586" t="s">
        <v>511</v>
      </c>
      <c r="E24" s="410"/>
      <c r="F24" s="411"/>
      <c r="G24" s="398">
        <f>AG57</f>
        <v>0</v>
      </c>
      <c r="H24" s="398">
        <f t="shared" ref="H24:J24" si="4">AH57</f>
        <v>0</v>
      </c>
      <c r="I24" s="399">
        <f t="shared" si="4"/>
        <v>0</v>
      </c>
      <c r="J24" s="398">
        <f t="shared" si="4"/>
        <v>0</v>
      </c>
      <c r="K24" s="398">
        <f>AM57</f>
        <v>0</v>
      </c>
      <c r="L24" s="398">
        <f>AN57</f>
        <v>0</v>
      </c>
      <c r="M24" s="398">
        <f>AK57</f>
        <v>0</v>
      </c>
      <c r="N24" s="398">
        <f>AL57</f>
        <v>0</v>
      </c>
      <c r="O24" s="17"/>
      <c r="P24" s="154"/>
      <c r="Q24" s="154"/>
      <c r="R24" s="272"/>
      <c r="S24" s="272"/>
      <c r="T24" s="272"/>
      <c r="U24" s="272"/>
      <c r="V24" s="272"/>
      <c r="Y24" s="272"/>
      <c r="Z24" s="272"/>
      <c r="AA24" s="272"/>
      <c r="AB24" s="272"/>
      <c r="AC24" s="272"/>
      <c r="AD24" s="272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</row>
    <row r="25" spans="1:41" ht="15" customHeight="1" x14ac:dyDescent="0.2">
      <c r="A25" s="17"/>
      <c r="B25" s="17"/>
      <c r="C25" s="1333"/>
      <c r="D25" s="587" t="s">
        <v>512</v>
      </c>
      <c r="E25" s="415"/>
      <c r="F25" s="1338"/>
      <c r="G25" s="404">
        <f>AG61</f>
        <v>0</v>
      </c>
      <c r="H25" s="404">
        <f>AH61</f>
        <v>0</v>
      </c>
      <c r="I25" s="405">
        <f>AI61</f>
        <v>0</v>
      </c>
      <c r="J25" s="404">
        <f>AJ61</f>
        <v>0</v>
      </c>
      <c r="K25" s="404">
        <f>AM61</f>
        <v>0</v>
      </c>
      <c r="L25" s="404">
        <f>AN61</f>
        <v>0</v>
      </c>
      <c r="M25" s="404">
        <f>AK61</f>
        <v>0</v>
      </c>
      <c r="N25" s="404">
        <f>AL61</f>
        <v>0</v>
      </c>
      <c r="O25" s="17"/>
      <c r="P25" s="154"/>
      <c r="Q25" s="154"/>
      <c r="R25" s="272"/>
      <c r="S25" s="272"/>
      <c r="T25" s="272"/>
      <c r="U25" s="272"/>
      <c r="V25" s="272"/>
      <c r="Y25" s="272"/>
      <c r="Z25" s="272"/>
      <c r="AA25" s="272"/>
      <c r="AB25" s="272"/>
      <c r="AC25" s="272"/>
      <c r="AD25" s="272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</row>
    <row r="26" spans="1:41" ht="15" customHeight="1" x14ac:dyDescent="0.2">
      <c r="A26" s="17"/>
      <c r="B26" s="17"/>
      <c r="C26" s="1333"/>
      <c r="D26" s="588" t="s">
        <v>526</v>
      </c>
      <c r="E26" s="1336"/>
      <c r="F26" s="1340"/>
      <c r="G26" s="1337">
        <f>SUM(G22:G25)</f>
        <v>0</v>
      </c>
      <c r="H26" s="419">
        <f t="shared" ref="H26:N26" si="5">SUM(H22:H25)</f>
        <v>0</v>
      </c>
      <c r="I26" s="420">
        <f t="shared" si="5"/>
        <v>0</v>
      </c>
      <c r="J26" s="419">
        <f t="shared" si="5"/>
        <v>0</v>
      </c>
      <c r="K26" s="419">
        <f t="shared" si="5"/>
        <v>0</v>
      </c>
      <c r="L26" s="419">
        <f t="shared" si="5"/>
        <v>0</v>
      </c>
      <c r="M26" s="419">
        <f>SUM(M22:M25)</f>
        <v>0</v>
      </c>
      <c r="N26" s="419">
        <f t="shared" si="5"/>
        <v>0</v>
      </c>
      <c r="O26" s="17"/>
      <c r="P26" s="154"/>
      <c r="Q26" s="154"/>
      <c r="R26" s="272"/>
      <c r="S26" s="272"/>
      <c r="T26" s="272"/>
      <c r="U26" s="272"/>
      <c r="V26" s="272"/>
      <c r="Y26" s="272"/>
      <c r="Z26" s="272"/>
      <c r="AA26" s="272"/>
      <c r="AB26" s="272"/>
      <c r="AC26" s="272"/>
      <c r="AD26" s="272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</row>
    <row r="27" spans="1:41" ht="15" customHeight="1" thickBot="1" x14ac:dyDescent="0.25">
      <c r="A27" s="17"/>
      <c r="B27" s="17"/>
      <c r="C27" s="1333"/>
      <c r="D27" s="429" t="s">
        <v>322</v>
      </c>
      <c r="E27" s="430"/>
      <c r="F27" s="1339"/>
      <c r="G27" s="431">
        <f>+G15+G20+G26</f>
        <v>0</v>
      </c>
      <c r="H27" s="431">
        <f t="shared" ref="H27:N27" si="6">+H15+H20+H26</f>
        <v>0</v>
      </c>
      <c r="I27" s="823">
        <f t="shared" si="6"/>
        <v>0</v>
      </c>
      <c r="J27" s="431">
        <f t="shared" si="6"/>
        <v>0</v>
      </c>
      <c r="K27" s="431">
        <f t="shared" si="6"/>
        <v>0</v>
      </c>
      <c r="L27" s="431">
        <f t="shared" si="6"/>
        <v>0</v>
      </c>
      <c r="M27" s="431">
        <f>+M15+M20+M26</f>
        <v>0</v>
      </c>
      <c r="N27" s="431">
        <f t="shared" si="6"/>
        <v>0</v>
      </c>
      <c r="O27" s="17"/>
      <c r="P27" s="154"/>
      <c r="Q27" s="154"/>
      <c r="R27" s="272"/>
      <c r="S27" s="272"/>
      <c r="T27" s="272"/>
      <c r="U27" s="272"/>
      <c r="V27" s="272"/>
      <c r="Y27" s="272"/>
      <c r="Z27" s="272"/>
      <c r="AA27" s="272"/>
      <c r="AB27" s="272"/>
      <c r="AC27" s="272"/>
      <c r="AD27" s="272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</row>
    <row r="28" spans="1:41" ht="15" customHeight="1" thickTop="1" x14ac:dyDescent="0.2">
      <c r="A28" s="17"/>
      <c r="B28" s="17"/>
      <c r="C28" s="1333"/>
      <c r="D28" s="432"/>
      <c r="E28" s="433"/>
      <c r="F28" s="434"/>
      <c r="G28" s="355"/>
      <c r="H28" s="355"/>
      <c r="I28" s="417"/>
      <c r="J28" s="355"/>
      <c r="K28" s="355"/>
      <c r="L28" s="355"/>
      <c r="M28" s="417"/>
      <c r="N28" s="417"/>
      <c r="O28" s="17"/>
      <c r="P28" s="154"/>
      <c r="Q28" s="154"/>
      <c r="R28" s="272"/>
      <c r="S28" s="272"/>
      <c r="T28" s="272"/>
      <c r="U28" s="272"/>
      <c r="V28" s="272"/>
      <c r="Y28" s="272"/>
      <c r="Z28" s="272"/>
      <c r="AA28" s="272"/>
      <c r="AB28" s="272"/>
      <c r="AC28" s="272"/>
      <c r="AD28" s="272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</row>
    <row r="29" spans="1:41" ht="15" customHeight="1" thickBot="1" x14ac:dyDescent="0.25">
      <c r="A29" s="17"/>
      <c r="B29" s="17"/>
      <c r="C29" s="1333"/>
      <c r="D29" s="400" t="s">
        <v>148</v>
      </c>
      <c r="E29" s="401"/>
      <c r="F29" s="435"/>
      <c r="G29" s="436">
        <f t="shared" ref="G29:N29" si="7">W37</f>
        <v>0</v>
      </c>
      <c r="H29" s="436">
        <f t="shared" si="7"/>
        <v>0</v>
      </c>
      <c r="I29" s="824">
        <f t="shared" si="7"/>
        <v>0</v>
      </c>
      <c r="J29" s="436">
        <f t="shared" si="7"/>
        <v>0</v>
      </c>
      <c r="K29" s="436">
        <f t="shared" si="7"/>
        <v>0</v>
      </c>
      <c r="L29" s="436">
        <f t="shared" si="7"/>
        <v>0</v>
      </c>
      <c r="M29" s="436">
        <f t="shared" si="7"/>
        <v>0</v>
      </c>
      <c r="N29" s="436">
        <f t="shared" si="7"/>
        <v>0</v>
      </c>
      <c r="O29" s="17"/>
      <c r="P29" s="154"/>
      <c r="Q29" s="154"/>
      <c r="R29" s="272"/>
      <c r="S29" s="278"/>
      <c r="T29" s="278"/>
      <c r="U29" s="272"/>
      <c r="V29" s="272"/>
      <c r="Y29" s="272"/>
      <c r="Z29" s="272"/>
      <c r="AA29" s="272"/>
      <c r="AB29" s="272"/>
      <c r="AC29" s="272"/>
      <c r="AD29" s="272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</row>
    <row r="30" spans="1:41" ht="15" customHeight="1" thickTop="1" x14ac:dyDescent="0.2">
      <c r="A30" s="17"/>
      <c r="B30" s="17"/>
      <c r="C30" s="1333"/>
      <c r="D30" s="438"/>
      <c r="E30" s="1326"/>
      <c r="F30" s="1327"/>
      <c r="G30" s="456"/>
      <c r="H30" s="456"/>
      <c r="I30" s="457"/>
      <c r="J30" s="456"/>
      <c r="K30" s="456"/>
      <c r="L30" s="456"/>
      <c r="M30" s="456"/>
      <c r="N30" s="456"/>
      <c r="O30" s="17"/>
      <c r="P30" s="154"/>
      <c r="Q30" s="154"/>
      <c r="R30" s="272"/>
      <c r="S30" s="272"/>
      <c r="T30" s="272"/>
      <c r="U30" s="272"/>
      <c r="V30" s="272"/>
      <c r="Y30" s="272"/>
      <c r="Z30" s="272"/>
      <c r="AA30" s="272"/>
      <c r="AB30" s="272"/>
      <c r="AC30" s="272"/>
      <c r="AD30" s="272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</row>
    <row r="31" spans="1:41" ht="12.75" x14ac:dyDescent="0.2">
      <c r="A31" s="17"/>
      <c r="B31" s="17"/>
      <c r="C31" s="1333"/>
      <c r="D31" s="438" t="s">
        <v>778</v>
      </c>
      <c r="E31" s="1326"/>
      <c r="F31" s="1327"/>
      <c r="G31" s="456"/>
      <c r="H31" s="456"/>
      <c r="I31" s="457"/>
      <c r="J31" s="456"/>
      <c r="K31" s="456"/>
      <c r="L31" s="456"/>
      <c r="M31" s="456"/>
      <c r="N31" s="456"/>
      <c r="O31" s="17"/>
      <c r="P31" s="154"/>
      <c r="Q31" s="154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ht="12.75" x14ac:dyDescent="0.2">
      <c r="A32" s="17"/>
      <c r="B32" s="17"/>
      <c r="C32" s="1333"/>
      <c r="D32" s="460" t="s">
        <v>503</v>
      </c>
      <c r="E32" s="427"/>
      <c r="F32" s="427"/>
      <c r="G32" s="441">
        <f>W35</f>
        <v>0</v>
      </c>
      <c r="H32" s="441">
        <f t="shared" ref="H32:N32" si="8">X35</f>
        <v>0</v>
      </c>
      <c r="I32" s="441">
        <f t="shared" si="8"/>
        <v>0</v>
      </c>
      <c r="J32" s="441">
        <f t="shared" si="8"/>
        <v>0</v>
      </c>
      <c r="K32" s="441">
        <f t="shared" si="8"/>
        <v>0</v>
      </c>
      <c r="L32" s="441">
        <f t="shared" si="8"/>
        <v>0</v>
      </c>
      <c r="M32" s="441">
        <f t="shared" si="8"/>
        <v>0</v>
      </c>
      <c r="N32" s="441">
        <f t="shared" si="8"/>
        <v>0</v>
      </c>
      <c r="O32" s="17"/>
      <c r="P32" s="154"/>
      <c r="Q32" s="154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2.75" x14ac:dyDescent="0.2">
      <c r="A33" s="17"/>
      <c r="B33" s="17"/>
      <c r="C33" s="1333"/>
      <c r="D33" s="460" t="s">
        <v>504</v>
      </c>
      <c r="E33" s="427"/>
      <c r="F33" s="427"/>
      <c r="G33" s="441">
        <f>W36</f>
        <v>0</v>
      </c>
      <c r="H33" s="441">
        <f t="shared" ref="H33:N33" si="9">X36</f>
        <v>0</v>
      </c>
      <c r="I33" s="441">
        <f t="shared" si="9"/>
        <v>0</v>
      </c>
      <c r="J33" s="441">
        <f t="shared" si="9"/>
        <v>0</v>
      </c>
      <c r="K33" s="441">
        <f t="shared" si="9"/>
        <v>0</v>
      </c>
      <c r="L33" s="441">
        <f t="shared" si="9"/>
        <v>0</v>
      </c>
      <c r="M33" s="441">
        <f t="shared" si="9"/>
        <v>0</v>
      </c>
      <c r="N33" s="441">
        <f t="shared" si="9"/>
        <v>0</v>
      </c>
      <c r="O33" s="17"/>
      <c r="P33" s="154"/>
      <c r="Q33" s="154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</row>
    <row r="34" spans="1:41" ht="13.5" customHeight="1" x14ac:dyDescent="0.2">
      <c r="A34" s="17"/>
      <c r="B34" s="17"/>
      <c r="C34" s="1333"/>
      <c r="D34" s="1641" t="s">
        <v>821</v>
      </c>
      <c r="E34" s="1607"/>
      <c r="F34" s="1608"/>
      <c r="G34" s="582">
        <f>SUM(G32:G33)</f>
        <v>0</v>
      </c>
      <c r="H34" s="582">
        <f t="shared" ref="H34:N34" si="10">SUM(H32:H33)</f>
        <v>0</v>
      </c>
      <c r="I34" s="582">
        <f t="shared" si="10"/>
        <v>0</v>
      </c>
      <c r="J34" s="582">
        <f t="shared" si="10"/>
        <v>0</v>
      </c>
      <c r="K34" s="582">
        <f t="shared" si="10"/>
        <v>0</v>
      </c>
      <c r="L34" s="582">
        <f t="shared" si="10"/>
        <v>0</v>
      </c>
      <c r="M34" s="582">
        <f t="shared" si="10"/>
        <v>0</v>
      </c>
      <c r="N34" s="582">
        <f t="shared" si="10"/>
        <v>0</v>
      </c>
      <c r="O34" s="17"/>
      <c r="P34" s="154"/>
      <c r="Q34" s="154"/>
      <c r="R34" s="272"/>
      <c r="S34" s="451"/>
      <c r="T34" s="451"/>
      <c r="U34" s="427" t="s">
        <v>132</v>
      </c>
      <c r="V34" s="447"/>
      <c r="W34" s="448" t="s">
        <v>103</v>
      </c>
      <c r="X34" s="448" t="s">
        <v>115</v>
      </c>
      <c r="Y34" s="449" t="s">
        <v>116</v>
      </c>
      <c r="Z34" s="450" t="str">
        <f xml:space="preserve"> "Valuation Amount Balance Sheet "&amp;YEAR($B$6)</f>
        <v>Valuation Amount Balance Sheet 1900</v>
      </c>
      <c r="AA34" s="448" t="s">
        <v>104</v>
      </c>
      <c r="AB34" s="448" t="s">
        <v>105</v>
      </c>
      <c r="AC34" s="450" t="str">
        <f>"Value of Segregated Fund "&amp;YEAR($B$6)</f>
        <v>Value of Segregated Fund 1900</v>
      </c>
      <c r="AD34" s="450" t="str">
        <f>"Other Assets at Year End "&amp;YEAR($B$6)</f>
        <v>Other Assets at Year End 1900</v>
      </c>
      <c r="AE34" s="45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</row>
    <row r="35" spans="1:41" ht="15" customHeight="1" thickBot="1" x14ac:dyDescent="0.25">
      <c r="A35" s="17"/>
      <c r="B35" s="17"/>
      <c r="C35" s="1333"/>
      <c r="D35" s="1328"/>
      <c r="E35" s="1329"/>
      <c r="F35" s="1330"/>
      <c r="G35" s="1331"/>
      <c r="H35" s="1331"/>
      <c r="I35" s="1332"/>
      <c r="J35" s="1331"/>
      <c r="K35" s="1331"/>
      <c r="L35" s="1331"/>
      <c r="M35" s="1331"/>
      <c r="N35" s="1331"/>
      <c r="O35" s="17"/>
      <c r="P35" s="154"/>
      <c r="Q35" s="154"/>
      <c r="R35" s="111"/>
      <c r="S35" s="451"/>
      <c r="T35" s="451" t="s">
        <v>148</v>
      </c>
      <c r="U35" s="455">
        <f>COUNTIFS($B$41:$B$228,$T$37,$L$41:$L$228,"&gt;=120")</f>
        <v>0</v>
      </c>
      <c r="V35" s="447" t="s">
        <v>505</v>
      </c>
      <c r="W35" s="456">
        <f>SUMIFS($H$41:$H$228,$B$41:$B$228,$T$37,$L$41:$L$228,"&lt;=120")</f>
        <v>0</v>
      </c>
      <c r="X35" s="456">
        <f>SUMIFS($I$41:$I$228,$B$41:$B$228,$T$37,$L$41:$L$228,"&lt;=120")</f>
        <v>0</v>
      </c>
      <c r="Y35" s="456">
        <f>SUMIFS($J$41:$J$228,$B$41:$B$228,$T$37,$L$41:$L$228,"&lt;=120")</f>
        <v>0</v>
      </c>
      <c r="Z35" s="456">
        <f>SUMIFS($K$41:$K$228,$B$41:$B$228,$T$37,$L$41:$L$228,"&lt;=120")</f>
        <v>0</v>
      </c>
      <c r="AA35" s="456">
        <f>SUMIFS($M$41:$M$228,$B$41:$B$228,$T$37,$L$41:$L$228,"&lt;=120")</f>
        <v>0</v>
      </c>
      <c r="AB35" s="456">
        <f>SUMIFS($N$41:$N$228,$B$41:$B$228,$T$37,$L$41:$L$228,"&lt;=120")</f>
        <v>0</v>
      </c>
      <c r="AC35" s="456">
        <f>SUMIFS($O$41:$O$228,$B$41:$B$228,$T$37,$L$41:$L$228,"&lt;=120")</f>
        <v>0</v>
      </c>
      <c r="AD35" s="456">
        <f>SUMIFS($P$41:$P$228,$B$41:$B$228,$T$37,$L$41:$L$228,"&lt;=120")</f>
        <v>0</v>
      </c>
      <c r="AE35" s="45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</row>
    <row r="36" spans="1:41" ht="15" customHeight="1" thickTop="1" thickBot="1" x14ac:dyDescent="0.25">
      <c r="A36" s="17"/>
      <c r="B36" s="17"/>
      <c r="C36" s="1333"/>
      <c r="D36" s="400" t="s">
        <v>135</v>
      </c>
      <c r="E36" s="444"/>
      <c r="F36" s="445"/>
      <c r="G36" s="446">
        <f t="shared" ref="G36:N36" si="11">SUM(G27,G29,G34)</f>
        <v>0</v>
      </c>
      <c r="H36" s="446">
        <f t="shared" si="11"/>
        <v>0</v>
      </c>
      <c r="I36" s="446">
        <f t="shared" si="11"/>
        <v>0</v>
      </c>
      <c r="J36" s="446">
        <f t="shared" si="11"/>
        <v>0</v>
      </c>
      <c r="K36" s="446">
        <f t="shared" si="11"/>
        <v>0</v>
      </c>
      <c r="L36" s="446">
        <f t="shared" si="11"/>
        <v>0</v>
      </c>
      <c r="M36" s="446">
        <f t="shared" si="11"/>
        <v>0</v>
      </c>
      <c r="N36" s="446">
        <f t="shared" si="11"/>
        <v>0</v>
      </c>
      <c r="O36" s="17"/>
      <c r="P36" s="154"/>
      <c r="Q36" s="375"/>
      <c r="R36" s="272"/>
      <c r="S36" s="451"/>
      <c r="T36" s="451" t="s">
        <v>149</v>
      </c>
      <c r="U36" s="455">
        <f>COUNTIFS($B$41:$B$228,$T$37,$L$41:$L$228,"&lt;120")</f>
        <v>0</v>
      </c>
      <c r="V36" s="447" t="s">
        <v>506</v>
      </c>
      <c r="W36" s="456">
        <f>SUMIFS($H$41:$H$228,$B$41:$B$228,$T$37,$L$41:$L$228,"&gt;120")</f>
        <v>0</v>
      </c>
      <c r="X36" s="456">
        <f>SUMIFS($I$41:$I$228,$B$41:$B$228,$T$37,$L$41:$L$228,"&gt;120")</f>
        <v>0</v>
      </c>
      <c r="Y36" s="456">
        <f>SUMIFS($J$41:$J$228,$B$41:$B$228,$T$37,$L$41:$L$228,"&gt;120")</f>
        <v>0</v>
      </c>
      <c r="Z36" s="456">
        <f>SUMIFS($K$41:$K$228,$B$41:$B$228,$T$37,$L$41:$L$228,"&gt;120")</f>
        <v>0</v>
      </c>
      <c r="AA36" s="456">
        <f>SUMIFS($M$41:$M$228,$B$41:$B$228,$T$37,$L$41:$L$228,"&gt;120")</f>
        <v>0</v>
      </c>
      <c r="AB36" s="456">
        <f>SUMIFS($N$41:$N$228,$B$41:$B$228,$T$37,$L$41:$L$228,"&gt;120")</f>
        <v>0</v>
      </c>
      <c r="AC36" s="456">
        <f>SUMIFS($O$41:$O$228,$B$41:$B$228,$T$37,$L$41:$L$228,"&gt;120")</f>
        <v>0</v>
      </c>
      <c r="AD36" s="456">
        <f>SUMIFS($P$41:$P$228,$B$41:$B$228,$T$37,$L$41:$L$228,"&gt;120")</f>
        <v>0</v>
      </c>
      <c r="AE36" s="45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</row>
    <row r="37" spans="1:41" ht="15" customHeight="1" thickTop="1" x14ac:dyDescent="0.2">
      <c r="A37" s="17"/>
      <c r="B37" s="17"/>
      <c r="C37" s="17"/>
      <c r="D37" s="17"/>
      <c r="E37" s="17"/>
      <c r="F37" s="17"/>
      <c r="G37" s="392"/>
      <c r="H37" s="392"/>
      <c r="I37" s="392"/>
      <c r="J37" s="392"/>
      <c r="K37" s="392"/>
      <c r="L37" s="392"/>
      <c r="M37" s="392"/>
      <c r="N37" s="392"/>
      <c r="O37" s="17"/>
      <c r="P37" s="17"/>
      <c r="Q37" s="154"/>
      <c r="R37" s="272"/>
      <c r="S37" s="451"/>
      <c r="T37" s="111" t="s">
        <v>150</v>
      </c>
      <c r="U37" s="453">
        <f>COUNTIFS($B$41:$B$230,T35)</f>
        <v>0</v>
      </c>
      <c r="V37" s="427" t="s">
        <v>148</v>
      </c>
      <c r="W37" s="441">
        <f>SUMIF($B$41:$B$230,$T$35,$H$41:$H$230)</f>
        <v>0</v>
      </c>
      <c r="X37" s="441">
        <f>SUMIF($B$41:$B$230,$T35,$I$41:$I$230)</f>
        <v>0</v>
      </c>
      <c r="Y37" s="442">
        <f>SUMIF($B$41:$B$230,$T35,$J$41:$J$230)</f>
        <v>0</v>
      </c>
      <c r="Z37" s="454">
        <f>SUMIF($B$41:$B$230,$T35,$K$41:$K$230)</f>
        <v>0</v>
      </c>
      <c r="AA37" s="441">
        <f>SUMIF($B$41:$B$230,$T35,$M$41:$M$230)</f>
        <v>0</v>
      </c>
      <c r="AB37" s="441">
        <f>SUMIF($B$41:$B$230,$T35,$N$41:$N$230)</f>
        <v>0</v>
      </c>
      <c r="AC37" s="441">
        <f>SUMIF($B$41:$B$230,$T35,$O$41:$O$230)</f>
        <v>0</v>
      </c>
      <c r="AD37" s="441">
        <f>SUMIF($B$41:$B$230,$T35,$P$41:$P$230)</f>
        <v>0</v>
      </c>
      <c r="AE37" s="45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</row>
    <row r="38" spans="1:41" ht="15" customHeight="1" x14ac:dyDescent="0.2">
      <c r="A38" s="35" t="s">
        <v>17</v>
      </c>
      <c r="B38" s="17"/>
      <c r="C38" s="17"/>
      <c r="D38" s="17"/>
      <c r="E38" s="17"/>
      <c r="F38" s="17"/>
      <c r="G38" s="17"/>
      <c r="H38" s="344">
        <f>SUM(H41:H230)</f>
        <v>0</v>
      </c>
      <c r="I38" s="344">
        <f>SUM(I41:I230)</f>
        <v>0</v>
      </c>
      <c r="J38" s="344">
        <f>SUM(J41:J230)</f>
        <v>0</v>
      </c>
      <c r="K38" s="344">
        <f>SUM(K41:K230)</f>
        <v>0</v>
      </c>
      <c r="L38" s="392"/>
      <c r="M38" s="344">
        <f>SUM(M41:M230)</f>
        <v>0</v>
      </c>
      <c r="N38" s="344">
        <f>SUM(N41:N230)</f>
        <v>0</v>
      </c>
      <c r="O38" s="344">
        <f t="shared" ref="O38:P38" si="12">SUM(O41:O230)</f>
        <v>0</v>
      </c>
      <c r="P38" s="344">
        <f t="shared" si="12"/>
        <v>0</v>
      </c>
      <c r="Q38" s="17"/>
      <c r="R38" s="272" t="s">
        <v>485</v>
      </c>
      <c r="S38" s="451" t="s">
        <v>44</v>
      </c>
      <c r="T38" s="451"/>
      <c r="U38" s="453">
        <f>COUNTIFS($B$41:$B$230,T36)</f>
        <v>0</v>
      </c>
      <c r="V38" s="427" t="s">
        <v>159</v>
      </c>
      <c r="W38" s="441">
        <f>SUMIF($B$41:$B$230,$T$36,$H$41:$H$230)</f>
        <v>0</v>
      </c>
      <c r="X38" s="441">
        <f>SUMIF($B$41:$B$230,$T36,$I$41:$I$230)</f>
        <v>0</v>
      </c>
      <c r="Y38" s="442">
        <f>SUMIF($B$41:$B$230,$T36,$J$41:$J$230)</f>
        <v>0</v>
      </c>
      <c r="Z38" s="454">
        <f>SUMIF($B$41:$B$230,$T36,$K$41:$K$230)</f>
        <v>0</v>
      </c>
      <c r="AA38" s="441">
        <f>SUMIF($B$41:$B$230,$T36,$M$41:$M$230)</f>
        <v>0</v>
      </c>
      <c r="AB38" s="441">
        <f>SUMIF($B$41:$B$230,$T36,$N$41:$N$230)</f>
        <v>0</v>
      </c>
      <c r="AC38" s="441">
        <f>SUMIF($B$41:$B$230,$T36,$O$41:$O$230)</f>
        <v>0</v>
      </c>
      <c r="AD38" s="441">
        <f>SUMIF($B$41:$B$230,$T36,$P$41:$P$230)</f>
        <v>0</v>
      </c>
      <c r="AE38" s="45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</row>
    <row r="39" spans="1:41" ht="36.950000000000003" customHeight="1" x14ac:dyDescent="0.2">
      <c r="A39" s="17"/>
      <c r="B39" s="17"/>
      <c r="C39" s="17"/>
      <c r="D39" s="17"/>
      <c r="E39" s="17"/>
      <c r="F39" s="17"/>
      <c r="G39" s="392"/>
      <c r="H39" s="392"/>
      <c r="I39" s="392"/>
      <c r="J39" s="392"/>
      <c r="K39" s="392"/>
      <c r="L39" s="392"/>
      <c r="M39" s="392"/>
      <c r="N39" s="392"/>
      <c r="O39" s="17"/>
      <c r="P39" s="17"/>
      <c r="Q39" s="154"/>
      <c r="R39" s="272" t="s">
        <v>486</v>
      </c>
      <c r="S39" s="451" t="s">
        <v>31</v>
      </c>
      <c r="T39" s="451"/>
      <c r="U39" s="443">
        <f>SUM(U37:U38)</f>
        <v>0</v>
      </c>
      <c r="V39" s="460" t="s">
        <v>135</v>
      </c>
      <c r="W39" s="461">
        <f t="shared" ref="W39:AD39" si="13">SUM(W37:W38)</f>
        <v>0</v>
      </c>
      <c r="X39" s="461">
        <f t="shared" si="13"/>
        <v>0</v>
      </c>
      <c r="Y39" s="462">
        <f t="shared" si="13"/>
        <v>0</v>
      </c>
      <c r="Z39" s="463">
        <f t="shared" si="13"/>
        <v>0</v>
      </c>
      <c r="AA39" s="461">
        <f t="shared" si="13"/>
        <v>0</v>
      </c>
      <c r="AB39" s="461">
        <f t="shared" si="13"/>
        <v>0</v>
      </c>
      <c r="AC39" s="461">
        <f t="shared" si="13"/>
        <v>0</v>
      </c>
      <c r="AD39" s="461">
        <f t="shared" si="13"/>
        <v>0</v>
      </c>
      <c r="AE39" s="45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</row>
    <row r="40" spans="1:41" ht="45.95" customHeight="1" x14ac:dyDescent="0.25">
      <c r="A40" s="771" t="s">
        <v>18</v>
      </c>
      <c r="B40" s="169" t="s">
        <v>19</v>
      </c>
      <c r="C40" s="169" t="s">
        <v>484</v>
      </c>
      <c r="D40" s="771" t="s">
        <v>151</v>
      </c>
      <c r="E40" s="771" t="s">
        <v>1056</v>
      </c>
      <c r="F40" s="279" t="s">
        <v>137</v>
      </c>
      <c r="G40" s="772" t="s">
        <v>28</v>
      </c>
      <c r="H40" s="772" t="s">
        <v>1065</v>
      </c>
      <c r="I40" s="772" t="s">
        <v>1027</v>
      </c>
      <c r="J40" s="220" t="s">
        <v>116</v>
      </c>
      <c r="K40" s="199" t="str">
        <f xml:space="preserve"> "Valuation Amount Balance Sheet "&amp;YEAR($B$6)</f>
        <v>Valuation Amount Balance Sheet 1900</v>
      </c>
      <c r="L40" s="772" t="s">
        <v>162</v>
      </c>
      <c r="M40" s="772" t="s">
        <v>104</v>
      </c>
      <c r="N40" s="771" t="s">
        <v>105</v>
      </c>
      <c r="O40" s="199" t="str">
        <f>"Value of Segregated Fund "&amp;YEAR($B$6)</f>
        <v>Value of Segregated Fund 1900</v>
      </c>
      <c r="P40" s="199" t="str">
        <f>"Other Assets at Year End "&amp;YEAR($B$6)</f>
        <v>Other Assets at Year End 1900</v>
      </c>
      <c r="Q40" s="17"/>
      <c r="R40" s="272"/>
      <c r="S40" s="451"/>
      <c r="T40" s="464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459"/>
      <c r="AF40" s="584" t="s">
        <v>513</v>
      </c>
      <c r="AG40" s="529" t="s">
        <v>103</v>
      </c>
      <c r="AH40" s="530" t="s">
        <v>321</v>
      </c>
      <c r="AI40" s="531" t="s">
        <v>116</v>
      </c>
      <c r="AJ40" s="532" t="str">
        <f>"Balance Sheet "&amp;YEAR($B$6)</f>
        <v>Balance Sheet 1900</v>
      </c>
      <c r="AK40" s="530" t="s">
        <v>323</v>
      </c>
      <c r="AL40" s="533" t="str">
        <f>"Other Assets at Year End "&amp;YEAR($B$6)</f>
        <v>Other Assets at Year End 1900</v>
      </c>
      <c r="AM40" s="529" t="s">
        <v>104</v>
      </c>
      <c r="AN40" s="529" t="s">
        <v>105</v>
      </c>
      <c r="AO40" s="111"/>
    </row>
    <row r="41" spans="1:41" ht="15" customHeight="1" x14ac:dyDescent="0.2">
      <c r="A41" s="394"/>
      <c r="B41" s="147"/>
      <c r="C41" s="147"/>
      <c r="D41" s="155"/>
      <c r="E41" s="386"/>
      <c r="F41" s="147"/>
      <c r="G41" s="357"/>
      <c r="H41" s="280"/>
      <c r="I41" s="280"/>
      <c r="J41" s="325"/>
      <c r="K41" s="391">
        <f t="shared" ref="K41:K104" si="14">I41+J41</f>
        <v>0</v>
      </c>
      <c r="L41" s="280"/>
      <c r="M41" s="280"/>
      <c r="N41" s="280"/>
      <c r="O41" s="391">
        <f t="shared" ref="O41:O104" si="15">IF(F41=$S$38,K41,0)</f>
        <v>0</v>
      </c>
      <c r="P41" s="391">
        <f t="shared" ref="P41:P104" si="16">IF(OR(F41=$S$39,ISBLANK(F41)),K41,0)</f>
        <v>0</v>
      </c>
      <c r="Q41" s="17"/>
      <c r="R41" s="272"/>
      <c r="S41" s="451"/>
      <c r="T41" s="272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27" t="s">
        <v>514</v>
      </c>
      <c r="AG41" s="441">
        <f>SUMIFS($H$41:$H$230,$A$41:$A$230,"Due From Agents",$B$41:$B$230,"Premiums",$L$41:$L$230,"&lt;=60",$C$41:$C$230,"Long Term")</f>
        <v>0</v>
      </c>
      <c r="AH41" s="441">
        <f>SUMIFS($I$41:$I$230,$A$41:$A$230,"Due From Agents",$B$41:$B$230,"Premiums",$L$41:$L$230,"&lt;=60",$C$41:$C$230,"Long Term")</f>
        <v>0</v>
      </c>
      <c r="AI41" s="442">
        <f>SUMIFS($J$41:$J$230,$A$41:$A$230,"Due From Agents",$B$41:$B$230,"Premiums",$L$41:$L$230,"&lt;=60",$C$41:$C$230,"Long Term")</f>
        <v>0</v>
      </c>
      <c r="AJ41" s="441">
        <f>SUMIFS($K$41:$K$230,$A$41:$A$230,"Due From Agents",$B$41:$B$230,"Premiums",$L$41:$L$230,"&lt;=60",$C$41:$C$230,"Long Term")</f>
        <v>0</v>
      </c>
      <c r="AK41" s="441">
        <f>SUMIFS($O$41:$O$230,$A$41:$A$230,"Due From Agents",$B$41:$B$230,"Premiums",$L$41:$L$230,"&lt;=60",$C$41:$C$230,"Long Term")</f>
        <v>0</v>
      </c>
      <c r="AL41" s="441">
        <f>SUMIFS($P$41:$P$230,$A$41:$A$230,"Due From Agents",$B$41:$B$230,"Premiums",$L$41:$L$230,"&lt;=60",$C$41:$C$230,"Long Term")</f>
        <v>0</v>
      </c>
      <c r="AM41" s="441">
        <f>SUMIFS($M$41:$M$230,$A$41:$A$230,"Due From Agents",$B$41:$B$230,"Premiums",$L$41:$L$230,"&lt;=60",$C$41:$C$230,"Long Term")</f>
        <v>0</v>
      </c>
      <c r="AN41" s="441">
        <f>SUMIFS($N$41:$N$230,$A$41:$A$230,"Due From Agents",$B$41:$B$230,"Premiums",$L$41:$L$230,"&lt;=60",$C$41:$C$230,"Long Term")</f>
        <v>0</v>
      </c>
      <c r="AO41" s="111"/>
    </row>
    <row r="42" spans="1:41" ht="15" customHeight="1" x14ac:dyDescent="0.25">
      <c r="A42" s="394"/>
      <c r="B42" s="147"/>
      <c r="C42" s="147"/>
      <c r="D42" s="155"/>
      <c r="E42" s="386"/>
      <c r="F42" s="147"/>
      <c r="G42" s="357"/>
      <c r="H42" s="280"/>
      <c r="I42" s="280"/>
      <c r="J42" s="280"/>
      <c r="K42" s="391">
        <f t="shared" si="14"/>
        <v>0</v>
      </c>
      <c r="L42" s="280"/>
      <c r="M42" s="280"/>
      <c r="N42" s="280"/>
      <c r="O42" s="391">
        <f t="shared" si="15"/>
        <v>0</v>
      </c>
      <c r="P42" s="391">
        <f t="shared" si="16"/>
        <v>0</v>
      </c>
      <c r="Q42" s="154"/>
      <c r="R42" s="272"/>
      <c r="S42" s="451"/>
      <c r="T42" s="272"/>
      <c r="U42" s="451"/>
      <c r="V42" s="584" t="s">
        <v>502</v>
      </c>
      <c r="W42" s="529" t="s">
        <v>103</v>
      </c>
      <c r="X42" s="530" t="s">
        <v>321</v>
      </c>
      <c r="Y42" s="531" t="s">
        <v>116</v>
      </c>
      <c r="Z42" s="532" t="str">
        <f>"Balance Sheet "&amp;YEAR($B$6)</f>
        <v>Balance Sheet 1900</v>
      </c>
      <c r="AA42" s="530" t="s">
        <v>323</v>
      </c>
      <c r="AB42" s="533" t="str">
        <f>"Other Assets at Year End "&amp;YEAR($B$6)</f>
        <v>Other Assets at Year End 1900</v>
      </c>
      <c r="AC42" s="529" t="s">
        <v>104</v>
      </c>
      <c r="AD42" s="529" t="s">
        <v>105</v>
      </c>
      <c r="AE42" s="451"/>
      <c r="AF42" s="427" t="s">
        <v>515</v>
      </c>
      <c r="AG42" s="441">
        <f>SUMIFS($H$41:$H$230,$A$41:$A$230,"Due From Agents",$B$41:$B$230,"Premiums",$L$41:$L$230,"&gt;60",$C$41:$C$230,"Long Term")</f>
        <v>0</v>
      </c>
      <c r="AH42" s="441">
        <f>SUMIFS($I$41:$I$230,$A$41:$A$230,"Due From Agents",$B$41:$B$230,"Premiums",$L$41:$L$230,"&gt;60",$C$41:$C$230,"Long Term")</f>
        <v>0</v>
      </c>
      <c r="AI42" s="442">
        <f>SUMIFS($J$41:$J$230,$A$41:$A$230,"Due From Agents",$B$41:$B$230,"Premiums",$L$41:$L$230,"&gt;60",$C$41:$C$230,"Long Term")</f>
        <v>0</v>
      </c>
      <c r="AJ42" s="441">
        <f>SUMIFS($K$41:$K$230,$A$41:$A$230,"Due From Agents",$B$41:$B$230,"Premiums",$L$41:$L$230,"&gt;60",$C$41:$C$230,"Long Term")</f>
        <v>0</v>
      </c>
      <c r="AK42" s="441">
        <f>SUMIFS($O$41:$O$230,$A$41:$A$230,"Due From Agents",$B$41:$B$230,"Premiums",$L$41:$L$230,"&gt;60",$C$41:$C$230,"Long Term")</f>
        <v>0</v>
      </c>
      <c r="AL42" s="441">
        <f>SUMIFS($P$41:$P$230,$A$41:$A$230,"Due From Agents",$B$41:$B$230,"Premiums",$L$41:$L$230,"&gt;60",$C$41:$C$230,"Long Term")</f>
        <v>0</v>
      </c>
      <c r="AM42" s="441">
        <f>SUMIFS($M$41:$M$230,$A$41:$A$230,"Due From Agents",$B$41:$B$230,"Premiums",$L$41:$L$230,"&gt;60",$C$41:$C$230,"Long Term")</f>
        <v>0</v>
      </c>
      <c r="AN42" s="441">
        <f>SUMIFS($N$41:$N$230,$A$41:$A$230,"Due From Agents",$B$41:$B$230,"Premiums",$L$41:$L$230,"&gt;60",$C$41:$C$230,"Long Term")</f>
        <v>0</v>
      </c>
      <c r="AO42" s="111"/>
    </row>
    <row r="43" spans="1:41" ht="15" customHeight="1" thickBot="1" x14ac:dyDescent="0.25">
      <c r="A43" s="394"/>
      <c r="B43" s="147"/>
      <c r="C43" s="147"/>
      <c r="D43" s="155"/>
      <c r="E43" s="386"/>
      <c r="F43" s="147"/>
      <c r="G43" s="357"/>
      <c r="H43" s="280"/>
      <c r="I43" s="280"/>
      <c r="J43" s="280"/>
      <c r="K43" s="391">
        <f t="shared" si="14"/>
        <v>0</v>
      </c>
      <c r="L43" s="280"/>
      <c r="M43" s="280"/>
      <c r="N43" s="280"/>
      <c r="O43" s="391">
        <f t="shared" si="15"/>
        <v>0</v>
      </c>
      <c r="P43" s="391">
        <f t="shared" si="16"/>
        <v>0</v>
      </c>
      <c r="Q43" s="154"/>
      <c r="R43" s="272"/>
      <c r="S43" s="451"/>
      <c r="T43" s="272"/>
      <c r="U43" s="451"/>
      <c r="V43" s="427" t="s">
        <v>347</v>
      </c>
      <c r="W43" s="441">
        <f>SUMIFS($H$41:$H$230,$A$41:$A$230,"Due From Agents",$B$41:$B$230,"Premiums",$L$41:$L$230,"&lt;=20",$C$41:$C$230,"General")</f>
        <v>0</v>
      </c>
      <c r="X43" s="441">
        <f>SUMIFS($I$41:$I$230,$A$41:$A$230,"Due From Agents",$B$41:$B$230,"Premiums",$L$41:$L$230,"&lt;=20",$C$41:$C$230,"General")</f>
        <v>0</v>
      </c>
      <c r="Y43" s="442">
        <f>SUMIFS($J$41:$J$230,$A$41:$A$230,"Due From Agents",$B$41:$B$230,"Premiums",$L$41:$L$230,"&lt;=20",$C$41:$C$230,"General")</f>
        <v>0</v>
      </c>
      <c r="Z43" s="441">
        <f>SUMIFS($K$41:$K$230,$A$41:$A$230,"Due From Agents",$B$41:$B$230,"Premiums",$L$41:$L$230,"&lt;=20",$C$41:$C$230,"General")</f>
        <v>0</v>
      </c>
      <c r="AA43" s="441">
        <f>SUMIFS($O$41:$O$230,$A$41:$A$230,"Due From Agents",$B$41:$B$230,"Premiums",$L$41:$L$230,"&lt;=20",$C$41:$C$230,"General")</f>
        <v>0</v>
      </c>
      <c r="AB43" s="441">
        <f>SUMIFS($P$41:$P$230,$A$41:$A$230,"Due From Agents",$B$41:$B$230,"Premiums",$L$41:$L$230,"&lt;=20",$C$41:$C$230,"General")</f>
        <v>0</v>
      </c>
      <c r="AC43" s="441">
        <f>SUMIFS($M$41:$M$230,$A$41:$A$230,"Due From Agents",$B$41:$B$230,"Premiums",$L$41:$L$230,"&lt;=20",$C$41:$C$230,"General")</f>
        <v>0</v>
      </c>
      <c r="AD43" s="441">
        <f>SUMIFS($N$41:$N$230,$A$41:$A$230,"Due From Agents",$B$41:$B$230,"Premiums",$L$41:$L$230,"&lt;=20",$C$41:$C$230,"General")</f>
        <v>0</v>
      </c>
      <c r="AE43" s="451"/>
      <c r="AF43" s="429" t="s">
        <v>368</v>
      </c>
      <c r="AG43" s="467">
        <f t="shared" ref="AG43:AN43" si="17">SUM(AG41:AG42)</f>
        <v>0</v>
      </c>
      <c r="AH43" s="467">
        <f t="shared" si="17"/>
        <v>0</v>
      </c>
      <c r="AI43" s="467">
        <f t="shared" si="17"/>
        <v>0</v>
      </c>
      <c r="AJ43" s="467">
        <f t="shared" si="17"/>
        <v>0</v>
      </c>
      <c r="AK43" s="467">
        <f t="shared" si="17"/>
        <v>0</v>
      </c>
      <c r="AL43" s="467">
        <f t="shared" si="17"/>
        <v>0</v>
      </c>
      <c r="AM43" s="467">
        <f t="shared" si="17"/>
        <v>0</v>
      </c>
      <c r="AN43" s="467">
        <f t="shared" si="17"/>
        <v>0</v>
      </c>
      <c r="AO43" s="111"/>
    </row>
    <row r="44" spans="1:41" ht="15" customHeight="1" thickTop="1" x14ac:dyDescent="0.2">
      <c r="A44" s="394"/>
      <c r="B44" s="147"/>
      <c r="C44" s="147"/>
      <c r="D44" s="155"/>
      <c r="E44" s="386"/>
      <c r="F44" s="147"/>
      <c r="G44" s="357"/>
      <c r="H44" s="280"/>
      <c r="I44" s="280"/>
      <c r="J44" s="280"/>
      <c r="K44" s="391">
        <f t="shared" si="14"/>
        <v>0</v>
      </c>
      <c r="L44" s="280"/>
      <c r="M44" s="280"/>
      <c r="N44" s="280"/>
      <c r="O44" s="391">
        <f t="shared" si="15"/>
        <v>0</v>
      </c>
      <c r="P44" s="391">
        <f t="shared" si="16"/>
        <v>0</v>
      </c>
      <c r="Q44" s="154"/>
      <c r="R44" s="272"/>
      <c r="S44" s="451"/>
      <c r="T44" s="272"/>
      <c r="U44" s="451"/>
      <c r="V44" s="427" t="s">
        <v>348</v>
      </c>
      <c r="W44" s="441">
        <f>SUMIFS($H$41:$H$230,$A$41:$A$230,"Due From Agents",$B$41:$B$230,"Premiums",$L$41:$L$230,"&gt;20",$C$41:$C$230,"General")</f>
        <v>0</v>
      </c>
      <c r="X44" s="441">
        <f>SUMIFS($I$41:$I$230,$A$41:$A$230,"Due From Agents",$B$41:$B$230,"Premiums",$L$41:$L$230,"&gt;20",$C$41:$C$230,"General")</f>
        <v>0</v>
      </c>
      <c r="Y44" s="442">
        <f>SUMIFS($J$41:$J$230,$A$41:$A$230,"Due From Agents",$B$41:$B$230,"Premiums",$L$41:$L$230,"&gt;20",$C$41:$C$230,"General")</f>
        <v>0</v>
      </c>
      <c r="Z44" s="441">
        <f>SUMIFS($K$41:$K$230,$A$41:$A$230,"Due From Agents",$B$41:$B$230,"Premiums",$L$41:$L$230,"&gt;20",$C$41:$C$230,"General")</f>
        <v>0</v>
      </c>
      <c r="AA44" s="441">
        <f>SUMIFS($O$41:$O$230,$A$41:$A$230,"Due From Agents",$B$41:$B$230,"Premiums",$L$41:$L$230,"&gt;20",$C$41:$C$230,"General")</f>
        <v>0</v>
      </c>
      <c r="AB44" s="441">
        <f>SUMIFS($P$41:$P$230,$A$41:$A$230,"Due From Agents",$B$41:$B$230,"Premiums",$L$41:$L$230,"&gt;20",$C$41:$C$230,"General")</f>
        <v>0</v>
      </c>
      <c r="AC44" s="441">
        <f>SUMIFS($M$41:$M$230,$A$41:$A$230,"Due From Agents",$B$41:$B$230,"Premiums",$L$41:$L$230,"&gt;20",$C$41:$C$230,"General")</f>
        <v>0</v>
      </c>
      <c r="AD44" s="441">
        <f>SUMIFS($N$41:$N$230,$A$41:$A$230,"Due From Agents",$B$41:$B$230,"Premiums",$L$41:$L$230,"&gt;20",$C$41:$C$230,"General")</f>
        <v>0</v>
      </c>
      <c r="AE44" s="451"/>
      <c r="AF44" s="468"/>
      <c r="AG44" s="468"/>
      <c r="AH44" s="468"/>
      <c r="AI44" s="469"/>
      <c r="AJ44" s="468"/>
      <c r="AK44" s="468"/>
      <c r="AL44" s="355"/>
      <c r="AM44" s="355"/>
      <c r="AN44" s="355"/>
      <c r="AO44" s="111"/>
    </row>
    <row r="45" spans="1:41" ht="15" customHeight="1" thickBot="1" x14ac:dyDescent="0.25">
      <c r="A45" s="394"/>
      <c r="B45" s="147"/>
      <c r="C45" s="147"/>
      <c r="D45" s="155"/>
      <c r="E45" s="754"/>
      <c r="F45" s="147"/>
      <c r="G45" s="357"/>
      <c r="H45" s="280"/>
      <c r="I45" s="280"/>
      <c r="J45" s="325"/>
      <c r="K45" s="391">
        <f t="shared" si="14"/>
        <v>0</v>
      </c>
      <c r="L45" s="280"/>
      <c r="M45" s="280"/>
      <c r="N45" s="280"/>
      <c r="O45" s="391">
        <f t="shared" si="15"/>
        <v>0</v>
      </c>
      <c r="P45" s="391">
        <f t="shared" si="16"/>
        <v>0</v>
      </c>
      <c r="Q45" s="154"/>
      <c r="R45" s="272"/>
      <c r="S45" s="451"/>
      <c r="T45" s="272"/>
      <c r="U45" s="451"/>
      <c r="V45" s="429" t="s">
        <v>368</v>
      </c>
      <c r="W45" s="467">
        <f t="shared" ref="W45:AD45" si="18">SUM(W43:W44)</f>
        <v>0</v>
      </c>
      <c r="X45" s="467">
        <f t="shared" si="18"/>
        <v>0</v>
      </c>
      <c r="Y45" s="467">
        <f t="shared" si="18"/>
        <v>0</v>
      </c>
      <c r="Z45" s="467">
        <f t="shared" si="18"/>
        <v>0</v>
      </c>
      <c r="AA45" s="467">
        <f t="shared" si="18"/>
        <v>0</v>
      </c>
      <c r="AB45" s="467">
        <f t="shared" si="18"/>
        <v>0</v>
      </c>
      <c r="AC45" s="467">
        <f t="shared" si="18"/>
        <v>0</v>
      </c>
      <c r="AD45" s="467">
        <f t="shared" si="18"/>
        <v>0</v>
      </c>
      <c r="AE45" s="451"/>
      <c r="AF45" s="427" t="s">
        <v>516</v>
      </c>
      <c r="AG45" s="441">
        <f>SUMIFS($H$41:$H$230,$A$41:$A$230,"Due from Brokers",$B$41:$B$230,"Premiums",$L$41:$L$230,"&lt;=60",$C$41:$C$230,"Long Term")</f>
        <v>0</v>
      </c>
      <c r="AH45" s="441">
        <f>SUMIFS($I$41:$I$230,$A$41:$A$230,"Due From Brokers",$B$41:$B$230,"Premiums",$L$41:$L$230,"&lt;=60",$C$41:$C$230,"Long Term")</f>
        <v>0</v>
      </c>
      <c r="AI45" s="442">
        <f>SUMIFS($J$41:$J$230,$A$41:$A$230,"Due from Brokers",$B$41:$B$230,"Premiums",$L$41:$L$230,"&lt;=60",$C$41:$C$230,"Long Term")</f>
        <v>0</v>
      </c>
      <c r="AJ45" s="441">
        <f>SUMIFS($K$41:$K$230,$A$41:$A$230,"Due from Brokers",$B$41:$B$230,"Premiums",$L$41:$L$230,"&lt;=60",$C$41:$C$230,"Long Term")</f>
        <v>0</v>
      </c>
      <c r="AK45" s="441">
        <f>SUMIFS($O$41:$O$230,$A$41:$A$230,"Due from Brokers",$B$41:$B$230,"Premiums",$L$41:$L$230,"&lt;=60",$C$41:$C$230,"Long Term")</f>
        <v>0</v>
      </c>
      <c r="AL45" s="441">
        <f>SUMIFS($P$41:$P$230,$A$41:$A$230,"Due from Brokers",$B$41:$B$230,"Premiums",$L$41:$L$230,"&lt;=60",$C$41:$C$230,"Long Term")</f>
        <v>0</v>
      </c>
      <c r="AM45" s="441">
        <f>SUMIFS($M$41:$M$230,$A$41:$A$230,"Due from Brokers",$B$41:$B$230,"Premiums",$L$41:$L$230,"&lt;=60",$C$41:$C$230,"Long Term")</f>
        <v>0</v>
      </c>
      <c r="AN45" s="441">
        <f>SUMIFS($N$41:$N$230,$A$41:$A$230,"Due from Brokers",$B$41:$B$230,"Premiums",$L$41:$L$230,"&lt;=60",$C$41:$C$230,"Long Term")</f>
        <v>0</v>
      </c>
      <c r="AO45" s="111"/>
    </row>
    <row r="46" spans="1:41" ht="15" customHeight="1" thickTop="1" x14ac:dyDescent="0.2">
      <c r="A46" s="394"/>
      <c r="B46" s="147"/>
      <c r="C46" s="147"/>
      <c r="D46" s="155"/>
      <c r="E46" s="386"/>
      <c r="F46" s="147"/>
      <c r="G46" s="357"/>
      <c r="H46" s="280"/>
      <c r="I46" s="280"/>
      <c r="J46" s="325"/>
      <c r="K46" s="391">
        <f t="shared" si="14"/>
        <v>0</v>
      </c>
      <c r="L46" s="280"/>
      <c r="M46" s="280"/>
      <c r="N46" s="280"/>
      <c r="O46" s="391">
        <f t="shared" si="15"/>
        <v>0</v>
      </c>
      <c r="P46" s="391">
        <f t="shared" si="16"/>
        <v>0</v>
      </c>
      <c r="Q46" s="154"/>
      <c r="R46" s="272"/>
      <c r="S46" s="451"/>
      <c r="T46" s="272"/>
      <c r="U46" s="451"/>
      <c r="V46" s="468"/>
      <c r="W46" s="468"/>
      <c r="X46" s="468"/>
      <c r="Y46" s="469"/>
      <c r="Z46" s="468"/>
      <c r="AA46" s="468"/>
      <c r="AB46" s="355"/>
      <c r="AC46" s="355"/>
      <c r="AD46" s="355"/>
      <c r="AE46" s="451"/>
      <c r="AF46" s="427" t="s">
        <v>517</v>
      </c>
      <c r="AG46" s="441">
        <f>SUMIFS($H$41:$H$230,$A$41:$A$230,"Due from Brokers",$B$41:$B$230,"Premiums",$L$41:$L$230,"&gt;60",$C$41:$C$230,"Long Term")</f>
        <v>0</v>
      </c>
      <c r="AH46" s="441">
        <f>SUMIFS($I$41:$I$230,$A$41:$A$230,"Due From Brokers",$B$41:$B$230,$T$36,$L$41:$L$230,"&gt;60",$C$41:$C$230,"Long Term")</f>
        <v>0</v>
      </c>
      <c r="AI46" s="442">
        <f>SUMIFS($J$41:$J$230,$A$41:$A$230,"Due from Brokers",$B$41:$B$230,"Premiums",$L$41:$L$230,"&gt;60",$C$41:$C$230,"Long Term")</f>
        <v>0</v>
      </c>
      <c r="AJ46" s="441">
        <f>SUMIFS($K$41:$K$230,$A$41:$A$230,"Due from Brokers",$B$41:$B$230,"Premiums",$L$41:$L$230,"&gt;60",$C$41:$C$230,"Long Term")</f>
        <v>0</v>
      </c>
      <c r="AK46" s="441">
        <f>SUMIFS($O$41:$O$230,$A$41:$A$230,"Due from Brokers",$B$41:$B$230,"Premiums",$L$41:$L$230,"&gt;60",$C$41:$C$230,"Long Term")</f>
        <v>0</v>
      </c>
      <c r="AL46" s="441">
        <f>SUMIFS($P$41:$P$230,$A$41:$A$230,"Due from Brokers",$B$41:$B$230,"Premiums",$L$41:$L$230,"&gt;60",$C$41:$C$230,"Long Term")</f>
        <v>0</v>
      </c>
      <c r="AM46" s="441">
        <f>SUMIFS($M$41:$M$230,$A$41:$A$230,"Due from Brokers",$B$41:$B$230,"Premiums",$L$41:$L$230,"&gt;60",$C$41:$C$230,"Long Term")</f>
        <v>0</v>
      </c>
      <c r="AN46" s="441">
        <f>SUMIFS($N$41:$N$230,$A$41:$A$230,"Due from Brokers",$B$41:$B$230,"Premiums",$L$41:$L$230,"&gt;60",$C$41:$C$230,"Long Term")</f>
        <v>0</v>
      </c>
      <c r="AO46" s="111"/>
    </row>
    <row r="47" spans="1:41" ht="15" customHeight="1" thickBot="1" x14ac:dyDescent="0.25">
      <c r="A47" s="394"/>
      <c r="B47" s="147"/>
      <c r="C47" s="147"/>
      <c r="D47" s="155"/>
      <c r="E47" s="386"/>
      <c r="F47" s="147"/>
      <c r="G47" s="357"/>
      <c r="H47" s="280"/>
      <c r="I47" s="280"/>
      <c r="J47" s="325"/>
      <c r="K47" s="391">
        <f t="shared" si="14"/>
        <v>0</v>
      </c>
      <c r="L47" s="280"/>
      <c r="M47" s="280"/>
      <c r="N47" s="280"/>
      <c r="O47" s="391">
        <f t="shared" si="15"/>
        <v>0</v>
      </c>
      <c r="P47" s="391">
        <f t="shared" si="16"/>
        <v>0</v>
      </c>
      <c r="Q47" s="154"/>
      <c r="R47" s="272"/>
      <c r="S47" s="464"/>
      <c r="T47" s="451"/>
      <c r="U47" s="451"/>
      <c r="V47" s="427" t="s">
        <v>349</v>
      </c>
      <c r="W47" s="441">
        <f>SUMIFS($H$41:$H$230,$A$41:$A$230,"Due from Brokers",$B$41:$B$230,"Premiums",$L$41:$L$230,"&lt;=20",$C$41:$C$230,"General")</f>
        <v>0</v>
      </c>
      <c r="X47" s="441">
        <f>SUMIFS($I$41:$I$230,$A$41:$A$230,"Due From Brokers",$B$41:$B$230,"Premiums",$L$41:$L$230,"&lt;=20",$C$41:$C$230,"General")</f>
        <v>0</v>
      </c>
      <c r="Y47" s="442">
        <f>SUMIFS($J$41:$J$230,$A$41:$A$230,"Due from Brokers",$B$41:$B$230,"Premiums",$L$41:$L$230,"&lt;=20",$C$41:$C$230,"General")</f>
        <v>0</v>
      </c>
      <c r="Z47" s="441">
        <f>SUMIFS($K$41:$K$230,$A$41:$A$230,"Due from Brokers",$B$41:$B$230,"Premiums",$L$41:$L$230,"&lt;=20",$C$41:$C$230,"General")</f>
        <v>0</v>
      </c>
      <c r="AA47" s="441">
        <f>SUMIFS($O$41:$O$230,$A$41:$A$230,"Due from Brokers",$B$41:$B$230,"Premiums",$L$41:$L$230,"&lt;=20",$C$41:$C$230,"General")</f>
        <v>0</v>
      </c>
      <c r="AB47" s="441">
        <f>SUMIFS($P$41:$P$230,$A$41:$A$230,"Due from Brokers",$B$41:$B$230,"Premiums",$L$41:$L$230,"&lt;=20",$C$41:$C$230,"General")</f>
        <v>0</v>
      </c>
      <c r="AC47" s="441">
        <f>SUMIFS($M$41:$M$230,$A$41:$A$230,"Due from Brokers",$B$41:$B$230,"Premiums",$L$41:$L$230,"&lt;=20",$C$41:$C$230,"General")</f>
        <v>0</v>
      </c>
      <c r="AD47" s="441">
        <f>SUMIFS($N$41:$N$230,$A$41:$A$230,"Due from Brokers",$B$41:$B$230,"Premiums",$L$41:$L$230,"&lt;=20",$C$41:$C$230,"General")</f>
        <v>0</v>
      </c>
      <c r="AE47" s="451"/>
      <c r="AF47" s="429" t="s">
        <v>369</v>
      </c>
      <c r="AG47" s="467">
        <f>SUM(AG45:AG46)</f>
        <v>0</v>
      </c>
      <c r="AH47" s="467">
        <f t="shared" ref="AH47:AN47" si="19">SUM(AH45:AH46)</f>
        <v>0</v>
      </c>
      <c r="AI47" s="470">
        <f t="shared" si="19"/>
        <v>0</v>
      </c>
      <c r="AJ47" s="467">
        <f t="shared" si="19"/>
        <v>0</v>
      </c>
      <c r="AK47" s="467">
        <f t="shared" si="19"/>
        <v>0</v>
      </c>
      <c r="AL47" s="467">
        <f t="shared" si="19"/>
        <v>0</v>
      </c>
      <c r="AM47" s="467">
        <f t="shared" si="19"/>
        <v>0</v>
      </c>
      <c r="AN47" s="467">
        <f t="shared" si="19"/>
        <v>0</v>
      </c>
      <c r="AO47" s="111"/>
    </row>
    <row r="48" spans="1:41" ht="15" customHeight="1" thickTop="1" x14ac:dyDescent="0.2">
      <c r="A48" s="394"/>
      <c r="B48" s="147"/>
      <c r="C48" s="147"/>
      <c r="D48" s="155"/>
      <c r="E48" s="386"/>
      <c r="F48" s="147"/>
      <c r="G48" s="357"/>
      <c r="H48" s="280"/>
      <c r="I48" s="280"/>
      <c r="J48" s="325"/>
      <c r="K48" s="391">
        <f t="shared" si="14"/>
        <v>0</v>
      </c>
      <c r="L48" s="280"/>
      <c r="M48" s="280"/>
      <c r="N48" s="280"/>
      <c r="O48" s="391">
        <f t="shared" si="15"/>
        <v>0</v>
      </c>
      <c r="P48" s="391">
        <f t="shared" si="16"/>
        <v>0</v>
      </c>
      <c r="Q48" s="154"/>
      <c r="R48" s="272"/>
      <c r="S48" s="451"/>
      <c r="T48" s="451"/>
      <c r="U48" s="451"/>
      <c r="V48" s="427" t="s">
        <v>350</v>
      </c>
      <c r="W48" s="441">
        <f>SUMIFS($H$41:$H$230,$A$41:$A$230,"Due from Brokers",$B$41:$B$230,"Premiums",$L$41:$L$230,"&gt;20",$C$41:$C$230,"General")</f>
        <v>0</v>
      </c>
      <c r="X48" s="441">
        <f>SUMIFS($I$41:$I$230,$A$41:$A$230,"Due From Brokers",$B$41:$B$230,$T$36,$L$41:$L$230,"&gt;20",$C$41:$C$230,"General")</f>
        <v>0</v>
      </c>
      <c r="Y48" s="442">
        <f>SUMIFS($J$41:$J$230,$A$41:$A$230,"Due from Brokers",$B$41:$B$230,"Premiums",$L$41:$L$230,"&gt;20",$C$41:$C$230,"General")</f>
        <v>0</v>
      </c>
      <c r="Z48" s="441">
        <f>SUMIFS($K$41:$K$230,$A$41:$A$230,"Due from Brokers",$B$41:$B$230,"Premiums",$L$41:$L$230,"&gt;20",$C$41:$C$230,"General")</f>
        <v>0</v>
      </c>
      <c r="AA48" s="441">
        <f>SUMIFS($O$41:$O$230,$A$41:$A$230,"Due from Brokers",$B$41:$B$230,"Premiums",$L$41:$L$230,"&gt;20",$C$41:$C$230,"General")</f>
        <v>0</v>
      </c>
      <c r="AB48" s="441">
        <f>SUMIFS($P$41:$P$230,$A$41:$A$230,"Due from Brokers",$B$41:$B$230,"Premiums",$L$41:$L$230,"&gt;20",$C$41:$C$230,"General")</f>
        <v>0</v>
      </c>
      <c r="AC48" s="441">
        <f>SUMIFS($M$41:$M$230,$A$41:$A$230,"Due from Brokers",$B$41:$B$230,"Premiums",$L$41:$L$230,"&gt;20",$C$41:$C$230,"General")</f>
        <v>0</v>
      </c>
      <c r="AD48" s="441">
        <f>SUMIFS($N$41:$N$230,$A$41:$A$230,"Due from Brokers",$B$41:$B$230,"Premiums",$L$41:$L$230,"&gt;20",$C$41:$C$230,"General")</f>
        <v>0</v>
      </c>
      <c r="AE48" s="451"/>
      <c r="AF48" s="468"/>
      <c r="AG48" s="468"/>
      <c r="AH48" s="468"/>
      <c r="AI48" s="469"/>
      <c r="AJ48" s="468"/>
      <c r="AK48" s="355"/>
      <c r="AL48" s="355"/>
      <c r="AM48" s="355"/>
      <c r="AN48" s="355"/>
      <c r="AO48" s="111"/>
    </row>
    <row r="49" spans="1:41" ht="15" customHeight="1" thickBot="1" x14ac:dyDescent="0.25">
      <c r="A49" s="394"/>
      <c r="B49" s="147"/>
      <c r="C49" s="147"/>
      <c r="D49" s="155"/>
      <c r="E49" s="386"/>
      <c r="F49" s="147"/>
      <c r="G49" s="357"/>
      <c r="H49" s="280"/>
      <c r="I49" s="280"/>
      <c r="J49" s="325"/>
      <c r="K49" s="391">
        <f t="shared" si="14"/>
        <v>0</v>
      </c>
      <c r="L49" s="280"/>
      <c r="M49" s="280"/>
      <c r="N49" s="280"/>
      <c r="O49" s="391">
        <f t="shared" si="15"/>
        <v>0</v>
      </c>
      <c r="P49" s="391">
        <f t="shared" si="16"/>
        <v>0</v>
      </c>
      <c r="Q49" s="154"/>
      <c r="R49" s="272"/>
      <c r="S49" s="451"/>
      <c r="T49" s="451"/>
      <c r="U49" s="451"/>
      <c r="V49" s="429" t="s">
        <v>369</v>
      </c>
      <c r="W49" s="467">
        <f>SUM(W47:W48)</f>
        <v>0</v>
      </c>
      <c r="X49" s="467">
        <f t="shared" ref="X49:AD49" si="20">SUM(X47:X48)</f>
        <v>0</v>
      </c>
      <c r="Y49" s="470">
        <f t="shared" si="20"/>
        <v>0</v>
      </c>
      <c r="Z49" s="467">
        <f t="shared" si="20"/>
        <v>0</v>
      </c>
      <c r="AA49" s="467">
        <f t="shared" si="20"/>
        <v>0</v>
      </c>
      <c r="AB49" s="467">
        <f t="shared" si="20"/>
        <v>0</v>
      </c>
      <c r="AC49" s="467">
        <f t="shared" si="20"/>
        <v>0</v>
      </c>
      <c r="AD49" s="467">
        <f t="shared" si="20"/>
        <v>0</v>
      </c>
      <c r="AE49" s="451"/>
      <c r="AF49" s="427" t="s">
        <v>518</v>
      </c>
      <c r="AG49" s="441">
        <f>SUMIFS($H$41:$H$230,$A$41:$A$230,"Due From Policyholders",$B$41:$B$230,"Premiums",$L$41:$L$230,"&lt;=60",$C$41:$C$230,"Long Term")</f>
        <v>0</v>
      </c>
      <c r="AH49" s="441">
        <f>SUMIFS($I$41:$I$230,$A$41:$A$230,"Due From Policyholders",$B$41:$B$230,"Premiums",$L$41:$L$230,"&lt;=60",$C$41:$C$230,"Long Term")</f>
        <v>0</v>
      </c>
      <c r="AI49" s="442">
        <f>SUMIFS($J$41:$J$230,$A$41:$A$230,"Due From Policyholders",$B$41:$B$230,"Premiums",$L$41:$L$230,"&lt;=60",$C$41:$C$230,"Long Term")</f>
        <v>0</v>
      </c>
      <c r="AJ49" s="441">
        <f>SUMIFS($K$41:$K$230,$A$41:$A$230,"Due From Policyholders",$B$41:$B$230,"Premiums",$L$41:$L$230,"&lt;=60",$C$41:$C$230,"Long Term")</f>
        <v>0</v>
      </c>
      <c r="AK49" s="441">
        <f>SUMIFS($O$41:$O$230,$A$41:$A$230,"Due From Policyholders",$B$41:$B$230,"Premiums",$L$41:$L$230,"&lt;=60",$C$41:$C$230,"Long Term")</f>
        <v>0</v>
      </c>
      <c r="AL49" s="441">
        <f>SUMIFS($P$41:$P$230,$A$41:$A$230,"Due From Policyholders",$B$41:$B$230,"Premiums",$L$41:$L$230,"&lt;=60",$C$41:$C$230,"Long Term")</f>
        <v>0</v>
      </c>
      <c r="AM49" s="441">
        <f>SUMIFS($M$41:$M$230,$A$41:$A$230,"Due From Policyholders",$B$41:$B$230,"Premiums",$L$41:$L$230,"&lt;=60",$C$41:$C$230,"Long Term")</f>
        <v>0</v>
      </c>
      <c r="AN49" s="441">
        <f>SUMIFS($N$41:$N$230,$A$41:$A$230,"Due From Policyholders",$B$41:$B$230,"Premiums",$L$41:$L$230,"&lt;=60",$C$41:$C$230,"Long Term")</f>
        <v>0</v>
      </c>
      <c r="AO49" s="111"/>
    </row>
    <row r="50" spans="1:41" ht="15" customHeight="1" thickTop="1" x14ac:dyDescent="0.2">
      <c r="A50" s="394"/>
      <c r="B50" s="147"/>
      <c r="C50" s="147"/>
      <c r="D50" s="155"/>
      <c r="E50" s="386"/>
      <c r="F50" s="147"/>
      <c r="G50" s="357"/>
      <c r="H50" s="280"/>
      <c r="I50" s="280"/>
      <c r="J50" s="325"/>
      <c r="K50" s="391">
        <f t="shared" si="14"/>
        <v>0</v>
      </c>
      <c r="L50" s="280"/>
      <c r="M50" s="280"/>
      <c r="N50" s="280"/>
      <c r="O50" s="391">
        <f t="shared" si="15"/>
        <v>0</v>
      </c>
      <c r="P50" s="391">
        <f t="shared" si="16"/>
        <v>0</v>
      </c>
      <c r="Q50" s="154"/>
      <c r="R50" s="272"/>
      <c r="S50" s="451"/>
      <c r="T50" s="451"/>
      <c r="U50" s="451"/>
      <c r="V50" s="468"/>
      <c r="W50" s="468"/>
      <c r="X50" s="468"/>
      <c r="Y50" s="469"/>
      <c r="Z50" s="468"/>
      <c r="AA50" s="355"/>
      <c r="AB50" s="355"/>
      <c r="AC50" s="355"/>
      <c r="AD50" s="355"/>
      <c r="AE50" s="451"/>
      <c r="AF50" s="427" t="s">
        <v>519</v>
      </c>
      <c r="AG50" s="441">
        <f>SUMIFS($H$41:$H$230,$A$41:$A$230,"Due From Staff",$B$41:$B$230,"Premiums",$L$41:$L$230,"&lt;=60",$C$41:$C$230,"Long Term")</f>
        <v>0</v>
      </c>
      <c r="AH50" s="441">
        <f>SUMIFS($I$41:$I$230,$A$41:$A$230,"Due From Staff",$B$41:$B$230,"Premiums",$L$41:$L$230,"&lt;=60",$C$41:$C$230,"Long Term")</f>
        <v>0</v>
      </c>
      <c r="AI50" s="442">
        <f>SUMIFS($J$41:$J$230,$A$41:$A$230,"Due From Staff",$B$41:$B$230,"Premiums",$L$41:$L$230,"&lt;=60",$C$41:$C$230,"Long Term")</f>
        <v>0</v>
      </c>
      <c r="AJ50" s="441">
        <f>SUMIFS($K$41:$K$230,$A$41:$A$230,"Due From Staff",$B$41:$B$230,"Premiums",$L$41:$L$230,"&lt;=60",$C$41:$C$230,"Long Term")</f>
        <v>0</v>
      </c>
      <c r="AK50" s="441">
        <f>SUMIFS($O$41:$O$230,$A$41:$A$230,"Due from Staff",$B$41:$B$230,"Premiums",$L$41:$L$230,"&lt;=60",$C$41:$C$230,"Long Term")</f>
        <v>0</v>
      </c>
      <c r="AL50" s="441">
        <f>SUMIFS($P$41:$P$230,$A$41:$A$230,"Due from Staff",$B$41:$B$230,"Premiums",$L$41:$L$230,"&lt;=60",$C$41:$C$230,"Long Term")</f>
        <v>0</v>
      </c>
      <c r="AM50" s="441">
        <f>SUMIFS($M$41:$M$230,$A$41:$A$230,"Due from Staff",$B$41:$B$230,"Premiums",$L$41:$L$230,"&lt;=60",$C$41:$C$230,"Long Term")</f>
        <v>0</v>
      </c>
      <c r="AN50" s="441">
        <f>SUMIFS($N$41:$N$230,$A$41:$A$230,"Due From Staff",$B$41:$B$230,"Premiums",$L$41:$L$230,"&lt;=60",$C$41:$C$230,"Long Term")</f>
        <v>0</v>
      </c>
      <c r="AO50" s="111"/>
    </row>
    <row r="51" spans="1:41" ht="15" customHeight="1" x14ac:dyDescent="0.2">
      <c r="A51" s="394"/>
      <c r="B51" s="147"/>
      <c r="C51" s="147"/>
      <c r="D51" s="155"/>
      <c r="E51" s="386"/>
      <c r="F51" s="147"/>
      <c r="G51" s="357"/>
      <c r="H51" s="280"/>
      <c r="I51" s="280"/>
      <c r="J51" s="325"/>
      <c r="K51" s="391">
        <f t="shared" si="14"/>
        <v>0</v>
      </c>
      <c r="L51" s="280"/>
      <c r="M51" s="280"/>
      <c r="N51" s="280"/>
      <c r="O51" s="391">
        <f t="shared" si="15"/>
        <v>0</v>
      </c>
      <c r="P51" s="391">
        <f t="shared" si="16"/>
        <v>0</v>
      </c>
      <c r="Q51" s="154"/>
      <c r="R51" s="272"/>
      <c r="S51" s="451"/>
      <c r="T51" s="451"/>
      <c r="U51" s="451"/>
      <c r="V51" s="427" t="s">
        <v>351</v>
      </c>
      <c r="W51" s="441">
        <f>SUMIFS($H$41:$H$230,$A$41:$A$230,"Due From Policyholders",$B$41:$B$230,"Premiums",$L$41:$L$230,"&lt;=20",$C$41:$C$230,"General")</f>
        <v>0</v>
      </c>
      <c r="X51" s="441">
        <f>SUMIFS($I$41:$I$230,$A$41:$A$230,"Due From Policyholders",$B$41:$B$230,"Premiums",$L$41:$L$230,"&lt;=20",$C$41:$C$230,"General")</f>
        <v>0</v>
      </c>
      <c r="Y51" s="442">
        <f>SUMIFS($J$41:$J$230,$A$41:$A$230,"Due From Policyholders",$B$41:$B$230,"Premiums",$L$41:$L$230,"&lt;=20",$C$41:$C$230,"General")</f>
        <v>0</v>
      </c>
      <c r="Z51" s="441">
        <f>SUMIFS($K$41:$K$230,$A$41:$A$230,"Due From Policyholders",$B$41:$B$230,"Premiums",$L$41:$L$230,"&lt;=20",$C$41:$C$230,"General")</f>
        <v>0</v>
      </c>
      <c r="AA51" s="441">
        <f>SUMIFS($O$41:$O$230,$A$41:$A$230,"Due From Policyholders",$B$41:$B$230,"Premiums",$L$41:$L$230,"&lt;=20",$C$41:$C$230,"General")</f>
        <v>0</v>
      </c>
      <c r="AB51" s="441">
        <f>SUMIFS($P$41:$P$230,$A$41:$A$230,"Due From Policyholders",$B$41:$B$230,"Premiums",$L$41:$L$230,"&lt;=20",$C$41:$C$230,"General")</f>
        <v>0</v>
      </c>
      <c r="AC51" s="441">
        <f>SUMIFS($M$41:$M$230,$A$41:$A$230,"Due From Policyholders",$B$41:$B$230,"Premiums",$L$41:$L$230,"&lt;=20",$C$41:$C$230,"General")</f>
        <v>0</v>
      </c>
      <c r="AD51" s="441">
        <f>SUMIFS($N$41:$N$230,$A$41:$A$230,"Due From Policyholders",$B$41:$B$230,"Premiums",$L$41:$L$230,"&lt;=20",$C$41:$C$230,"General")</f>
        <v>0</v>
      </c>
      <c r="AE51" s="451"/>
      <c r="AF51" s="471" t="s">
        <v>520</v>
      </c>
      <c r="AG51" s="472">
        <f t="shared" ref="AG51:AN51" si="21">SUM(AG49:AG50)</f>
        <v>0</v>
      </c>
      <c r="AH51" s="472">
        <f t="shared" si="21"/>
        <v>0</v>
      </c>
      <c r="AI51" s="472">
        <f t="shared" si="21"/>
        <v>0</v>
      </c>
      <c r="AJ51" s="472">
        <f t="shared" si="21"/>
        <v>0</v>
      </c>
      <c r="AK51" s="472">
        <f t="shared" si="21"/>
        <v>0</v>
      </c>
      <c r="AL51" s="472">
        <f t="shared" si="21"/>
        <v>0</v>
      </c>
      <c r="AM51" s="472">
        <f t="shared" si="21"/>
        <v>0</v>
      </c>
      <c r="AN51" s="472">
        <f t="shared" si="21"/>
        <v>0</v>
      </c>
      <c r="AO51" s="111"/>
    </row>
    <row r="52" spans="1:41" ht="15" customHeight="1" x14ac:dyDescent="0.2">
      <c r="A52" s="394"/>
      <c r="B52" s="147"/>
      <c r="C52" s="147"/>
      <c r="D52" s="155"/>
      <c r="E52" s="386"/>
      <c r="F52" s="147"/>
      <c r="G52" s="357"/>
      <c r="H52" s="280"/>
      <c r="I52" s="755"/>
      <c r="J52" s="325"/>
      <c r="K52" s="391">
        <f t="shared" si="14"/>
        <v>0</v>
      </c>
      <c r="L52" s="280"/>
      <c r="M52" s="280"/>
      <c r="N52" s="280"/>
      <c r="O52" s="391">
        <f t="shared" si="15"/>
        <v>0</v>
      </c>
      <c r="P52" s="391">
        <f t="shared" si="16"/>
        <v>0</v>
      </c>
      <c r="Q52" s="154"/>
      <c r="R52" s="272"/>
      <c r="S52" s="451"/>
      <c r="T52" s="451"/>
      <c r="U52" s="451"/>
      <c r="V52" s="427" t="s">
        <v>364</v>
      </c>
      <c r="W52" s="441">
        <f>SUMIFS($H$41:$H$230,$A$41:$A$230,"Due From Staff",$B$41:$B$230,"Premiums",$L$41:$L$230,"&lt;=20",$C$41:$C$230,"General")</f>
        <v>0</v>
      </c>
      <c r="X52" s="441">
        <f>SUMIFS($I$41:$I$230,$A$41:$A$230,"Due From Staff",$B$41:$B$230,"Premiums",$L$41:$L$230,"&lt;=20",$C$41:$C$230,"General")</f>
        <v>0</v>
      </c>
      <c r="Y52" s="442">
        <f>SUMIFS($J$41:$J$230,$A$41:$A$230,"Due From Staff",$B$41:$B$230,"Premiums",$L$41:$L$230,"&lt;=20",$C$41:$C$230,"General")</f>
        <v>0</v>
      </c>
      <c r="Z52" s="441">
        <f>SUMIFS($K$41:$K$230,$A$41:$A$230,"Due From Staff",$B$41:$B$230,"Premiums",$L$41:$L$230,"&lt;=20",$C$41:$C$230,"General")</f>
        <v>0</v>
      </c>
      <c r="AA52" s="441">
        <f>SUMIFS($O$41:$O$230,$A$41:$A$230,"Due from Staff",$B$41:$B$230,"Premiums",$L$41:$L$230,"&lt;=20",$C$41:$C$230,"General")</f>
        <v>0</v>
      </c>
      <c r="AB52" s="441">
        <f>SUMIFS($P$41:$P$230,$A$41:$A$230,"Due from Staff",$B$41:$B$230,"Premiums",$L$41:$L$230,"&lt;=20",$C$41:$C$230,"General")</f>
        <v>0</v>
      </c>
      <c r="AC52" s="441">
        <f>SUMIFS($M$41:$M$230,$A$41:$A$230,"Due from Staff",$B$41:$B$230,"Premiums",$L$41:$L$230,"&lt;=20",$C$41:$C$230,"General")</f>
        <v>0</v>
      </c>
      <c r="AD52" s="441">
        <f>SUMIFS($N$41:$N$230,$A$41:$A$230,"Due From Staff",$B$41:$B$230,"Premiums",$L$41:$L$230,"&lt;=20",$C$41:$C$230,"General")</f>
        <v>0</v>
      </c>
      <c r="AE52" s="451"/>
      <c r="AF52" s="427"/>
      <c r="AG52" s="427"/>
      <c r="AH52" s="427"/>
      <c r="AI52" s="427"/>
      <c r="AJ52" s="427"/>
      <c r="AK52" s="427"/>
      <c r="AL52" s="427"/>
      <c r="AM52" s="427"/>
      <c r="AN52" s="427"/>
      <c r="AO52" s="111"/>
    </row>
    <row r="53" spans="1:41" ht="15" customHeight="1" x14ac:dyDescent="0.2">
      <c r="A53" s="394"/>
      <c r="B53" s="147"/>
      <c r="C53" s="147"/>
      <c r="D53" s="155"/>
      <c r="E53" s="386"/>
      <c r="F53" s="147"/>
      <c r="G53" s="357"/>
      <c r="H53" s="280"/>
      <c r="I53" s="280"/>
      <c r="J53" s="325"/>
      <c r="K53" s="391">
        <f t="shared" si="14"/>
        <v>0</v>
      </c>
      <c r="L53" s="280"/>
      <c r="M53" s="280"/>
      <c r="N53" s="280"/>
      <c r="O53" s="391">
        <f t="shared" si="15"/>
        <v>0</v>
      </c>
      <c r="P53" s="391">
        <f t="shared" si="16"/>
        <v>0</v>
      </c>
      <c r="Q53" s="154"/>
      <c r="R53" s="272"/>
      <c r="S53" s="451"/>
      <c r="T53" s="451"/>
      <c r="U53" s="451"/>
      <c r="V53" s="471" t="s">
        <v>366</v>
      </c>
      <c r="W53" s="472">
        <f t="shared" ref="W53:AD53" si="22">SUM(W51:W52)</f>
        <v>0</v>
      </c>
      <c r="X53" s="472">
        <f t="shared" si="22"/>
        <v>0</v>
      </c>
      <c r="Y53" s="472">
        <f t="shared" si="22"/>
        <v>0</v>
      </c>
      <c r="Z53" s="472">
        <f t="shared" si="22"/>
        <v>0</v>
      </c>
      <c r="AA53" s="472">
        <f t="shared" si="22"/>
        <v>0</v>
      </c>
      <c r="AB53" s="472">
        <f t="shared" si="22"/>
        <v>0</v>
      </c>
      <c r="AC53" s="472">
        <f t="shared" si="22"/>
        <v>0</v>
      </c>
      <c r="AD53" s="472">
        <f t="shared" si="22"/>
        <v>0</v>
      </c>
      <c r="AE53" s="451"/>
      <c r="AF53" s="427" t="s">
        <v>521</v>
      </c>
      <c r="AG53" s="441">
        <f>SUMIFS($H$41:$H$230,$A$41:$A$230,"Due From Staff",$B$41:$B$230,"Premiums",$L$41:$L$230,"&gt;60",$C$41:$C$230,"Long Term")</f>
        <v>0</v>
      </c>
      <c r="AH53" s="441">
        <f>SUMIFS($I$41:$I$230,$A$41:$A$230,"Due From Staff",$B$41:$B$230,"Premiums",$L$41:$L$230,"&gt;60",$C$41:$C$230,"Long Term")</f>
        <v>0</v>
      </c>
      <c r="AI53" s="442">
        <f>SUMIFS($J$41:$J$230,$A$41:$A$230,"Due From Staff",$B$41:$B$230,"Premiums",$L$41:$L$230,"&gt;60",$C$41:$C$230,"Long Term")</f>
        <v>0</v>
      </c>
      <c r="AJ53" s="441">
        <f>SUMIFS($K$41:$K$230,$A$41:$A$230,"Due From Staff",$B$41:$B$230,"Premiums",$L$41:$L$230,"&gt;60",$C$41:$C$230,"Long Term")</f>
        <v>0</v>
      </c>
      <c r="AK53" s="441">
        <f>SUMIFS($O$41:$O$230,$A$41:$A$230,"Due from Staff",$B$41:$B$230,"Premiums",$L$41:$L$230,"&gt;60",$C$41:$C$230,"Long Term")</f>
        <v>0</v>
      </c>
      <c r="AL53" s="441">
        <f>SUMIFS($P$41:$P$230,$A$41:$A$230,"Due from Staff",$B$41:$B$230,"Premiums",$L$41:$L$230,"&gt;60",$C$41:$C$230,"Long Term")</f>
        <v>0</v>
      </c>
      <c r="AM53" s="441">
        <f>SUMIFS($M$41:$M$230,$A$41:$A$230,"Due from Staff",$B$41:$B$230,"Premiums",$L$41:$L$230,"&gt;60",$C$41:$C$230,"Long Term")</f>
        <v>0</v>
      </c>
      <c r="AN53" s="441">
        <f>SUMIFS($N$41:$N$230,$A$41:$A$230,"Due From Staff",$B$41:$B$230,"Premiums",$L$41:$L$230,"&gt;60",$C$41:$C$230,"Long Term")</f>
        <v>0</v>
      </c>
      <c r="AO53" s="111"/>
    </row>
    <row r="54" spans="1:41" ht="15" customHeight="1" x14ac:dyDescent="0.2">
      <c r="A54" s="394"/>
      <c r="B54" s="147"/>
      <c r="C54" s="147"/>
      <c r="D54" s="155"/>
      <c r="E54" s="386"/>
      <c r="F54" s="147"/>
      <c r="G54" s="357"/>
      <c r="H54" s="280"/>
      <c r="I54" s="280"/>
      <c r="J54" s="325"/>
      <c r="K54" s="391">
        <f t="shared" si="14"/>
        <v>0</v>
      </c>
      <c r="L54" s="280"/>
      <c r="M54" s="280"/>
      <c r="N54" s="280"/>
      <c r="O54" s="391">
        <f t="shared" si="15"/>
        <v>0</v>
      </c>
      <c r="P54" s="391">
        <f t="shared" si="16"/>
        <v>0</v>
      </c>
      <c r="Q54" s="17"/>
      <c r="R54" s="272"/>
      <c r="S54" s="451"/>
      <c r="T54" s="451"/>
      <c r="U54" s="451"/>
      <c r="V54" s="427"/>
      <c r="W54" s="427"/>
      <c r="X54" s="427"/>
      <c r="Y54" s="427"/>
      <c r="Z54" s="427"/>
      <c r="AA54" s="427"/>
      <c r="AB54" s="427"/>
      <c r="AC54" s="427"/>
      <c r="AD54" s="427"/>
      <c r="AE54" s="451"/>
      <c r="AF54" s="427" t="s">
        <v>522</v>
      </c>
      <c r="AG54" s="441">
        <f>SUMIFS($H$41:$H$230,$A$41:$A$230,"Due From Policyholders",$B$41:$B$230,"Premiums",$L$41:$L$230,"&gt;60",$C$41:$C$230,"Long Term")</f>
        <v>0</v>
      </c>
      <c r="AH54" s="441">
        <f>SUMIFS($I$41:$I$230,$A$41:$A$230,"Due From Policyholders",$B$41:$B$230,"Premiums",$L$41:$L$230,"&gt;60",$C$41:$C$230,"Long Term")</f>
        <v>0</v>
      </c>
      <c r="AI54" s="442">
        <f>SUMIFS($J$41:$J$230,$A$41:$A$230,"Due From Policyholders",$B$41:$B$230,"Premiums",$L$41:$L$230,"&gt;60",$C$41:$C$230,"Long Term")</f>
        <v>0</v>
      </c>
      <c r="AJ54" s="442">
        <f>SUMIFS($K$41:$K$230,$A$41:$A$230,"Due From Policyholders",$B$41:$B$230,"Premiums",$L$41:$L$230,"&gt;60",$C$41:$C$230,"Long Term")</f>
        <v>0</v>
      </c>
      <c r="AK54" s="441">
        <f>SUMIFS($O$41:$O$230,$A$41:$A$230,"Due From Policyholders",$B$41:$B$230,"Premiums",$L$41:$L$230,"&gt;60",$C$41:$C$230,"Long Term")</f>
        <v>0</v>
      </c>
      <c r="AL54" s="441">
        <f>SUMIFS($P$41:$P$230,$A$41:$A$230,"Due From Policyholders",$B$41:$B$230,"Premiums",$L$41:$L$230,"&gt;60",$C$41:$C$230,"Long Term")</f>
        <v>0</v>
      </c>
      <c r="AM54" s="441">
        <f>SUMIFS($M$41:$M$230,$A$41:$A$230,"Due From Policyholders",$B$41:$B$230,"Premiums",$L$41:$L$230,"&gt;60",$C$41:$C$230,"Long Term")</f>
        <v>0</v>
      </c>
      <c r="AN54" s="441">
        <f>SUMIFS($N$41:$N$230,$A$41:$A$230,"Due From Policyholders",$B$41:$B$230,"Premiums",$L$41:$L$230,"&gt;60",$C$41:$C$230,"Long Term")</f>
        <v>0</v>
      </c>
      <c r="AO54" s="111"/>
    </row>
    <row r="55" spans="1:41" ht="15" customHeight="1" x14ac:dyDescent="0.2">
      <c r="A55" s="394"/>
      <c r="B55" s="147"/>
      <c r="C55" s="147"/>
      <c r="D55" s="155"/>
      <c r="E55" s="754"/>
      <c r="F55" s="147"/>
      <c r="G55" s="357"/>
      <c r="H55" s="280"/>
      <c r="I55" s="280"/>
      <c r="J55" s="325"/>
      <c r="K55" s="391">
        <f t="shared" si="14"/>
        <v>0</v>
      </c>
      <c r="L55" s="280"/>
      <c r="M55" s="280"/>
      <c r="N55" s="280"/>
      <c r="O55" s="391">
        <f t="shared" si="15"/>
        <v>0</v>
      </c>
      <c r="P55" s="391">
        <f t="shared" si="16"/>
        <v>0</v>
      </c>
      <c r="Q55" s="17"/>
      <c r="R55" s="272"/>
      <c r="S55" s="451"/>
      <c r="T55" s="451"/>
      <c r="U55" s="473"/>
      <c r="V55" s="427" t="s">
        <v>365</v>
      </c>
      <c r="W55" s="441">
        <f>SUMIFS($H$41:$H$230,$A$41:$A$230,"Due From Staff",$B$41:$B$230,"Premiums",$L$41:$L$230,"&gt;20",$C$41:$C$230,"General")</f>
        <v>0</v>
      </c>
      <c r="X55" s="441">
        <f>SUMIFS($I$41:$I$230,$A$41:$A$230,"Due From Staff",$B$41:$B$230,"Premiums",$L$41:$L$230,"&gt;20",$C$41:$C$230,"General")</f>
        <v>0</v>
      </c>
      <c r="Y55" s="442">
        <f>SUMIFS($J$41:$J$230,$A$41:$A$230,"Due From Staff",$B$41:$B$230,"Premiums",$L$41:$L$230,"&gt;20",$C$41:$C$230,"General")</f>
        <v>0</v>
      </c>
      <c r="Z55" s="441">
        <f>SUMIFS($K$41:$K$230,$A$41:$A$230,"Due From Staff",$B$41:$B$230,"Premiums",$L$41:$L$230,"&gt;20",$C$41:$C$230,"General")</f>
        <v>0</v>
      </c>
      <c r="AA55" s="441">
        <f>SUMIFS($O$41:$O$230,$A$41:$A$230,"Due from Staff",$B$41:$B$230,"Premiums",$L$41:$L$230,"&gt;20",$C$41:$C$230,"General")</f>
        <v>0</v>
      </c>
      <c r="AB55" s="441">
        <f>SUMIFS($P$41:$P$230,$A$41:$A$230,"Due from Staff",$B$41:$B$230,"Premiums",$L$41:$L$230,"&gt;20",$C$41:$C$230,"General")</f>
        <v>0</v>
      </c>
      <c r="AC55" s="441">
        <f>SUMIFS($M$41:$M$230,$A$41:$A$230,"Due from Staff",$B$41:$B$230,"Premiums",$L$41:$L$230,"&gt;20",$C$41:$C$230,"General")</f>
        <v>0</v>
      </c>
      <c r="AD55" s="441">
        <f>SUMIFS($N$41:$N$230,$A$41:$A$230,"Due From Staff",$B$41:$B$230,"Premiums",$L$41:$L$230,"&gt;20",$C$41:$C$230,"General")</f>
        <v>0</v>
      </c>
      <c r="AE55" s="451"/>
      <c r="AF55" s="471" t="s">
        <v>523</v>
      </c>
      <c r="AG55" s="472">
        <f t="shared" ref="AG55:AN55" si="23">SUM(AG53:AG54)</f>
        <v>0</v>
      </c>
      <c r="AH55" s="472">
        <f t="shared" si="23"/>
        <v>0</v>
      </c>
      <c r="AI55" s="472">
        <f t="shared" si="23"/>
        <v>0</v>
      </c>
      <c r="AJ55" s="472">
        <f t="shared" si="23"/>
        <v>0</v>
      </c>
      <c r="AK55" s="472">
        <f t="shared" si="23"/>
        <v>0</v>
      </c>
      <c r="AL55" s="472">
        <f t="shared" si="23"/>
        <v>0</v>
      </c>
      <c r="AM55" s="472">
        <f t="shared" si="23"/>
        <v>0</v>
      </c>
      <c r="AN55" s="472">
        <f t="shared" si="23"/>
        <v>0</v>
      </c>
      <c r="AO55" s="111"/>
    </row>
    <row r="56" spans="1:41" ht="15" customHeight="1" x14ac:dyDescent="0.2">
      <c r="A56" s="394"/>
      <c r="B56" s="147"/>
      <c r="C56" s="147"/>
      <c r="D56" s="155"/>
      <c r="E56" s="386"/>
      <c r="F56" s="147"/>
      <c r="G56" s="357"/>
      <c r="H56" s="280"/>
      <c r="I56" s="280"/>
      <c r="J56" s="325"/>
      <c r="K56" s="391">
        <f t="shared" si="14"/>
        <v>0</v>
      </c>
      <c r="L56" s="280"/>
      <c r="M56" s="280"/>
      <c r="N56" s="280"/>
      <c r="O56" s="391">
        <f t="shared" si="15"/>
        <v>0</v>
      </c>
      <c r="P56" s="391">
        <f t="shared" si="16"/>
        <v>0</v>
      </c>
      <c r="Q56" s="17"/>
      <c r="R56" s="336"/>
      <c r="S56" s="451"/>
      <c r="T56" s="451"/>
      <c r="U56" s="473"/>
      <c r="V56" s="427" t="s">
        <v>352</v>
      </c>
      <c r="W56" s="441">
        <f>SUMIFS($H$41:$H$230,$A$41:$A$230,"Due From Policyholders",$B$41:$B$230,"Premiums",$L$41:$L$230,"&gt;20",$C$41:$C$230,"General")</f>
        <v>0</v>
      </c>
      <c r="X56" s="441">
        <f>SUMIFS($I$41:$I$230,$A$41:$A$230,"Due From Policyholders",$B$41:$B$230,"Premiums",$L$41:$L$230,"&gt;20",$C$41:$C$230,"General")</f>
        <v>0</v>
      </c>
      <c r="Y56" s="442">
        <f>SUMIFS($J$41:$J$230,$A$41:$A$230,"Due From Policyholders",$B$41:$B$230,"Premiums",$L$41:$L$230,"&gt;20",$C$41:$C$230,"General")</f>
        <v>0</v>
      </c>
      <c r="Z56" s="442">
        <f>SUMIFS($K$41:$K$230,$A$41:$A$230,"Due From Policyholders",$B$41:$B$230,"Premiums",$L$41:$L$230,"&gt;20",$C$41:$C$230,"General")</f>
        <v>0</v>
      </c>
      <c r="AA56" s="441">
        <f>SUMIFS($O$41:$O$230,$A$41:$A$230,"Due From Policyholders",$B$41:$B$230,"Premiums",$L$41:$L$230,"&gt;20",$C$41:$C$230,"General")</f>
        <v>0</v>
      </c>
      <c r="AB56" s="441">
        <f>SUMIFS($P$41:$P$230,$A$41:$A$230,"Due From Policyholders",$B$41:$B$230,"Premiums",$L$41:$L$230,"&gt;20",$C$41:$C$230,"General")</f>
        <v>0</v>
      </c>
      <c r="AC56" s="441">
        <f>SUMIFS($M$41:$M$230,$A$41:$A$230,"Due From Policyholders",$B$41:$B$230,"Premiums",$L$41:$L$230,"&gt;20",$C$41:$C$230,"General")</f>
        <v>0</v>
      </c>
      <c r="AD56" s="441">
        <f>SUMIFS($N$41:$N$230,$A$41:$A$230,"Due From Policyholders",$B$41:$B$230,"Premiums",$L$41:$L$230,"&gt;20",$C$41:$C$230,"General")</f>
        <v>0</v>
      </c>
      <c r="AE56" s="451"/>
      <c r="AF56" s="427"/>
      <c r="AG56" s="427"/>
      <c r="AH56" s="427"/>
      <c r="AI56" s="427"/>
      <c r="AJ56" s="427"/>
      <c r="AK56" s="427"/>
      <c r="AL56" s="427"/>
      <c r="AM56" s="427"/>
      <c r="AN56" s="427"/>
      <c r="AO56" s="111"/>
    </row>
    <row r="57" spans="1:41" ht="15" customHeight="1" thickBot="1" x14ac:dyDescent="0.25">
      <c r="A57" s="394"/>
      <c r="B57" s="147"/>
      <c r="C57" s="147"/>
      <c r="D57" s="155"/>
      <c r="E57" s="386"/>
      <c r="F57" s="147"/>
      <c r="G57" s="357"/>
      <c r="H57" s="280"/>
      <c r="I57" s="280"/>
      <c r="J57" s="325"/>
      <c r="K57" s="391">
        <f t="shared" si="14"/>
        <v>0</v>
      </c>
      <c r="L57" s="280"/>
      <c r="M57" s="280"/>
      <c r="N57" s="280"/>
      <c r="O57" s="391">
        <f t="shared" si="15"/>
        <v>0</v>
      </c>
      <c r="P57" s="391">
        <f t="shared" si="16"/>
        <v>0</v>
      </c>
      <c r="Q57" s="17"/>
      <c r="R57" s="336"/>
      <c r="S57" s="451"/>
      <c r="T57" s="474" t="s">
        <v>360</v>
      </c>
      <c r="U57" s="473"/>
      <c r="V57" s="471" t="s">
        <v>367</v>
      </c>
      <c r="W57" s="472">
        <f t="shared" ref="W57:AD57" si="24">SUM(W55:W56)</f>
        <v>0</v>
      </c>
      <c r="X57" s="472">
        <f t="shared" si="24"/>
        <v>0</v>
      </c>
      <c r="Y57" s="472">
        <f t="shared" si="24"/>
        <v>0</v>
      </c>
      <c r="Z57" s="472">
        <f t="shared" si="24"/>
        <v>0</v>
      </c>
      <c r="AA57" s="472">
        <f t="shared" si="24"/>
        <v>0</v>
      </c>
      <c r="AB57" s="472">
        <f t="shared" si="24"/>
        <v>0</v>
      </c>
      <c r="AC57" s="472">
        <f t="shared" si="24"/>
        <v>0</v>
      </c>
      <c r="AD57" s="472">
        <f t="shared" si="24"/>
        <v>0</v>
      </c>
      <c r="AE57" s="451"/>
      <c r="AF57" s="429" t="s">
        <v>370</v>
      </c>
      <c r="AG57" s="467">
        <f t="shared" ref="AG57:AN57" si="25">AG51+AG55</f>
        <v>0</v>
      </c>
      <c r="AH57" s="467">
        <f t="shared" si="25"/>
        <v>0</v>
      </c>
      <c r="AI57" s="467">
        <f t="shared" si="25"/>
        <v>0</v>
      </c>
      <c r="AJ57" s="467">
        <f t="shared" si="25"/>
        <v>0</v>
      </c>
      <c r="AK57" s="467">
        <f t="shared" si="25"/>
        <v>0</v>
      </c>
      <c r="AL57" s="467">
        <f t="shared" si="25"/>
        <v>0</v>
      </c>
      <c r="AM57" s="467">
        <f t="shared" si="25"/>
        <v>0</v>
      </c>
      <c r="AN57" s="467">
        <f t="shared" si="25"/>
        <v>0</v>
      </c>
      <c r="AO57" s="111"/>
    </row>
    <row r="58" spans="1:41" ht="15" customHeight="1" thickTop="1" x14ac:dyDescent="0.2">
      <c r="A58" s="394"/>
      <c r="B58" s="147"/>
      <c r="C58" s="147"/>
      <c r="D58" s="155"/>
      <c r="E58" s="386"/>
      <c r="F58" s="147"/>
      <c r="G58" s="357"/>
      <c r="H58" s="280"/>
      <c r="I58" s="280"/>
      <c r="J58" s="325"/>
      <c r="K58" s="391">
        <f t="shared" si="14"/>
        <v>0</v>
      </c>
      <c r="L58" s="280"/>
      <c r="M58" s="280"/>
      <c r="N58" s="280"/>
      <c r="O58" s="391">
        <f t="shared" si="15"/>
        <v>0</v>
      </c>
      <c r="P58" s="391">
        <f t="shared" si="16"/>
        <v>0</v>
      </c>
      <c r="Q58" s="17"/>
      <c r="R58" s="272"/>
      <c r="S58" s="451"/>
      <c r="T58" s="474" t="s">
        <v>372</v>
      </c>
      <c r="U58" s="473"/>
      <c r="V58" s="427"/>
      <c r="W58" s="427"/>
      <c r="X58" s="427"/>
      <c r="Y58" s="427"/>
      <c r="Z58" s="427"/>
      <c r="AA58" s="427"/>
      <c r="AB58" s="427"/>
      <c r="AC58" s="427"/>
      <c r="AD58" s="427"/>
      <c r="AE58" s="451"/>
      <c r="AF58" s="468"/>
      <c r="AG58" s="468"/>
      <c r="AH58" s="468"/>
      <c r="AI58" s="469"/>
      <c r="AJ58" s="468"/>
      <c r="AK58" s="355"/>
      <c r="AL58" s="355"/>
      <c r="AM58" s="355"/>
      <c r="AN58" s="355"/>
      <c r="AO58" s="111"/>
    </row>
    <row r="59" spans="1:41" ht="15" customHeight="1" thickBot="1" x14ac:dyDescent="0.25">
      <c r="A59" s="394"/>
      <c r="B59" s="147"/>
      <c r="C59" s="147"/>
      <c r="D59" s="155"/>
      <c r="E59" s="386"/>
      <c r="F59" s="147"/>
      <c r="G59" s="357"/>
      <c r="H59" s="280"/>
      <c r="I59" s="280"/>
      <c r="J59" s="325"/>
      <c r="K59" s="391">
        <f t="shared" si="14"/>
        <v>0</v>
      </c>
      <c r="L59" s="280"/>
      <c r="M59" s="280"/>
      <c r="N59" s="280"/>
      <c r="O59" s="391">
        <f t="shared" si="15"/>
        <v>0</v>
      </c>
      <c r="P59" s="391">
        <f t="shared" si="16"/>
        <v>0</v>
      </c>
      <c r="Q59" s="17"/>
      <c r="R59" s="272"/>
      <c r="S59" s="451"/>
      <c r="T59" s="474" t="s">
        <v>361</v>
      </c>
      <c r="U59" s="451"/>
      <c r="V59" s="429" t="s">
        <v>370</v>
      </c>
      <c r="W59" s="467">
        <f t="shared" ref="W59:AD59" si="26">W53+W57</f>
        <v>0</v>
      </c>
      <c r="X59" s="467">
        <f t="shared" si="26"/>
        <v>0</v>
      </c>
      <c r="Y59" s="467">
        <f t="shared" si="26"/>
        <v>0</v>
      </c>
      <c r="Z59" s="467">
        <f t="shared" si="26"/>
        <v>0</v>
      </c>
      <c r="AA59" s="467">
        <f t="shared" si="26"/>
        <v>0</v>
      </c>
      <c r="AB59" s="467">
        <f t="shared" si="26"/>
        <v>0</v>
      </c>
      <c r="AC59" s="467">
        <f t="shared" si="26"/>
        <v>0</v>
      </c>
      <c r="AD59" s="467">
        <f t="shared" si="26"/>
        <v>0</v>
      </c>
      <c r="AE59" s="451"/>
      <c r="AF59" s="427" t="s">
        <v>524</v>
      </c>
      <c r="AG59" s="441">
        <f>SUMIFS($H$41:$H$230,$A$41:$A$230,"Due From Insurance Companies",$B$41:$B$230,"Premiums",$L$41:$L$230,"&lt;=60",$C$41:$C$230,"Long Term")</f>
        <v>0</v>
      </c>
      <c r="AH59" s="441">
        <f>SUMIFS($I$41:$I$230,$A$41:$A$230,"Due From Insurance Companies",$B$41:$B$230,"Premiums",$L$41:$L$230,"&lt;=60",$C$41:$C$230,"Long Term")</f>
        <v>0</v>
      </c>
      <c r="AI59" s="442">
        <f>SUMIFS($J$41:$J$230,$A$41:$A$230,"Due From Insurance Companies",$B$41:$B$230,"Premiums",$L$41:$L$230,"&lt;=60",$C$41:$C$230,"Long Term")</f>
        <v>0</v>
      </c>
      <c r="AJ59" s="441">
        <f>SUMIFS($K$41:$K$230,$A$41:$A$230,"Due From Insurance Companies",$B$41:$B$230,"Premiums",$L$41:$L$230,"&lt;=60",$C$41:$C$230,"Long Term")</f>
        <v>0</v>
      </c>
      <c r="AK59" s="441">
        <f>SUMIFS($O$41:$O$230,$A$41:$A$230,"Due From Insurance Companies",$B$41:$B$230,"Premiums",$L$41:$L$230,"&lt;=60",$C$41:$C$230,"Long Term")</f>
        <v>0</v>
      </c>
      <c r="AL59" s="441">
        <f>SUMIFS($P$41:$P$230,$A$41:$A$230,"Due From Insurance Companies",$B$41:$B$230,"Premiums",$L$41:$L$230,"&lt;=60",$C$41:$C$230,"Long Term")</f>
        <v>0</v>
      </c>
      <c r="AM59" s="441">
        <f>SUMIFS($M$41:$M$230,$A$41:$A$230,"Due From Insurance Companies",$B$41:$B$230,"Premiums",$L$41:$L$230,"&lt;=60",$C$41:$C$230,"Long Term")</f>
        <v>0</v>
      </c>
      <c r="AN59" s="441">
        <f>SUMIFS($N$41:$N$230,$A$41:$A$230,"Due From Insurance Companies",$B$41:$B$230,"Premiums",$L$41:$L$230,"&lt;=60",$C$41:$C$230,"Long Term")</f>
        <v>0</v>
      </c>
      <c r="AO59" s="111"/>
    </row>
    <row r="60" spans="1:41" ht="15" customHeight="1" thickTop="1" x14ac:dyDescent="0.2">
      <c r="A60" s="394"/>
      <c r="B60" s="147"/>
      <c r="C60" s="147"/>
      <c r="D60" s="155"/>
      <c r="E60" s="386"/>
      <c r="F60" s="147"/>
      <c r="G60" s="357"/>
      <c r="H60" s="280"/>
      <c r="I60" s="280"/>
      <c r="J60" s="325"/>
      <c r="K60" s="391">
        <f t="shared" si="14"/>
        <v>0</v>
      </c>
      <c r="L60" s="280"/>
      <c r="M60" s="280"/>
      <c r="N60" s="280"/>
      <c r="O60" s="391">
        <f t="shared" si="15"/>
        <v>0</v>
      </c>
      <c r="P60" s="391">
        <f t="shared" si="16"/>
        <v>0</v>
      </c>
      <c r="Q60" s="17"/>
      <c r="R60" s="272"/>
      <c r="S60" s="451"/>
      <c r="T60" s="474" t="s">
        <v>362</v>
      </c>
      <c r="U60" s="451"/>
      <c r="V60" s="468"/>
      <c r="W60" s="468"/>
      <c r="X60" s="468"/>
      <c r="Y60" s="469"/>
      <c r="Z60" s="468"/>
      <c r="AA60" s="355"/>
      <c r="AB60" s="355"/>
      <c r="AC60" s="355"/>
      <c r="AD60" s="355"/>
      <c r="AE60" s="451"/>
      <c r="AF60" s="427" t="s">
        <v>525</v>
      </c>
      <c r="AG60" s="441">
        <f>SUMIFS($H$41:$H$230,$A$41:$A$230,"Due From Insurance Companies",$B$41:$B$230,"Premiums",$L$41:$L$230,"&gt;60",$C$41:$C$230,"Long Term")</f>
        <v>0</v>
      </c>
      <c r="AH60" s="441">
        <f>SUMIFS($I$41:$I$230,$A$41:$A$230,"Due From Insurance Companies",$B$41:$B$230,"Premiums",$L$41:$L$230,"&gt;60",$C$41:$C$230,"Long Term")</f>
        <v>0</v>
      </c>
      <c r="AI60" s="442">
        <f>SUMIFS($J$41:$J$230,$A$41:$A$230,"Due From Insurance Companies",$B$41:$B$230,"Premiums",$L$41:$L$230,"&gt;60",$C$41:$C$230,"Long Term")</f>
        <v>0</v>
      </c>
      <c r="AJ60" s="441">
        <f>SUMIFS($K$41:$K$230,$A$41:$A$230,"Due From Insurance Companies",$B$41:$B$230,"Premiums",$L$41:$L$230,"&gt;60",$C$41:$C$230,"Long Term")</f>
        <v>0</v>
      </c>
      <c r="AK60" s="441">
        <f>SUMIFS($O$41:$O$230,$A$41:$A$230,"Due From Insurance Companies",$B$41:$B$230,"Premiums",$L$41:$L$230,"&gt;60",$C$41:$C$230,"Long Term")</f>
        <v>0</v>
      </c>
      <c r="AL60" s="441">
        <f>SUMIFS($P$41:$P$230,$A$41:$A$230,"Due From Insurance Companies",$B$41:$B$230,"Premiums",$L$41:$L$230,"&gt;60",$C$41:$C$230,"Long Term")</f>
        <v>0</v>
      </c>
      <c r="AM60" s="441">
        <f>SUMIFS($M$41:$M$230,$A$41:$A$230,"Due From Insurance Companies",$B$41:$B$230,"Premiums",$L$41:$L$230,"&gt;60",$C$41:$C$230,"Long Term")</f>
        <v>0</v>
      </c>
      <c r="AN60" s="441">
        <f>SUMIFS($N$41:$N$230,$A$41:$A$230,"Due From Insurance Companies",$B$41:$B$230,"Premiums",$L$41:$L$230,"&gt;60",$C$41:$C$230,"Long Term")</f>
        <v>0</v>
      </c>
      <c r="AO60" s="111"/>
    </row>
    <row r="61" spans="1:41" ht="15" customHeight="1" thickBot="1" x14ac:dyDescent="0.25">
      <c r="A61" s="394"/>
      <c r="B61" s="147"/>
      <c r="C61" s="147"/>
      <c r="D61" s="155"/>
      <c r="E61" s="386"/>
      <c r="F61" s="147"/>
      <c r="G61" s="357"/>
      <c r="H61" s="280"/>
      <c r="I61" s="280"/>
      <c r="J61" s="325"/>
      <c r="K61" s="391">
        <f t="shared" si="14"/>
        <v>0</v>
      </c>
      <c r="L61" s="280"/>
      <c r="M61" s="280"/>
      <c r="N61" s="280"/>
      <c r="O61" s="391">
        <f t="shared" si="15"/>
        <v>0</v>
      </c>
      <c r="P61" s="391">
        <f t="shared" si="16"/>
        <v>0</v>
      </c>
      <c r="Q61" s="17"/>
      <c r="R61" s="272"/>
      <c r="S61" s="451"/>
      <c r="T61" s="474"/>
      <c r="U61" s="451"/>
      <c r="V61" s="427" t="s">
        <v>353</v>
      </c>
      <c r="W61" s="441">
        <f>SUMIFS($H$41:$H$230,$A$41:$A$230,"Due From Insurance Companies",$B$41:$B$230,"Premiums",$L$41:$L$230,"&lt;=20",$C$41:$C$230,"General")</f>
        <v>0</v>
      </c>
      <c r="X61" s="441">
        <f>SUMIFS($I$41:$I$230,$A$41:$A$230,"Due From Insurance Companies",$B$41:$B$230,"Premiums",$L$41:$L$230,"&lt;=20",$C$41:$C$230,"General")</f>
        <v>0</v>
      </c>
      <c r="Y61" s="442">
        <f>SUMIFS($J$41:$J$230,$A$41:$A$230,"Due From Insurance Companies",$B$41:$B$230,"Premiums",$L$41:$L$230,"&lt;=20",$C$41:$C$230,"General")</f>
        <v>0</v>
      </c>
      <c r="Z61" s="441">
        <f>SUMIFS($K$41:$K$230,$A$41:$A$230,"Due From Insurance Companies",$B$41:$B$230,"Premiums",$L$41:$L$230,"&lt;=20",$C$41:$C$230,"General")</f>
        <v>0</v>
      </c>
      <c r="AA61" s="441">
        <f>SUMIFS($O$41:$O$230,$A$41:$A$230,"Due From Insurance Companies",$B$41:$B$230,"Premiums",$L$41:$L$230,"&lt;=20",$C$41:$C$230,"General")</f>
        <v>0</v>
      </c>
      <c r="AB61" s="441">
        <f>SUMIFS($P$41:$P$230,$A$41:$A$230,"Due From Insurance Companies",$B$41:$B$230,"Premiums",$L$41:$L$230,"&lt;=20",$C$41:$C$230,"General")</f>
        <v>0</v>
      </c>
      <c r="AC61" s="441">
        <f>SUMIFS($M$41:$M$230,$A$41:$A$230,"Due From Insurance Companies",$B$41:$B$230,"Premiums",$L$41:$L$230,"&lt;=20",$C$41:$C$230,"General")</f>
        <v>0</v>
      </c>
      <c r="AD61" s="441">
        <f>SUMIFS($N$41:$N$230,$A$41:$A$230,"Due From Insurance Companies",$B$41:$B$230,"Premiums",$L$41:$L$230,"&lt;=20",$C$41:$C$230,"General")</f>
        <v>0</v>
      </c>
      <c r="AE61" s="451"/>
      <c r="AF61" s="429" t="s">
        <v>371</v>
      </c>
      <c r="AG61" s="467">
        <f t="shared" ref="AG61:AN61" si="27">SUM(AG59:AG60)</f>
        <v>0</v>
      </c>
      <c r="AH61" s="467">
        <f t="shared" si="27"/>
        <v>0</v>
      </c>
      <c r="AI61" s="467">
        <f t="shared" si="27"/>
        <v>0</v>
      </c>
      <c r="AJ61" s="467">
        <f t="shared" si="27"/>
        <v>0</v>
      </c>
      <c r="AK61" s="467">
        <f t="shared" si="27"/>
        <v>0</v>
      </c>
      <c r="AL61" s="467">
        <f t="shared" si="27"/>
        <v>0</v>
      </c>
      <c r="AM61" s="467">
        <f t="shared" si="27"/>
        <v>0</v>
      </c>
      <c r="AN61" s="467">
        <f t="shared" si="27"/>
        <v>0</v>
      </c>
      <c r="AO61" s="111"/>
    </row>
    <row r="62" spans="1:41" ht="15" customHeight="1" thickTop="1" x14ac:dyDescent="0.2">
      <c r="A62" s="394"/>
      <c r="B62" s="147"/>
      <c r="C62" s="147"/>
      <c r="D62" s="155"/>
      <c r="E62" s="386"/>
      <c r="F62" s="147"/>
      <c r="G62" s="357"/>
      <c r="H62" s="280"/>
      <c r="I62" s="280"/>
      <c r="J62" s="325"/>
      <c r="K62" s="391">
        <f t="shared" si="14"/>
        <v>0</v>
      </c>
      <c r="L62" s="280"/>
      <c r="M62" s="280"/>
      <c r="N62" s="280"/>
      <c r="O62" s="391">
        <f t="shared" si="15"/>
        <v>0</v>
      </c>
      <c r="P62" s="391">
        <f t="shared" si="16"/>
        <v>0</v>
      </c>
      <c r="Q62" s="17"/>
      <c r="R62" s="272"/>
      <c r="S62" s="459"/>
      <c r="T62" s="474"/>
      <c r="U62" s="451"/>
      <c r="V62" s="427" t="s">
        <v>354</v>
      </c>
      <c r="W62" s="441">
        <f>SUMIFS($H$41:$H$230,$A$41:$A$230,"Due From Insurance Companies",$B$41:$B$230,"Premiums",$L$41:$L$230,"&gt;20",$C$41:$C$230,"General")</f>
        <v>0</v>
      </c>
      <c r="X62" s="441">
        <f>SUMIFS($I$41:$I$230,$A$41:$A$230,"Due From Insurance Companies",$B$41:$B$230,"Premiums",$L$41:$L$230,"&gt;20",$C$41:$C$230,"General")</f>
        <v>0</v>
      </c>
      <c r="Y62" s="442">
        <f>SUMIFS($J$41:$J$230,$A$41:$A$230,"Due From Insurance Companies",$B$41:$B$230,"Premiums",$L$41:$L$230,"&gt;20",$C$41:$C$230,"General")</f>
        <v>0</v>
      </c>
      <c r="Z62" s="441">
        <f>SUMIFS($K$41:$K$230,$A$41:$A$230,"Due From Insurance Companies",$B$41:$B$230,"Premiums",$L$41:$L$230,"&gt;20",$C$41:$C$230,"General")</f>
        <v>0</v>
      </c>
      <c r="AA62" s="441">
        <f>SUMIFS($O$41:$O$230,$A$41:$A$230,"Due From Insurance Companies",$B$41:$B$230,"Premiums",$L$41:$L$230,"&gt;20",$C$41:$C$230,"General")</f>
        <v>0</v>
      </c>
      <c r="AB62" s="441">
        <f>SUMIFS($P$41:$P$230,$A$41:$A$230,"Due From Insurance Companies",$B$41:$B$230,"Premiums",$L$41:$L$230,"&gt;20",$C$41:$C$230,"General")</f>
        <v>0</v>
      </c>
      <c r="AC62" s="441">
        <f>SUMIFS($M$41:$M$230,$A$41:$A$230,"Due From Insurance Companies",$B$41:$B$230,"Premiums",$L$41:$L$230,"&gt;20",$C$41:$C$230,"General")</f>
        <v>0</v>
      </c>
      <c r="AD62" s="441">
        <f>SUMIFS($N$41:$N$230,$A$41:$A$230,"Due From Insurance Companies",$B$41:$B$230,"Premiums",$L$41:$L$230,"&gt;20",$C$41:$C$230,"General")</f>
        <v>0</v>
      </c>
      <c r="AE62" s="451"/>
      <c r="AF62" s="468"/>
      <c r="AG62" s="468"/>
      <c r="AH62" s="468"/>
      <c r="AI62" s="469"/>
      <c r="AJ62" s="468"/>
      <c r="AK62" s="468"/>
      <c r="AL62" s="468"/>
      <c r="AM62" s="468"/>
      <c r="AN62" s="468"/>
      <c r="AO62" s="111"/>
    </row>
    <row r="63" spans="1:41" ht="13.5" thickBot="1" x14ac:dyDescent="0.25">
      <c r="A63" s="394"/>
      <c r="B63" s="147"/>
      <c r="C63" s="147"/>
      <c r="D63" s="155"/>
      <c r="E63" s="386"/>
      <c r="F63" s="147"/>
      <c r="G63" s="357"/>
      <c r="H63" s="280"/>
      <c r="I63" s="280"/>
      <c r="J63" s="325"/>
      <c r="K63" s="391">
        <f t="shared" si="14"/>
        <v>0</v>
      </c>
      <c r="L63" s="280"/>
      <c r="M63" s="280"/>
      <c r="N63" s="280"/>
      <c r="O63" s="391">
        <f t="shared" si="15"/>
        <v>0</v>
      </c>
      <c r="P63" s="391">
        <f t="shared" si="16"/>
        <v>0</v>
      </c>
      <c r="Q63" s="17"/>
      <c r="R63" s="272"/>
      <c r="S63" s="451"/>
      <c r="T63" s="474"/>
      <c r="U63" s="451"/>
      <c r="V63" s="429" t="s">
        <v>371</v>
      </c>
      <c r="W63" s="467">
        <f t="shared" ref="W63:AD63" si="28">SUM(W61:W62)</f>
        <v>0</v>
      </c>
      <c r="X63" s="467">
        <f t="shared" si="28"/>
        <v>0</v>
      </c>
      <c r="Y63" s="467">
        <f t="shared" si="28"/>
        <v>0</v>
      </c>
      <c r="Z63" s="467">
        <f t="shared" si="28"/>
        <v>0</v>
      </c>
      <c r="AA63" s="467">
        <f t="shared" si="28"/>
        <v>0</v>
      </c>
      <c r="AB63" s="467">
        <f t="shared" si="28"/>
        <v>0</v>
      </c>
      <c r="AC63" s="467">
        <f t="shared" si="28"/>
        <v>0</v>
      </c>
      <c r="AD63" s="467">
        <f t="shared" si="28"/>
        <v>0</v>
      </c>
      <c r="AE63" s="451"/>
      <c r="AF63" s="460" t="s">
        <v>320</v>
      </c>
      <c r="AG63" s="443">
        <f t="shared" ref="AG63:AN63" si="29">+AG43+AG47+AG57+AG61</f>
        <v>0</v>
      </c>
      <c r="AH63" s="443">
        <f t="shared" si="29"/>
        <v>0</v>
      </c>
      <c r="AI63" s="443">
        <f t="shared" si="29"/>
        <v>0</v>
      </c>
      <c r="AJ63" s="443">
        <f t="shared" si="29"/>
        <v>0</v>
      </c>
      <c r="AK63" s="443">
        <f t="shared" si="29"/>
        <v>0</v>
      </c>
      <c r="AL63" s="443">
        <f t="shared" si="29"/>
        <v>0</v>
      </c>
      <c r="AM63" s="443">
        <f t="shared" si="29"/>
        <v>0</v>
      </c>
      <c r="AN63" s="443">
        <f t="shared" si="29"/>
        <v>0</v>
      </c>
      <c r="AO63" s="111"/>
    </row>
    <row r="64" spans="1:41" ht="15" customHeight="1" thickTop="1" x14ac:dyDescent="0.2">
      <c r="A64" s="394"/>
      <c r="B64" s="147"/>
      <c r="C64" s="147"/>
      <c r="D64" s="155"/>
      <c r="E64" s="386"/>
      <c r="F64" s="147"/>
      <c r="G64" s="357"/>
      <c r="H64" s="280"/>
      <c r="I64" s="280"/>
      <c r="J64" s="325"/>
      <c r="K64" s="391">
        <f t="shared" si="14"/>
        <v>0</v>
      </c>
      <c r="L64" s="280"/>
      <c r="M64" s="280"/>
      <c r="N64" s="280"/>
      <c r="O64" s="391">
        <f t="shared" si="15"/>
        <v>0</v>
      </c>
      <c r="P64" s="391">
        <f t="shared" si="16"/>
        <v>0</v>
      </c>
      <c r="Q64" s="17"/>
      <c r="R64" s="272"/>
      <c r="S64" s="473"/>
      <c r="T64" s="272"/>
      <c r="U64" s="451"/>
      <c r="V64" s="468"/>
      <c r="W64" s="468"/>
      <c r="X64" s="468"/>
      <c r="Y64" s="469"/>
      <c r="Z64" s="468"/>
      <c r="AA64" s="468"/>
      <c r="AB64" s="468"/>
      <c r="AC64" s="468"/>
      <c r="AD64" s="468"/>
      <c r="AE64" s="45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</row>
    <row r="65" spans="1:41" ht="15" customHeight="1" x14ac:dyDescent="0.2">
      <c r="A65" s="394"/>
      <c r="B65" s="147"/>
      <c r="C65" s="147"/>
      <c r="D65" s="155"/>
      <c r="E65" s="386"/>
      <c r="F65" s="147"/>
      <c r="G65" s="357"/>
      <c r="H65" s="280"/>
      <c r="I65" s="280"/>
      <c r="J65" s="325"/>
      <c r="K65" s="391">
        <f t="shared" si="14"/>
        <v>0</v>
      </c>
      <c r="L65" s="280"/>
      <c r="M65" s="280"/>
      <c r="N65" s="280"/>
      <c r="O65" s="391">
        <f t="shared" si="15"/>
        <v>0</v>
      </c>
      <c r="P65" s="391">
        <f t="shared" si="16"/>
        <v>0</v>
      </c>
      <c r="Q65" s="17"/>
      <c r="R65" s="272"/>
      <c r="S65" s="473"/>
      <c r="T65" s="272"/>
      <c r="U65" s="451"/>
      <c r="V65" s="460" t="s">
        <v>320</v>
      </c>
      <c r="W65" s="443">
        <f t="shared" ref="W65:AD65" si="30">+W45+W49+W59+W63</f>
        <v>0</v>
      </c>
      <c r="X65" s="443">
        <f t="shared" si="30"/>
        <v>0</v>
      </c>
      <c r="Y65" s="443">
        <f t="shared" si="30"/>
        <v>0</v>
      </c>
      <c r="Z65" s="443">
        <f t="shared" si="30"/>
        <v>0</v>
      </c>
      <c r="AA65" s="443">
        <f t="shared" si="30"/>
        <v>0</v>
      </c>
      <c r="AB65" s="443">
        <f t="shared" si="30"/>
        <v>0</v>
      </c>
      <c r="AC65" s="443">
        <f t="shared" si="30"/>
        <v>0</v>
      </c>
      <c r="AD65" s="443">
        <f t="shared" si="30"/>
        <v>0</v>
      </c>
      <c r="AE65" s="45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</row>
    <row r="66" spans="1:41" ht="15" customHeight="1" x14ac:dyDescent="0.2">
      <c r="A66" s="394"/>
      <c r="B66" s="147"/>
      <c r="C66" s="147"/>
      <c r="D66" s="155"/>
      <c r="E66" s="386"/>
      <c r="F66" s="147"/>
      <c r="G66" s="357"/>
      <c r="H66" s="280"/>
      <c r="I66" s="280"/>
      <c r="J66" s="325"/>
      <c r="K66" s="391">
        <f t="shared" si="14"/>
        <v>0</v>
      </c>
      <c r="L66" s="280"/>
      <c r="M66" s="280"/>
      <c r="N66" s="280"/>
      <c r="O66" s="391">
        <f t="shared" si="15"/>
        <v>0</v>
      </c>
      <c r="P66" s="391">
        <f t="shared" si="16"/>
        <v>0</v>
      </c>
      <c r="Q66" s="17"/>
      <c r="R66" s="272"/>
      <c r="S66" s="473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45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</row>
    <row r="67" spans="1:41" ht="15" customHeight="1" x14ac:dyDescent="0.2">
      <c r="A67" s="394"/>
      <c r="B67" s="147"/>
      <c r="C67" s="147"/>
      <c r="D67" s="155"/>
      <c r="E67" s="386"/>
      <c r="F67" s="147"/>
      <c r="G67" s="357"/>
      <c r="H67" s="280"/>
      <c r="I67" s="280"/>
      <c r="J67" s="325"/>
      <c r="K67" s="391">
        <f t="shared" si="14"/>
        <v>0</v>
      </c>
      <c r="L67" s="280"/>
      <c r="M67" s="280"/>
      <c r="N67" s="280"/>
      <c r="O67" s="391">
        <f t="shared" si="15"/>
        <v>0</v>
      </c>
      <c r="P67" s="391">
        <f t="shared" si="16"/>
        <v>0</v>
      </c>
      <c r="Q67" s="17"/>
      <c r="R67" s="272"/>
      <c r="S67" s="473"/>
      <c r="T67" s="451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45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</row>
    <row r="68" spans="1:41" ht="15" customHeight="1" x14ac:dyDescent="0.2">
      <c r="A68" s="394"/>
      <c r="B68" s="147"/>
      <c r="C68" s="147"/>
      <c r="D68" s="155"/>
      <c r="E68" s="386"/>
      <c r="F68" s="147"/>
      <c r="G68" s="357"/>
      <c r="H68" s="280"/>
      <c r="I68" s="280"/>
      <c r="J68" s="325"/>
      <c r="K68" s="391">
        <f t="shared" si="14"/>
        <v>0</v>
      </c>
      <c r="L68" s="280"/>
      <c r="M68" s="280"/>
      <c r="N68" s="280"/>
      <c r="O68" s="391">
        <f t="shared" si="15"/>
        <v>0</v>
      </c>
      <c r="P68" s="391">
        <f t="shared" si="16"/>
        <v>0</v>
      </c>
      <c r="Q68" s="17"/>
      <c r="R68" s="272"/>
      <c r="S68" s="473"/>
      <c r="T68" s="451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45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</row>
    <row r="69" spans="1:41" ht="15" customHeight="1" x14ac:dyDescent="0.2">
      <c r="A69" s="394"/>
      <c r="B69" s="147"/>
      <c r="C69" s="147"/>
      <c r="D69" s="155"/>
      <c r="E69" s="386"/>
      <c r="F69" s="147"/>
      <c r="G69" s="357"/>
      <c r="H69" s="280"/>
      <c r="I69" s="280"/>
      <c r="J69" s="325"/>
      <c r="K69" s="391">
        <f t="shared" si="14"/>
        <v>0</v>
      </c>
      <c r="L69" s="280"/>
      <c r="M69" s="280"/>
      <c r="N69" s="280"/>
      <c r="O69" s="391">
        <f t="shared" si="15"/>
        <v>0</v>
      </c>
      <c r="P69" s="391">
        <f t="shared" si="16"/>
        <v>0</v>
      </c>
      <c r="Q69" s="17"/>
      <c r="R69" s="272"/>
      <c r="S69" s="451"/>
      <c r="T69" s="473"/>
      <c r="U69" s="272"/>
      <c r="V69" s="465" t="s">
        <v>225</v>
      </c>
      <c r="W69" s="466" t="str">
        <f>"Valuation Amount Balance Sheet "&amp;YEAR($B$6)</f>
        <v>Valuation Amount Balance Sheet 1900</v>
      </c>
      <c r="X69" s="466" t="s">
        <v>224</v>
      </c>
      <c r="Y69" s="466" t="str">
        <f>"Other Assets at Year End "&amp;YEAR($B$6)</f>
        <v>Other Assets at Year End 1900</v>
      </c>
      <c r="Z69" s="272"/>
      <c r="AA69" s="272"/>
      <c r="AB69" s="272"/>
      <c r="AC69" s="272"/>
      <c r="AD69" s="272"/>
      <c r="AE69" s="45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</row>
    <row r="70" spans="1:41" ht="15" customHeight="1" x14ac:dyDescent="0.2">
      <c r="A70" s="394"/>
      <c r="B70" s="147"/>
      <c r="C70" s="147"/>
      <c r="D70" s="155"/>
      <c r="E70" s="22"/>
      <c r="F70" s="147"/>
      <c r="G70" s="357"/>
      <c r="H70" s="280"/>
      <c r="I70" s="280"/>
      <c r="J70" s="325"/>
      <c r="K70" s="391">
        <f t="shared" si="14"/>
        <v>0</v>
      </c>
      <c r="L70" s="280"/>
      <c r="M70" s="280"/>
      <c r="N70" s="280"/>
      <c r="O70" s="391">
        <f t="shared" si="15"/>
        <v>0</v>
      </c>
      <c r="P70" s="391">
        <f t="shared" si="16"/>
        <v>0</v>
      </c>
      <c r="Q70" s="17"/>
      <c r="R70" s="272"/>
      <c r="S70" s="473"/>
      <c r="T70" s="473"/>
      <c r="U70" s="272"/>
      <c r="V70" s="427" t="s">
        <v>488</v>
      </c>
      <c r="W70" s="512">
        <f>AJ41+AJ45+AJ49+AJ50+AJ59</f>
        <v>0</v>
      </c>
      <c r="X70" s="512">
        <f t="shared" ref="X70:Y70" si="31">AK41+AK45+AK49+AK50+AK59</f>
        <v>0</v>
      </c>
      <c r="Y70" s="512">
        <f t="shared" si="31"/>
        <v>0</v>
      </c>
      <c r="Z70" s="272"/>
      <c r="AA70" s="272"/>
      <c r="AB70" s="272"/>
      <c r="AC70" s="272"/>
      <c r="AD70" s="272"/>
      <c r="AE70" s="45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</row>
    <row r="71" spans="1:41" ht="15" customHeight="1" x14ac:dyDescent="0.2">
      <c r="A71" s="394"/>
      <c r="B71" s="147"/>
      <c r="C71" s="147"/>
      <c r="D71" s="155"/>
      <c r="E71" s="386"/>
      <c r="F71" s="147"/>
      <c r="G71" s="357"/>
      <c r="H71" s="280"/>
      <c r="I71" s="280"/>
      <c r="J71" s="325"/>
      <c r="K71" s="391">
        <f t="shared" si="14"/>
        <v>0</v>
      </c>
      <c r="L71" s="280"/>
      <c r="M71" s="280"/>
      <c r="N71" s="280"/>
      <c r="O71" s="391">
        <f t="shared" si="15"/>
        <v>0</v>
      </c>
      <c r="P71" s="391">
        <f t="shared" si="16"/>
        <v>0</v>
      </c>
      <c r="Q71" s="17"/>
      <c r="R71" s="272"/>
      <c r="S71" s="473"/>
      <c r="T71" s="473"/>
      <c r="U71" s="272"/>
      <c r="V71" s="427" t="s">
        <v>489</v>
      </c>
      <c r="W71" s="512">
        <f>Z43+Z47+Z51+Z52+Z61</f>
        <v>0</v>
      </c>
      <c r="X71" s="512">
        <f>AA43+AA47+AA51+AA52+AA61</f>
        <v>0</v>
      </c>
      <c r="Y71" s="512">
        <f>AB43+AB47+AB51+AB52+AB61</f>
        <v>0</v>
      </c>
      <c r="Z71" s="272"/>
      <c r="AA71" s="272"/>
      <c r="AB71" s="272"/>
      <c r="AC71" s="272"/>
      <c r="AD71" s="272"/>
      <c r="AE71" s="45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</row>
    <row r="72" spans="1:41" ht="15" customHeight="1" x14ac:dyDescent="0.2">
      <c r="A72" s="394"/>
      <c r="B72" s="147"/>
      <c r="C72" s="147"/>
      <c r="D72" s="155"/>
      <c r="E72" s="386"/>
      <c r="F72" s="147"/>
      <c r="G72" s="357"/>
      <c r="H72" s="242"/>
      <c r="I72" s="515"/>
      <c r="J72" s="325"/>
      <c r="K72" s="391">
        <f t="shared" si="14"/>
        <v>0</v>
      </c>
      <c r="L72" s="280"/>
      <c r="M72" s="280"/>
      <c r="N72" s="280"/>
      <c r="O72" s="391">
        <f t="shared" si="15"/>
        <v>0</v>
      </c>
      <c r="P72" s="391">
        <f t="shared" si="16"/>
        <v>0</v>
      </c>
      <c r="Q72" s="17"/>
      <c r="R72" s="272"/>
      <c r="S72" s="473"/>
      <c r="T72" s="474"/>
      <c r="U72" s="272"/>
      <c r="V72" s="427" t="s">
        <v>148</v>
      </c>
      <c r="W72" s="512">
        <f>Z37</f>
        <v>0</v>
      </c>
      <c r="X72" s="512">
        <f>AC37</f>
        <v>0</v>
      </c>
      <c r="Y72" s="512">
        <f>AD37</f>
        <v>0</v>
      </c>
      <c r="Z72" s="272"/>
      <c r="AA72" s="272"/>
      <c r="AB72" s="272"/>
      <c r="AC72" s="272"/>
      <c r="AD72" s="272"/>
      <c r="AE72" s="45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</row>
    <row r="73" spans="1:41" ht="15" customHeight="1" x14ac:dyDescent="0.2">
      <c r="A73" s="394"/>
      <c r="B73" s="147"/>
      <c r="C73" s="147"/>
      <c r="D73" s="155"/>
      <c r="E73" s="386"/>
      <c r="F73" s="147"/>
      <c r="G73" s="357"/>
      <c r="H73" s="280"/>
      <c r="I73" s="280"/>
      <c r="J73" s="325"/>
      <c r="K73" s="391">
        <f t="shared" si="14"/>
        <v>0</v>
      </c>
      <c r="L73" s="280"/>
      <c r="M73" s="280"/>
      <c r="N73" s="280"/>
      <c r="O73" s="391">
        <f t="shared" si="15"/>
        <v>0</v>
      </c>
      <c r="P73" s="391">
        <f t="shared" si="16"/>
        <v>0</v>
      </c>
      <c r="Q73" s="17"/>
      <c r="R73" s="272"/>
      <c r="S73" s="473"/>
      <c r="T73" s="474"/>
      <c r="U73" s="272"/>
      <c r="V73" s="427" t="s">
        <v>496</v>
      </c>
      <c r="W73" s="512">
        <f>Z35</f>
        <v>0</v>
      </c>
      <c r="X73" s="512">
        <f>AC35</f>
        <v>0</v>
      </c>
      <c r="Y73" s="512">
        <f>AD35</f>
        <v>0</v>
      </c>
      <c r="Z73" s="272"/>
      <c r="AA73" s="272"/>
      <c r="AB73" s="272"/>
      <c r="AC73" s="272"/>
      <c r="AD73" s="272"/>
      <c r="AE73" s="45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</row>
    <row r="74" spans="1:41" ht="15" customHeight="1" x14ac:dyDescent="0.2">
      <c r="A74" s="394"/>
      <c r="B74" s="147"/>
      <c r="C74" s="147"/>
      <c r="D74" s="155"/>
      <c r="E74" s="386"/>
      <c r="F74" s="147"/>
      <c r="G74" s="357"/>
      <c r="H74" s="280"/>
      <c r="I74" s="280"/>
      <c r="J74" s="325"/>
      <c r="K74" s="391">
        <f t="shared" si="14"/>
        <v>0</v>
      </c>
      <c r="L74" s="280"/>
      <c r="M74" s="280"/>
      <c r="N74" s="280"/>
      <c r="O74" s="391">
        <f t="shared" si="15"/>
        <v>0</v>
      </c>
      <c r="P74" s="391">
        <f t="shared" si="16"/>
        <v>0</v>
      </c>
      <c r="Q74" s="17"/>
      <c r="R74" s="272"/>
      <c r="S74" s="473"/>
      <c r="T74" s="451"/>
      <c r="U74" s="272"/>
      <c r="V74" s="439" t="s">
        <v>501</v>
      </c>
      <c r="W74" s="583">
        <f>SUM(W70:W73)</f>
        <v>0</v>
      </c>
      <c r="X74" s="583">
        <f t="shared" ref="X74:Y74" si="32">SUM(X70:X73)</f>
        <v>0</v>
      </c>
      <c r="Y74" s="583">
        <f t="shared" si="32"/>
        <v>0</v>
      </c>
      <c r="Z74" s="272"/>
      <c r="AA74" s="272"/>
      <c r="AB74" s="272"/>
      <c r="AC74" s="272"/>
      <c r="AD74" s="272"/>
      <c r="AE74" s="45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</row>
    <row r="75" spans="1:41" ht="15" customHeight="1" x14ac:dyDescent="0.2">
      <c r="A75" s="394"/>
      <c r="B75" s="147"/>
      <c r="C75" s="147"/>
      <c r="D75" s="155"/>
      <c r="E75" s="386"/>
      <c r="F75" s="147"/>
      <c r="G75" s="357"/>
      <c r="H75" s="280"/>
      <c r="I75" s="280"/>
      <c r="J75" s="325"/>
      <c r="K75" s="391">
        <f t="shared" si="14"/>
        <v>0</v>
      </c>
      <c r="L75" s="280"/>
      <c r="M75" s="280"/>
      <c r="N75" s="280"/>
      <c r="O75" s="391">
        <f t="shared" si="15"/>
        <v>0</v>
      </c>
      <c r="P75" s="391">
        <f t="shared" si="16"/>
        <v>0</v>
      </c>
      <c r="Q75" s="17"/>
      <c r="R75" s="272"/>
      <c r="S75" s="459"/>
      <c r="T75" s="451"/>
      <c r="U75" s="272"/>
      <c r="V75" s="1609" t="s">
        <v>493</v>
      </c>
      <c r="W75" s="1610"/>
      <c r="X75" s="1610"/>
      <c r="Y75" s="1611"/>
      <c r="Z75" s="272"/>
      <c r="AA75" s="272"/>
      <c r="AB75" s="272"/>
      <c r="AC75" s="272"/>
      <c r="AD75" s="272"/>
      <c r="AE75" s="45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</row>
    <row r="76" spans="1:41" ht="15" customHeight="1" x14ac:dyDescent="0.2">
      <c r="A76" s="394"/>
      <c r="B76" s="147"/>
      <c r="C76" s="147"/>
      <c r="D76" s="155"/>
      <c r="E76" s="386"/>
      <c r="F76" s="147"/>
      <c r="G76" s="357"/>
      <c r="H76" s="280"/>
      <c r="I76" s="280"/>
      <c r="J76" s="325"/>
      <c r="K76" s="391">
        <f t="shared" si="14"/>
        <v>0</v>
      </c>
      <c r="L76" s="280"/>
      <c r="M76" s="280"/>
      <c r="N76" s="280"/>
      <c r="O76" s="391">
        <f t="shared" si="15"/>
        <v>0</v>
      </c>
      <c r="P76" s="391">
        <f t="shared" si="16"/>
        <v>0</v>
      </c>
      <c r="Q76" s="17"/>
      <c r="R76" s="272"/>
      <c r="S76" s="451"/>
      <c r="T76" s="473"/>
      <c r="U76" s="272"/>
      <c r="V76" s="576" t="s">
        <v>495</v>
      </c>
      <c r="W76" s="512">
        <f>Z36</f>
        <v>0</v>
      </c>
      <c r="X76" s="512">
        <f>AC36</f>
        <v>0</v>
      </c>
      <c r="Y76" s="512">
        <f>AD61</f>
        <v>0</v>
      </c>
      <c r="Z76" s="272"/>
      <c r="AA76" s="272"/>
      <c r="AB76" s="272"/>
      <c r="AC76" s="272"/>
      <c r="AD76" s="272"/>
      <c r="AE76" s="45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</row>
    <row r="77" spans="1:41" ht="15" customHeight="1" x14ac:dyDescent="0.2">
      <c r="A77" s="394"/>
      <c r="B77" s="147"/>
      <c r="C77" s="147"/>
      <c r="D77" s="155"/>
      <c r="E77" s="386"/>
      <c r="F77" s="147"/>
      <c r="G77" s="357"/>
      <c r="H77" s="280"/>
      <c r="I77" s="280"/>
      <c r="J77" s="325"/>
      <c r="K77" s="391">
        <f t="shared" si="14"/>
        <v>0</v>
      </c>
      <c r="L77" s="280"/>
      <c r="M77" s="280"/>
      <c r="N77" s="280"/>
      <c r="O77" s="391">
        <f t="shared" si="15"/>
        <v>0</v>
      </c>
      <c r="P77" s="391">
        <f t="shared" si="16"/>
        <v>0</v>
      </c>
      <c r="Q77" s="17"/>
      <c r="R77" s="272"/>
      <c r="S77" s="473"/>
      <c r="T77" s="451"/>
      <c r="U77" s="272"/>
      <c r="V77" s="576" t="s">
        <v>491</v>
      </c>
      <c r="W77" s="512">
        <f>AJ42+AJ46+AJ53+AJ54+AJ60</f>
        <v>0</v>
      </c>
      <c r="X77" s="512">
        <f t="shared" ref="X77:Y77" si="33">AK42+AK46+AK53+AK54+AK60</f>
        <v>0</v>
      </c>
      <c r="Y77" s="512">
        <f t="shared" si="33"/>
        <v>0</v>
      </c>
      <c r="Z77" s="272"/>
      <c r="AA77" s="272"/>
      <c r="AB77" s="272"/>
      <c r="AC77" s="272"/>
      <c r="AD77" s="272"/>
      <c r="AE77" s="45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</row>
    <row r="78" spans="1:41" ht="15" customHeight="1" x14ac:dyDescent="0.2">
      <c r="A78" s="394"/>
      <c r="B78" s="147"/>
      <c r="C78" s="147"/>
      <c r="D78" s="155"/>
      <c r="E78" s="386"/>
      <c r="F78" s="147"/>
      <c r="G78" s="357"/>
      <c r="H78" s="280"/>
      <c r="I78" s="280"/>
      <c r="J78" s="325"/>
      <c r="K78" s="391">
        <f t="shared" si="14"/>
        <v>0</v>
      </c>
      <c r="L78" s="280"/>
      <c r="M78" s="280"/>
      <c r="N78" s="280"/>
      <c r="O78" s="391">
        <f t="shared" si="15"/>
        <v>0</v>
      </c>
      <c r="P78" s="391">
        <f t="shared" si="16"/>
        <v>0</v>
      </c>
      <c r="Q78" s="17"/>
      <c r="R78" s="272"/>
      <c r="S78" s="473"/>
      <c r="T78" s="451"/>
      <c r="U78" s="272"/>
      <c r="V78" s="1609" t="s">
        <v>494</v>
      </c>
      <c r="W78" s="1610"/>
      <c r="X78" s="1610"/>
      <c r="Y78" s="1611"/>
      <c r="Z78" s="272"/>
      <c r="AA78" s="272"/>
      <c r="AB78" s="272"/>
      <c r="AC78" s="272"/>
      <c r="AD78" s="272"/>
      <c r="AE78" s="45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</row>
    <row r="79" spans="1:41" ht="15" customHeight="1" x14ac:dyDescent="0.2">
      <c r="A79" s="394"/>
      <c r="B79" s="147"/>
      <c r="C79" s="147"/>
      <c r="D79" s="155"/>
      <c r="E79" s="386"/>
      <c r="F79" s="147"/>
      <c r="G79" s="357"/>
      <c r="H79" s="280"/>
      <c r="I79" s="280"/>
      <c r="J79" s="325"/>
      <c r="K79" s="391">
        <f t="shared" si="14"/>
        <v>0</v>
      </c>
      <c r="L79" s="280"/>
      <c r="M79" s="280"/>
      <c r="N79" s="280"/>
      <c r="O79" s="391">
        <f t="shared" si="15"/>
        <v>0</v>
      </c>
      <c r="P79" s="391">
        <f t="shared" si="16"/>
        <v>0</v>
      </c>
      <c r="Q79" s="17"/>
      <c r="R79" s="272"/>
      <c r="S79" s="451"/>
      <c r="T79" s="451"/>
      <c r="U79" s="272"/>
      <c r="V79" s="576" t="s">
        <v>497</v>
      </c>
      <c r="W79" s="512">
        <f>Z44+Z48+Z55+Z56+Z62</f>
        <v>0</v>
      </c>
      <c r="X79" s="512">
        <f>AA44+AA48+AA55+AA56+AA62</f>
        <v>0</v>
      </c>
      <c r="Y79" s="512">
        <f>AB44+AB48+AB55+AB56+AB62</f>
        <v>0</v>
      </c>
      <c r="Z79" s="272"/>
      <c r="AA79" s="272"/>
      <c r="AB79" s="272"/>
      <c r="AC79" s="272"/>
      <c r="AD79" s="272"/>
      <c r="AE79" s="45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</row>
    <row r="80" spans="1:41" ht="15" customHeight="1" x14ac:dyDescent="0.2">
      <c r="A80" s="394"/>
      <c r="B80" s="147"/>
      <c r="C80" s="147"/>
      <c r="D80" s="155"/>
      <c r="E80" s="386"/>
      <c r="F80" s="147"/>
      <c r="G80" s="357"/>
      <c r="H80" s="280"/>
      <c r="I80" s="280"/>
      <c r="J80" s="325"/>
      <c r="K80" s="391">
        <f t="shared" si="14"/>
        <v>0</v>
      </c>
      <c r="L80" s="280"/>
      <c r="M80" s="280"/>
      <c r="N80" s="280"/>
      <c r="O80" s="391">
        <f t="shared" si="15"/>
        <v>0</v>
      </c>
      <c r="P80" s="391">
        <f t="shared" si="16"/>
        <v>0</v>
      </c>
      <c r="Q80" s="17"/>
      <c r="R80" s="272"/>
      <c r="S80" s="459"/>
      <c r="T80" s="272"/>
      <c r="U80" s="272"/>
      <c r="V80" s="581" t="s">
        <v>56</v>
      </c>
      <c r="W80" s="582">
        <f>SUM(W74:W79)</f>
        <v>0</v>
      </c>
      <c r="X80" s="582">
        <f>SUM(X74:X79)</f>
        <v>0</v>
      </c>
      <c r="Y80" s="582">
        <f>SUM(Y74:Y79)</f>
        <v>0</v>
      </c>
      <c r="Z80" s="272"/>
      <c r="AA80" s="272"/>
      <c r="AB80" s="272"/>
      <c r="AC80" s="272"/>
      <c r="AD80" s="272"/>
      <c r="AE80" s="45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</row>
    <row r="81" spans="1:41" ht="15" customHeight="1" x14ac:dyDescent="0.2">
      <c r="A81" s="394"/>
      <c r="B81" s="147"/>
      <c r="C81" s="147"/>
      <c r="D81" s="155"/>
      <c r="E81" s="386"/>
      <c r="F81" s="147"/>
      <c r="G81" s="357"/>
      <c r="H81" s="280"/>
      <c r="I81" s="280"/>
      <c r="J81" s="325"/>
      <c r="K81" s="391">
        <f t="shared" si="14"/>
        <v>0</v>
      </c>
      <c r="L81" s="280"/>
      <c r="M81" s="280"/>
      <c r="N81" s="280"/>
      <c r="O81" s="391">
        <f t="shared" si="15"/>
        <v>0</v>
      </c>
      <c r="P81" s="391">
        <f t="shared" si="16"/>
        <v>0</v>
      </c>
      <c r="Q81" s="17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</row>
    <row r="82" spans="1:41" ht="15" customHeight="1" x14ac:dyDescent="0.2">
      <c r="A82" s="394"/>
      <c r="B82" s="147"/>
      <c r="C82" s="147"/>
      <c r="D82" s="155"/>
      <c r="E82" s="386"/>
      <c r="F82" s="147"/>
      <c r="G82" s="357"/>
      <c r="H82" s="280"/>
      <c r="I82" s="280"/>
      <c r="J82" s="325"/>
      <c r="K82" s="391">
        <f t="shared" si="14"/>
        <v>0</v>
      </c>
      <c r="L82" s="280"/>
      <c r="M82" s="280"/>
      <c r="N82" s="280"/>
      <c r="O82" s="391">
        <f t="shared" si="15"/>
        <v>0</v>
      </c>
      <c r="P82" s="391">
        <f t="shared" si="16"/>
        <v>0</v>
      </c>
      <c r="Q82" s="17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</row>
    <row r="83" spans="1:41" ht="15" customHeight="1" x14ac:dyDescent="0.2">
      <c r="A83" s="394"/>
      <c r="B83" s="147"/>
      <c r="C83" s="147"/>
      <c r="D83" s="155"/>
      <c r="E83" s="386"/>
      <c r="F83" s="147"/>
      <c r="G83" s="357"/>
      <c r="H83" s="280"/>
      <c r="I83" s="280"/>
      <c r="J83" s="325"/>
      <c r="K83" s="391">
        <f t="shared" si="14"/>
        <v>0</v>
      </c>
      <c r="L83" s="280"/>
      <c r="M83" s="280"/>
      <c r="N83" s="280"/>
      <c r="O83" s="391">
        <f t="shared" si="15"/>
        <v>0</v>
      </c>
      <c r="P83" s="391">
        <f t="shared" si="16"/>
        <v>0</v>
      </c>
      <c r="Q83" s="17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</row>
    <row r="84" spans="1:41" ht="15" customHeight="1" x14ac:dyDescent="0.2">
      <c r="A84" s="394"/>
      <c r="B84" s="147"/>
      <c r="C84" s="147"/>
      <c r="D84" s="155"/>
      <c r="E84" s="386"/>
      <c r="F84" s="147"/>
      <c r="G84" s="357"/>
      <c r="H84" s="280"/>
      <c r="I84" s="280"/>
      <c r="J84" s="325"/>
      <c r="K84" s="391">
        <f t="shared" si="14"/>
        <v>0</v>
      </c>
      <c r="L84" s="280"/>
      <c r="M84" s="280"/>
      <c r="N84" s="280"/>
      <c r="O84" s="391">
        <f t="shared" si="15"/>
        <v>0</v>
      </c>
      <c r="P84" s="391">
        <f t="shared" si="16"/>
        <v>0</v>
      </c>
      <c r="Q84" s="17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</row>
    <row r="85" spans="1:41" ht="15" customHeight="1" x14ac:dyDescent="0.2">
      <c r="A85" s="394"/>
      <c r="B85" s="147"/>
      <c r="C85" s="147"/>
      <c r="D85" s="155"/>
      <c r="E85" s="386"/>
      <c r="F85" s="147"/>
      <c r="G85" s="357"/>
      <c r="H85" s="280"/>
      <c r="I85" s="280"/>
      <c r="J85" s="325"/>
      <c r="K85" s="391">
        <f t="shared" si="14"/>
        <v>0</v>
      </c>
      <c r="L85" s="280"/>
      <c r="M85" s="280"/>
      <c r="N85" s="280"/>
      <c r="O85" s="391">
        <f t="shared" si="15"/>
        <v>0</v>
      </c>
      <c r="P85" s="391">
        <f t="shared" si="16"/>
        <v>0</v>
      </c>
      <c r="Q85" s="17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</row>
    <row r="86" spans="1:41" ht="15" customHeight="1" x14ac:dyDescent="0.2">
      <c r="A86" s="394"/>
      <c r="B86" s="147"/>
      <c r="C86" s="147"/>
      <c r="D86" s="155"/>
      <c r="E86" s="386"/>
      <c r="F86" s="147"/>
      <c r="G86" s="357"/>
      <c r="H86" s="280"/>
      <c r="I86" s="280"/>
      <c r="J86" s="325"/>
      <c r="K86" s="391">
        <f t="shared" si="14"/>
        <v>0</v>
      </c>
      <c r="L86" s="280"/>
      <c r="M86" s="280"/>
      <c r="N86" s="280"/>
      <c r="O86" s="391">
        <f t="shared" si="15"/>
        <v>0</v>
      </c>
      <c r="P86" s="391">
        <f t="shared" si="16"/>
        <v>0</v>
      </c>
      <c r="Q86" s="17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</row>
    <row r="87" spans="1:41" ht="15" customHeight="1" x14ac:dyDescent="0.2">
      <c r="A87" s="394"/>
      <c r="B87" s="147"/>
      <c r="C87" s="147"/>
      <c r="D87" s="155"/>
      <c r="E87" s="386"/>
      <c r="F87" s="147"/>
      <c r="G87" s="357"/>
      <c r="H87" s="280"/>
      <c r="I87" s="280"/>
      <c r="J87" s="325"/>
      <c r="K87" s="391">
        <f t="shared" si="14"/>
        <v>0</v>
      </c>
      <c r="L87" s="280"/>
      <c r="M87" s="280"/>
      <c r="N87" s="280"/>
      <c r="O87" s="391">
        <f t="shared" si="15"/>
        <v>0</v>
      </c>
      <c r="P87" s="391">
        <f t="shared" si="16"/>
        <v>0</v>
      </c>
      <c r="Q87" s="17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</row>
    <row r="88" spans="1:41" ht="15" customHeight="1" x14ac:dyDescent="0.2">
      <c r="A88" s="394"/>
      <c r="B88" s="147"/>
      <c r="C88" s="147"/>
      <c r="D88" s="155"/>
      <c r="E88" s="386"/>
      <c r="F88" s="147"/>
      <c r="G88" s="357"/>
      <c r="H88" s="280"/>
      <c r="I88" s="280"/>
      <c r="J88" s="325"/>
      <c r="K88" s="391">
        <f t="shared" si="14"/>
        <v>0</v>
      </c>
      <c r="L88" s="280"/>
      <c r="M88" s="280"/>
      <c r="N88" s="280"/>
      <c r="O88" s="391">
        <f t="shared" si="15"/>
        <v>0</v>
      </c>
      <c r="P88" s="391">
        <f t="shared" si="16"/>
        <v>0</v>
      </c>
      <c r="Q88" s="17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</row>
    <row r="89" spans="1:41" ht="15" customHeight="1" x14ac:dyDescent="0.2">
      <c r="A89" s="394"/>
      <c r="B89" s="147"/>
      <c r="C89" s="147"/>
      <c r="D89" s="155"/>
      <c r="E89" s="753"/>
      <c r="F89" s="147"/>
      <c r="G89" s="357"/>
      <c r="H89" s="280"/>
      <c r="I89" s="280"/>
      <c r="J89" s="325"/>
      <c r="K89" s="391">
        <f t="shared" si="14"/>
        <v>0</v>
      </c>
      <c r="L89" s="280"/>
      <c r="M89" s="280"/>
      <c r="N89" s="280"/>
      <c r="O89" s="391">
        <f t="shared" si="15"/>
        <v>0</v>
      </c>
      <c r="P89" s="391">
        <f t="shared" si="16"/>
        <v>0</v>
      </c>
      <c r="Q89" s="17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</row>
    <row r="90" spans="1:41" ht="15" customHeight="1" x14ac:dyDescent="0.2">
      <c r="A90" s="394"/>
      <c r="B90" s="147"/>
      <c r="C90" s="147"/>
      <c r="D90" s="155"/>
      <c r="E90" s="386"/>
      <c r="F90" s="147"/>
      <c r="G90" s="357"/>
      <c r="H90" s="280"/>
      <c r="I90" s="280"/>
      <c r="J90" s="325"/>
      <c r="K90" s="391">
        <f t="shared" si="14"/>
        <v>0</v>
      </c>
      <c r="L90" s="280"/>
      <c r="M90" s="280"/>
      <c r="N90" s="280"/>
      <c r="O90" s="391">
        <f t="shared" si="15"/>
        <v>0</v>
      </c>
      <c r="P90" s="391">
        <f t="shared" si="16"/>
        <v>0</v>
      </c>
      <c r="Q90" s="17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</row>
    <row r="91" spans="1:41" ht="15" customHeight="1" x14ac:dyDescent="0.2">
      <c r="A91" s="394"/>
      <c r="B91" s="147"/>
      <c r="C91" s="147"/>
      <c r="D91" s="155"/>
      <c r="E91" s="386"/>
      <c r="F91" s="147"/>
      <c r="G91" s="357"/>
      <c r="H91" s="280"/>
      <c r="I91" s="280"/>
      <c r="J91" s="325"/>
      <c r="K91" s="391">
        <f t="shared" si="14"/>
        <v>0</v>
      </c>
      <c r="L91" s="280"/>
      <c r="M91" s="280"/>
      <c r="N91" s="280"/>
      <c r="O91" s="391">
        <f t="shared" si="15"/>
        <v>0</v>
      </c>
      <c r="P91" s="391">
        <f t="shared" si="16"/>
        <v>0</v>
      </c>
      <c r="Q91" s="17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</row>
    <row r="92" spans="1:41" ht="15" customHeight="1" x14ac:dyDescent="0.2">
      <c r="A92" s="394"/>
      <c r="B92" s="147"/>
      <c r="C92" s="147"/>
      <c r="D92" s="155"/>
      <c r="E92" s="386"/>
      <c r="F92" s="147"/>
      <c r="G92" s="357"/>
      <c r="H92" s="280"/>
      <c r="I92" s="280"/>
      <c r="J92" s="325"/>
      <c r="K92" s="391">
        <f t="shared" si="14"/>
        <v>0</v>
      </c>
      <c r="L92" s="280"/>
      <c r="M92" s="280"/>
      <c r="N92" s="280"/>
      <c r="O92" s="391">
        <f t="shared" si="15"/>
        <v>0</v>
      </c>
      <c r="P92" s="391">
        <f t="shared" si="16"/>
        <v>0</v>
      </c>
      <c r="Q92" s="17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</row>
    <row r="93" spans="1:41" ht="15" customHeight="1" x14ac:dyDescent="0.2">
      <c r="A93" s="394"/>
      <c r="B93" s="147"/>
      <c r="C93" s="147"/>
      <c r="D93" s="155"/>
      <c r="E93" s="753"/>
      <c r="F93" s="147"/>
      <c r="G93" s="357"/>
      <c r="H93" s="280"/>
      <c r="I93" s="280"/>
      <c r="J93" s="325"/>
      <c r="K93" s="391">
        <f t="shared" si="14"/>
        <v>0</v>
      </c>
      <c r="L93" s="280"/>
      <c r="M93" s="280"/>
      <c r="N93" s="280"/>
      <c r="O93" s="391">
        <f t="shared" si="15"/>
        <v>0</v>
      </c>
      <c r="P93" s="391">
        <f t="shared" si="16"/>
        <v>0</v>
      </c>
      <c r="Q93" s="17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</row>
    <row r="94" spans="1:41" ht="15" customHeight="1" x14ac:dyDescent="0.2">
      <c r="A94" s="394"/>
      <c r="B94" s="147"/>
      <c r="C94" s="147"/>
      <c r="D94" s="155"/>
      <c r="E94" s="386"/>
      <c r="F94" s="147"/>
      <c r="G94" s="357"/>
      <c r="H94" s="280"/>
      <c r="I94" s="280"/>
      <c r="J94" s="325"/>
      <c r="K94" s="391">
        <f t="shared" si="14"/>
        <v>0</v>
      </c>
      <c r="L94" s="280"/>
      <c r="M94" s="280"/>
      <c r="N94" s="280"/>
      <c r="O94" s="391">
        <f t="shared" si="15"/>
        <v>0</v>
      </c>
      <c r="P94" s="391">
        <f t="shared" si="16"/>
        <v>0</v>
      </c>
      <c r="Q94" s="17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</row>
    <row r="95" spans="1:41" ht="15" customHeight="1" x14ac:dyDescent="0.2">
      <c r="A95" s="394"/>
      <c r="B95" s="147"/>
      <c r="C95" s="147"/>
      <c r="D95" s="155"/>
      <c r="E95" s="386"/>
      <c r="F95" s="147"/>
      <c r="G95" s="357"/>
      <c r="H95" s="280"/>
      <c r="I95" s="280"/>
      <c r="J95" s="325"/>
      <c r="K95" s="391">
        <f t="shared" si="14"/>
        <v>0</v>
      </c>
      <c r="L95" s="280"/>
      <c r="M95" s="280"/>
      <c r="N95" s="280"/>
      <c r="O95" s="391">
        <f t="shared" si="15"/>
        <v>0</v>
      </c>
      <c r="P95" s="391">
        <f t="shared" si="16"/>
        <v>0</v>
      </c>
      <c r="Q95" s="17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</row>
    <row r="96" spans="1:41" ht="15" customHeight="1" x14ac:dyDescent="0.2">
      <c r="A96" s="394"/>
      <c r="B96" s="147"/>
      <c r="C96" s="147"/>
      <c r="D96" s="155"/>
      <c r="E96" s="386"/>
      <c r="F96" s="147"/>
      <c r="G96" s="357"/>
      <c r="H96" s="280"/>
      <c r="I96" s="280"/>
      <c r="J96" s="325"/>
      <c r="K96" s="391">
        <f t="shared" si="14"/>
        <v>0</v>
      </c>
      <c r="L96" s="280"/>
      <c r="M96" s="280"/>
      <c r="N96" s="280"/>
      <c r="O96" s="391">
        <f t="shared" si="15"/>
        <v>0</v>
      </c>
      <c r="P96" s="391">
        <f t="shared" si="16"/>
        <v>0</v>
      </c>
      <c r="Q96" s="17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</row>
    <row r="97" spans="1:41" ht="15" customHeight="1" x14ac:dyDescent="0.2">
      <c r="A97" s="394"/>
      <c r="B97" s="147"/>
      <c r="C97" s="147"/>
      <c r="D97" s="155"/>
      <c r="E97" s="386"/>
      <c r="F97" s="147"/>
      <c r="G97" s="357"/>
      <c r="H97" s="280"/>
      <c r="I97" s="280"/>
      <c r="J97" s="325"/>
      <c r="K97" s="391">
        <f t="shared" si="14"/>
        <v>0</v>
      </c>
      <c r="L97" s="280"/>
      <c r="M97" s="280"/>
      <c r="N97" s="280"/>
      <c r="O97" s="391">
        <f t="shared" si="15"/>
        <v>0</v>
      </c>
      <c r="P97" s="391">
        <f t="shared" si="16"/>
        <v>0</v>
      </c>
      <c r="Q97" s="17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</row>
    <row r="98" spans="1:41" ht="15" customHeight="1" x14ac:dyDescent="0.2">
      <c r="A98" s="394"/>
      <c r="B98" s="147"/>
      <c r="C98" s="147"/>
      <c r="D98" s="155"/>
      <c r="E98" s="386"/>
      <c r="F98" s="147"/>
      <c r="G98" s="357"/>
      <c r="H98" s="280"/>
      <c r="I98" s="280"/>
      <c r="J98" s="325"/>
      <c r="K98" s="391">
        <f t="shared" si="14"/>
        <v>0</v>
      </c>
      <c r="L98" s="280"/>
      <c r="M98" s="280"/>
      <c r="N98" s="280"/>
      <c r="O98" s="391">
        <f t="shared" si="15"/>
        <v>0</v>
      </c>
      <c r="P98" s="391">
        <f t="shared" si="16"/>
        <v>0</v>
      </c>
      <c r="Q98" s="17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</row>
    <row r="99" spans="1:41" ht="15" customHeight="1" x14ac:dyDescent="0.2">
      <c r="A99" s="394"/>
      <c r="B99" s="147"/>
      <c r="C99" s="147"/>
      <c r="D99" s="155"/>
      <c r="E99" s="386"/>
      <c r="F99" s="147"/>
      <c r="G99" s="357"/>
      <c r="H99" s="280"/>
      <c r="I99" s="280"/>
      <c r="J99" s="325"/>
      <c r="K99" s="391">
        <f t="shared" si="14"/>
        <v>0</v>
      </c>
      <c r="L99" s="280"/>
      <c r="M99" s="280"/>
      <c r="N99" s="280"/>
      <c r="O99" s="391">
        <f t="shared" si="15"/>
        <v>0</v>
      </c>
      <c r="P99" s="391">
        <f t="shared" si="16"/>
        <v>0</v>
      </c>
      <c r="Q99" s="17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</row>
    <row r="100" spans="1:41" ht="15" customHeight="1" x14ac:dyDescent="0.2">
      <c r="A100" s="394"/>
      <c r="B100" s="147"/>
      <c r="C100" s="147"/>
      <c r="D100" s="155"/>
      <c r="E100" s="386"/>
      <c r="F100" s="147"/>
      <c r="G100" s="357"/>
      <c r="H100" s="280"/>
      <c r="I100" s="280"/>
      <c r="J100" s="325"/>
      <c r="K100" s="391">
        <f t="shared" si="14"/>
        <v>0</v>
      </c>
      <c r="L100" s="280"/>
      <c r="M100" s="280"/>
      <c r="N100" s="280"/>
      <c r="O100" s="391">
        <f t="shared" si="15"/>
        <v>0</v>
      </c>
      <c r="P100" s="391">
        <f t="shared" si="16"/>
        <v>0</v>
      </c>
      <c r="Q100" s="17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</row>
    <row r="101" spans="1:41" ht="15" customHeight="1" x14ac:dyDescent="0.2">
      <c r="A101" s="394"/>
      <c r="B101" s="147"/>
      <c r="C101" s="147"/>
      <c r="D101" s="155"/>
      <c r="E101" s="386"/>
      <c r="F101" s="147"/>
      <c r="G101" s="357"/>
      <c r="H101" s="280"/>
      <c r="I101" s="280"/>
      <c r="J101" s="325"/>
      <c r="K101" s="391">
        <f t="shared" si="14"/>
        <v>0</v>
      </c>
      <c r="L101" s="280"/>
      <c r="M101" s="280"/>
      <c r="N101" s="280"/>
      <c r="O101" s="391">
        <f t="shared" si="15"/>
        <v>0</v>
      </c>
      <c r="P101" s="391">
        <f t="shared" si="16"/>
        <v>0</v>
      </c>
      <c r="Q101" s="17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</row>
    <row r="102" spans="1:41" ht="15" customHeight="1" x14ac:dyDescent="0.2">
      <c r="A102" s="394"/>
      <c r="B102" s="147"/>
      <c r="C102" s="147"/>
      <c r="D102" s="155"/>
      <c r="E102" s="386"/>
      <c r="F102" s="147"/>
      <c r="G102" s="357"/>
      <c r="H102" s="280"/>
      <c r="I102" s="280"/>
      <c r="J102" s="325"/>
      <c r="K102" s="391">
        <f t="shared" si="14"/>
        <v>0</v>
      </c>
      <c r="L102" s="280"/>
      <c r="M102" s="280"/>
      <c r="N102" s="280"/>
      <c r="O102" s="391">
        <f t="shared" si="15"/>
        <v>0</v>
      </c>
      <c r="P102" s="391">
        <f t="shared" si="16"/>
        <v>0</v>
      </c>
      <c r="Q102" s="17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</row>
    <row r="103" spans="1:41" ht="15" customHeight="1" x14ac:dyDescent="0.2">
      <c r="A103" s="394"/>
      <c r="B103" s="147"/>
      <c r="C103" s="147"/>
      <c r="D103" s="155"/>
      <c r="E103" s="386"/>
      <c r="F103" s="147"/>
      <c r="G103" s="357"/>
      <c r="H103" s="280"/>
      <c r="I103" s="280"/>
      <c r="J103" s="325"/>
      <c r="K103" s="391">
        <f t="shared" si="14"/>
        <v>0</v>
      </c>
      <c r="L103" s="280"/>
      <c r="M103" s="280"/>
      <c r="N103" s="280"/>
      <c r="O103" s="391">
        <f t="shared" si="15"/>
        <v>0</v>
      </c>
      <c r="P103" s="391">
        <f t="shared" si="16"/>
        <v>0</v>
      </c>
      <c r="Q103" s="17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</row>
    <row r="104" spans="1:41" ht="15" customHeight="1" x14ac:dyDescent="0.2">
      <c r="A104" s="394"/>
      <c r="B104" s="147"/>
      <c r="C104" s="147"/>
      <c r="D104" s="155"/>
      <c r="E104" s="386"/>
      <c r="F104" s="147"/>
      <c r="G104" s="357"/>
      <c r="H104" s="280"/>
      <c r="I104" s="280"/>
      <c r="J104" s="325"/>
      <c r="K104" s="391">
        <f t="shared" si="14"/>
        <v>0</v>
      </c>
      <c r="L104" s="280"/>
      <c r="M104" s="280"/>
      <c r="N104" s="280"/>
      <c r="O104" s="391">
        <f t="shared" si="15"/>
        <v>0</v>
      </c>
      <c r="P104" s="391">
        <f t="shared" si="16"/>
        <v>0</v>
      </c>
      <c r="Q104" s="17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</row>
    <row r="105" spans="1:41" ht="15" customHeight="1" x14ac:dyDescent="0.2">
      <c r="A105" s="394"/>
      <c r="B105" s="147"/>
      <c r="C105" s="147"/>
      <c r="D105" s="155"/>
      <c r="E105" s="386"/>
      <c r="F105" s="147"/>
      <c r="G105" s="357"/>
      <c r="H105" s="280"/>
      <c r="I105" s="280"/>
      <c r="J105" s="325"/>
      <c r="K105" s="391">
        <f t="shared" ref="K105:K168" si="34">I105+J105</f>
        <v>0</v>
      </c>
      <c r="L105" s="280"/>
      <c r="M105" s="280"/>
      <c r="N105" s="280"/>
      <c r="O105" s="391">
        <f t="shared" ref="O105:O168" si="35">IF(F105=$S$38,K105,0)</f>
        <v>0</v>
      </c>
      <c r="P105" s="391">
        <f t="shared" ref="P105:P168" si="36">IF(OR(F105=$S$39,ISBLANK(F105)),K105,0)</f>
        <v>0</v>
      </c>
      <c r="Q105" s="17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</row>
    <row r="106" spans="1:41" ht="15" customHeight="1" x14ac:dyDescent="0.2">
      <c r="A106" s="394"/>
      <c r="B106" s="147"/>
      <c r="C106" s="147"/>
      <c r="D106" s="155"/>
      <c r="E106" s="386"/>
      <c r="F106" s="147"/>
      <c r="G106" s="357"/>
      <c r="H106" s="280"/>
      <c r="I106" s="280"/>
      <c r="J106" s="325"/>
      <c r="K106" s="391">
        <f t="shared" si="34"/>
        <v>0</v>
      </c>
      <c r="L106" s="280"/>
      <c r="M106" s="280"/>
      <c r="N106" s="280"/>
      <c r="O106" s="391">
        <f t="shared" si="35"/>
        <v>0</v>
      </c>
      <c r="P106" s="391">
        <f t="shared" si="36"/>
        <v>0</v>
      </c>
      <c r="Q106" s="17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</row>
    <row r="107" spans="1:41" ht="15" customHeight="1" x14ac:dyDescent="0.2">
      <c r="A107" s="394"/>
      <c r="B107" s="147"/>
      <c r="C107" s="147"/>
      <c r="D107" s="155"/>
      <c r="E107" s="386"/>
      <c r="F107" s="147"/>
      <c r="G107" s="357"/>
      <c r="H107" s="280"/>
      <c r="I107" s="280"/>
      <c r="J107" s="325"/>
      <c r="K107" s="391">
        <f t="shared" si="34"/>
        <v>0</v>
      </c>
      <c r="L107" s="280"/>
      <c r="M107" s="280"/>
      <c r="N107" s="280"/>
      <c r="O107" s="391">
        <f t="shared" si="35"/>
        <v>0</v>
      </c>
      <c r="P107" s="391">
        <f t="shared" si="36"/>
        <v>0</v>
      </c>
      <c r="Q107" s="17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</row>
    <row r="108" spans="1:41" ht="15" customHeight="1" x14ac:dyDescent="0.2">
      <c r="A108" s="394"/>
      <c r="B108" s="147"/>
      <c r="C108" s="147"/>
      <c r="D108" s="155"/>
      <c r="E108" s="386"/>
      <c r="F108" s="147"/>
      <c r="G108" s="357"/>
      <c r="H108" s="280"/>
      <c r="I108" s="280"/>
      <c r="J108" s="325"/>
      <c r="K108" s="391">
        <f t="shared" si="34"/>
        <v>0</v>
      </c>
      <c r="L108" s="280"/>
      <c r="M108" s="280"/>
      <c r="N108" s="280"/>
      <c r="O108" s="391">
        <f t="shared" si="35"/>
        <v>0</v>
      </c>
      <c r="P108" s="391">
        <f t="shared" si="36"/>
        <v>0</v>
      </c>
      <c r="Q108" s="17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</row>
    <row r="109" spans="1:41" ht="15" customHeight="1" x14ac:dyDescent="0.2">
      <c r="A109" s="394"/>
      <c r="B109" s="147"/>
      <c r="C109" s="147"/>
      <c r="D109" s="155"/>
      <c r="E109" s="386"/>
      <c r="F109" s="147"/>
      <c r="G109" s="357"/>
      <c r="H109" s="280"/>
      <c r="I109" s="280"/>
      <c r="J109" s="325"/>
      <c r="K109" s="391">
        <f t="shared" si="34"/>
        <v>0</v>
      </c>
      <c r="L109" s="280"/>
      <c r="M109" s="280"/>
      <c r="N109" s="280"/>
      <c r="O109" s="391">
        <f t="shared" si="35"/>
        <v>0</v>
      </c>
      <c r="P109" s="391">
        <f t="shared" si="36"/>
        <v>0</v>
      </c>
      <c r="Q109" s="17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</row>
    <row r="110" spans="1:41" ht="15" customHeight="1" x14ac:dyDescent="0.2">
      <c r="A110" s="394"/>
      <c r="B110" s="147"/>
      <c r="C110" s="147"/>
      <c r="D110" s="155"/>
      <c r="E110" s="386"/>
      <c r="F110" s="147"/>
      <c r="G110" s="357"/>
      <c r="H110" s="280"/>
      <c r="I110" s="280"/>
      <c r="J110" s="325"/>
      <c r="K110" s="391">
        <f t="shared" si="34"/>
        <v>0</v>
      </c>
      <c r="L110" s="280"/>
      <c r="M110" s="280"/>
      <c r="N110" s="280"/>
      <c r="O110" s="391">
        <f t="shared" si="35"/>
        <v>0</v>
      </c>
      <c r="P110" s="391">
        <f t="shared" si="36"/>
        <v>0</v>
      </c>
      <c r="Q110" s="17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</row>
    <row r="111" spans="1:41" ht="15" customHeight="1" x14ac:dyDescent="0.2">
      <c r="A111" s="394"/>
      <c r="B111" s="147"/>
      <c r="C111" s="147"/>
      <c r="D111" s="155"/>
      <c r="E111" s="386"/>
      <c r="F111" s="147"/>
      <c r="G111" s="357"/>
      <c r="H111" s="280"/>
      <c r="I111" s="280"/>
      <c r="J111" s="325"/>
      <c r="K111" s="391">
        <f t="shared" si="34"/>
        <v>0</v>
      </c>
      <c r="L111" s="280"/>
      <c r="M111" s="280"/>
      <c r="N111" s="280"/>
      <c r="O111" s="391">
        <f t="shared" si="35"/>
        <v>0</v>
      </c>
      <c r="P111" s="391">
        <f t="shared" si="36"/>
        <v>0</v>
      </c>
      <c r="Q111" s="17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</row>
    <row r="112" spans="1:41" ht="15" customHeight="1" x14ac:dyDescent="0.2">
      <c r="A112" s="394"/>
      <c r="B112" s="147"/>
      <c r="C112" s="147"/>
      <c r="D112" s="155"/>
      <c r="E112" s="386"/>
      <c r="F112" s="147"/>
      <c r="G112" s="357"/>
      <c r="H112" s="280"/>
      <c r="I112" s="280"/>
      <c r="J112" s="325"/>
      <c r="K112" s="391">
        <f t="shared" si="34"/>
        <v>0</v>
      </c>
      <c r="L112" s="280"/>
      <c r="M112" s="280"/>
      <c r="N112" s="280"/>
      <c r="O112" s="391">
        <f t="shared" si="35"/>
        <v>0</v>
      </c>
      <c r="P112" s="391">
        <f t="shared" si="36"/>
        <v>0</v>
      </c>
      <c r="Q112" s="17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</row>
    <row r="113" spans="1:41" ht="15" customHeight="1" x14ac:dyDescent="0.2">
      <c r="A113" s="394"/>
      <c r="B113" s="147"/>
      <c r="C113" s="147"/>
      <c r="D113" s="155"/>
      <c r="E113" s="386"/>
      <c r="F113" s="147"/>
      <c r="G113" s="357"/>
      <c r="H113" s="280"/>
      <c r="I113" s="280"/>
      <c r="J113" s="325"/>
      <c r="K113" s="391">
        <f t="shared" si="34"/>
        <v>0</v>
      </c>
      <c r="L113" s="280"/>
      <c r="M113" s="280"/>
      <c r="N113" s="280"/>
      <c r="O113" s="391">
        <f t="shared" si="35"/>
        <v>0</v>
      </c>
      <c r="P113" s="391">
        <f t="shared" si="36"/>
        <v>0</v>
      </c>
      <c r="Q113" s="17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</row>
    <row r="114" spans="1:41" ht="15" customHeight="1" x14ac:dyDescent="0.2">
      <c r="A114" s="394"/>
      <c r="B114" s="147"/>
      <c r="C114" s="147"/>
      <c r="D114" s="155"/>
      <c r="E114" s="386"/>
      <c r="F114" s="147"/>
      <c r="G114" s="357"/>
      <c r="H114" s="280"/>
      <c r="I114" s="280"/>
      <c r="J114" s="325"/>
      <c r="K114" s="391">
        <f t="shared" si="34"/>
        <v>0</v>
      </c>
      <c r="L114" s="280"/>
      <c r="M114" s="280"/>
      <c r="N114" s="280"/>
      <c r="O114" s="391">
        <f t="shared" si="35"/>
        <v>0</v>
      </c>
      <c r="P114" s="391">
        <f t="shared" si="36"/>
        <v>0</v>
      </c>
      <c r="Q114" s="17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</row>
    <row r="115" spans="1:41" ht="15" customHeight="1" x14ac:dyDescent="0.2">
      <c r="A115" s="394"/>
      <c r="B115" s="147"/>
      <c r="C115" s="147"/>
      <c r="D115" s="155"/>
      <c r="E115" s="386"/>
      <c r="F115" s="147"/>
      <c r="G115" s="357"/>
      <c r="H115" s="280"/>
      <c r="I115" s="280"/>
      <c r="J115" s="325"/>
      <c r="K115" s="391">
        <f t="shared" si="34"/>
        <v>0</v>
      </c>
      <c r="L115" s="280"/>
      <c r="M115" s="280"/>
      <c r="N115" s="280"/>
      <c r="O115" s="391">
        <f t="shared" si="35"/>
        <v>0</v>
      </c>
      <c r="P115" s="391">
        <f t="shared" si="36"/>
        <v>0</v>
      </c>
      <c r="Q115" s="17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</row>
    <row r="116" spans="1:41" ht="15" customHeight="1" x14ac:dyDescent="0.2">
      <c r="A116" s="394"/>
      <c r="B116" s="147"/>
      <c r="C116" s="147"/>
      <c r="D116" s="155"/>
      <c r="E116" s="386"/>
      <c r="F116" s="147"/>
      <c r="G116" s="357"/>
      <c r="H116" s="280"/>
      <c r="I116" s="280"/>
      <c r="J116" s="325"/>
      <c r="K116" s="391">
        <f t="shared" si="34"/>
        <v>0</v>
      </c>
      <c r="L116" s="280"/>
      <c r="M116" s="280"/>
      <c r="N116" s="280"/>
      <c r="O116" s="391">
        <f t="shared" si="35"/>
        <v>0</v>
      </c>
      <c r="P116" s="391">
        <f t="shared" si="36"/>
        <v>0</v>
      </c>
      <c r="Q116" s="17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</row>
    <row r="117" spans="1:41" ht="15" customHeight="1" x14ac:dyDescent="0.2">
      <c r="A117" s="394"/>
      <c r="B117" s="147"/>
      <c r="C117" s="147"/>
      <c r="D117" s="155"/>
      <c r="E117" s="386"/>
      <c r="F117" s="147"/>
      <c r="G117" s="357"/>
      <c r="H117" s="280"/>
      <c r="I117" s="280"/>
      <c r="J117" s="325"/>
      <c r="K117" s="391">
        <f t="shared" si="34"/>
        <v>0</v>
      </c>
      <c r="L117" s="280"/>
      <c r="M117" s="280"/>
      <c r="N117" s="280"/>
      <c r="O117" s="391">
        <f t="shared" si="35"/>
        <v>0</v>
      </c>
      <c r="P117" s="391">
        <f t="shared" si="36"/>
        <v>0</v>
      </c>
      <c r="Q117" s="17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</row>
    <row r="118" spans="1:41" ht="15" customHeight="1" x14ac:dyDescent="0.2">
      <c r="A118" s="394"/>
      <c r="B118" s="147"/>
      <c r="C118" s="147"/>
      <c r="D118" s="155"/>
      <c r="E118" s="386"/>
      <c r="F118" s="147"/>
      <c r="G118" s="357"/>
      <c r="H118" s="280"/>
      <c r="I118" s="280"/>
      <c r="J118" s="325"/>
      <c r="K118" s="391">
        <f t="shared" si="34"/>
        <v>0</v>
      </c>
      <c r="L118" s="280"/>
      <c r="M118" s="280"/>
      <c r="N118" s="280"/>
      <c r="O118" s="391">
        <f t="shared" si="35"/>
        <v>0</v>
      </c>
      <c r="P118" s="391">
        <f t="shared" si="36"/>
        <v>0</v>
      </c>
      <c r="Q118" s="17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</row>
    <row r="119" spans="1:41" ht="15" customHeight="1" x14ac:dyDescent="0.2">
      <c r="A119" s="394"/>
      <c r="B119" s="147"/>
      <c r="C119" s="147"/>
      <c r="D119" s="155"/>
      <c r="E119" s="386"/>
      <c r="F119" s="147"/>
      <c r="G119" s="357"/>
      <c r="H119" s="280"/>
      <c r="I119" s="280"/>
      <c r="J119" s="325"/>
      <c r="K119" s="391">
        <f t="shared" si="34"/>
        <v>0</v>
      </c>
      <c r="L119" s="280"/>
      <c r="M119" s="280"/>
      <c r="N119" s="280"/>
      <c r="O119" s="391">
        <f t="shared" si="35"/>
        <v>0</v>
      </c>
      <c r="P119" s="391">
        <f t="shared" si="36"/>
        <v>0</v>
      </c>
      <c r="Q119" s="17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</row>
    <row r="120" spans="1:41" ht="15" customHeight="1" x14ac:dyDescent="0.2">
      <c r="A120" s="394"/>
      <c r="B120" s="147"/>
      <c r="C120" s="147"/>
      <c r="D120" s="155"/>
      <c r="E120" s="386"/>
      <c r="F120" s="147"/>
      <c r="G120" s="357"/>
      <c r="H120" s="280"/>
      <c r="I120" s="280"/>
      <c r="J120" s="325"/>
      <c r="K120" s="391">
        <f t="shared" si="34"/>
        <v>0</v>
      </c>
      <c r="L120" s="280"/>
      <c r="M120" s="280"/>
      <c r="N120" s="280"/>
      <c r="O120" s="391">
        <f t="shared" si="35"/>
        <v>0</v>
      </c>
      <c r="P120" s="391">
        <f t="shared" si="36"/>
        <v>0</v>
      </c>
      <c r="Q120" s="17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</row>
    <row r="121" spans="1:41" ht="15" customHeight="1" x14ac:dyDescent="0.2">
      <c r="A121" s="394"/>
      <c r="B121" s="147"/>
      <c r="C121" s="147"/>
      <c r="D121" s="155"/>
      <c r="E121" s="386"/>
      <c r="F121" s="147"/>
      <c r="G121" s="357"/>
      <c r="H121" s="280"/>
      <c r="I121" s="280"/>
      <c r="J121" s="325"/>
      <c r="K121" s="391">
        <f t="shared" si="34"/>
        <v>0</v>
      </c>
      <c r="L121" s="280"/>
      <c r="M121" s="280"/>
      <c r="N121" s="280"/>
      <c r="O121" s="391">
        <f t="shared" si="35"/>
        <v>0</v>
      </c>
      <c r="P121" s="391">
        <f t="shared" si="36"/>
        <v>0</v>
      </c>
      <c r="Q121" s="17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</row>
    <row r="122" spans="1:41" ht="15" customHeight="1" x14ac:dyDescent="0.2">
      <c r="A122" s="394"/>
      <c r="B122" s="147"/>
      <c r="C122" s="147"/>
      <c r="D122" s="155"/>
      <c r="E122" s="386"/>
      <c r="F122" s="147"/>
      <c r="G122" s="357"/>
      <c r="H122" s="280"/>
      <c r="I122" s="280"/>
      <c r="J122" s="325"/>
      <c r="K122" s="391">
        <f t="shared" si="34"/>
        <v>0</v>
      </c>
      <c r="L122" s="280"/>
      <c r="M122" s="280"/>
      <c r="N122" s="280"/>
      <c r="O122" s="391">
        <f t="shared" si="35"/>
        <v>0</v>
      </c>
      <c r="P122" s="391">
        <f t="shared" si="36"/>
        <v>0</v>
      </c>
      <c r="Q122" s="17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</row>
    <row r="123" spans="1:41" ht="15" customHeight="1" x14ac:dyDescent="0.2">
      <c r="A123" s="394"/>
      <c r="B123" s="147"/>
      <c r="C123" s="147"/>
      <c r="D123" s="155"/>
      <c r="E123" s="386"/>
      <c r="F123" s="147"/>
      <c r="G123" s="357"/>
      <c r="H123" s="280"/>
      <c r="I123" s="280"/>
      <c r="J123" s="325"/>
      <c r="K123" s="391">
        <f t="shared" si="34"/>
        <v>0</v>
      </c>
      <c r="L123" s="280"/>
      <c r="M123" s="280"/>
      <c r="N123" s="280"/>
      <c r="O123" s="391">
        <f t="shared" si="35"/>
        <v>0</v>
      </c>
      <c r="P123" s="391">
        <f t="shared" si="36"/>
        <v>0</v>
      </c>
      <c r="Q123" s="17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</row>
    <row r="124" spans="1:41" ht="15" customHeight="1" x14ac:dyDescent="0.2">
      <c r="A124" s="394"/>
      <c r="B124" s="147"/>
      <c r="C124" s="147"/>
      <c r="D124" s="155"/>
      <c r="E124" s="386"/>
      <c r="F124" s="147"/>
      <c r="G124" s="357"/>
      <c r="H124" s="280"/>
      <c r="I124" s="280"/>
      <c r="J124" s="325"/>
      <c r="K124" s="391">
        <f t="shared" si="34"/>
        <v>0</v>
      </c>
      <c r="L124" s="280"/>
      <c r="M124" s="280"/>
      <c r="N124" s="280"/>
      <c r="O124" s="391">
        <f t="shared" si="35"/>
        <v>0</v>
      </c>
      <c r="P124" s="391">
        <f t="shared" si="36"/>
        <v>0</v>
      </c>
      <c r="Q124" s="17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</row>
    <row r="125" spans="1:41" ht="15" customHeight="1" x14ac:dyDescent="0.2">
      <c r="A125" s="394"/>
      <c r="B125" s="147"/>
      <c r="C125" s="147"/>
      <c r="D125" s="155"/>
      <c r="E125" s="386"/>
      <c r="F125" s="147"/>
      <c r="G125" s="357"/>
      <c r="H125" s="280"/>
      <c r="I125" s="280"/>
      <c r="J125" s="325"/>
      <c r="K125" s="391">
        <f t="shared" si="34"/>
        <v>0</v>
      </c>
      <c r="L125" s="280"/>
      <c r="M125" s="280"/>
      <c r="N125" s="280"/>
      <c r="O125" s="391">
        <f t="shared" si="35"/>
        <v>0</v>
      </c>
      <c r="P125" s="391">
        <f t="shared" si="36"/>
        <v>0</v>
      </c>
      <c r="Q125" s="17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</row>
    <row r="126" spans="1:41" ht="15" customHeight="1" x14ac:dyDescent="0.2">
      <c r="A126" s="394"/>
      <c r="B126" s="147"/>
      <c r="C126" s="147"/>
      <c r="D126" s="155"/>
      <c r="E126" s="386"/>
      <c r="F126" s="147"/>
      <c r="G126" s="357"/>
      <c r="H126" s="280"/>
      <c r="I126" s="280"/>
      <c r="J126" s="325"/>
      <c r="K126" s="391">
        <f t="shared" si="34"/>
        <v>0</v>
      </c>
      <c r="L126" s="280"/>
      <c r="M126" s="280"/>
      <c r="N126" s="280"/>
      <c r="O126" s="391">
        <f t="shared" si="35"/>
        <v>0</v>
      </c>
      <c r="P126" s="391">
        <f t="shared" si="36"/>
        <v>0</v>
      </c>
      <c r="Q126" s="17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</row>
    <row r="127" spans="1:41" ht="15" customHeight="1" x14ac:dyDescent="0.2">
      <c r="A127" s="394"/>
      <c r="B127" s="147"/>
      <c r="C127" s="147"/>
      <c r="D127" s="155"/>
      <c r="E127" s="386"/>
      <c r="F127" s="147"/>
      <c r="G127" s="357"/>
      <c r="H127" s="280"/>
      <c r="I127" s="280"/>
      <c r="J127" s="325"/>
      <c r="K127" s="391">
        <f t="shared" si="34"/>
        <v>0</v>
      </c>
      <c r="L127" s="280"/>
      <c r="M127" s="280"/>
      <c r="N127" s="280"/>
      <c r="O127" s="391">
        <f t="shared" si="35"/>
        <v>0</v>
      </c>
      <c r="P127" s="391">
        <f t="shared" si="36"/>
        <v>0</v>
      </c>
      <c r="Q127" s="17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</row>
    <row r="128" spans="1:41" ht="15" customHeight="1" x14ac:dyDescent="0.2">
      <c r="A128" s="394"/>
      <c r="B128" s="147"/>
      <c r="C128" s="147"/>
      <c r="D128" s="155"/>
      <c r="E128" s="386"/>
      <c r="F128" s="147"/>
      <c r="G128" s="357"/>
      <c r="H128" s="280"/>
      <c r="I128" s="280"/>
      <c r="J128" s="325"/>
      <c r="K128" s="391">
        <f t="shared" si="34"/>
        <v>0</v>
      </c>
      <c r="L128" s="280"/>
      <c r="M128" s="280"/>
      <c r="N128" s="280"/>
      <c r="O128" s="391">
        <f t="shared" si="35"/>
        <v>0</v>
      </c>
      <c r="P128" s="391">
        <f t="shared" si="36"/>
        <v>0</v>
      </c>
      <c r="Q128" s="17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</row>
    <row r="129" spans="1:41" ht="15" customHeight="1" x14ac:dyDescent="0.2">
      <c r="A129" s="394"/>
      <c r="B129" s="147"/>
      <c r="C129" s="147"/>
      <c r="D129" s="155"/>
      <c r="E129" s="386"/>
      <c r="F129" s="147"/>
      <c r="G129" s="357"/>
      <c r="H129" s="280"/>
      <c r="I129" s="280"/>
      <c r="J129" s="325"/>
      <c r="K129" s="391">
        <f t="shared" si="34"/>
        <v>0</v>
      </c>
      <c r="L129" s="280"/>
      <c r="M129" s="280"/>
      <c r="N129" s="280"/>
      <c r="O129" s="391">
        <f t="shared" si="35"/>
        <v>0</v>
      </c>
      <c r="P129" s="391">
        <f t="shared" si="36"/>
        <v>0</v>
      </c>
      <c r="Q129" s="17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</row>
    <row r="130" spans="1:41" ht="15" customHeight="1" x14ac:dyDescent="0.2">
      <c r="A130" s="394"/>
      <c r="B130" s="147"/>
      <c r="C130" s="147"/>
      <c r="D130" s="155"/>
      <c r="E130" s="386"/>
      <c r="F130" s="147"/>
      <c r="G130" s="357"/>
      <c r="H130" s="280"/>
      <c r="I130" s="280"/>
      <c r="J130" s="325"/>
      <c r="K130" s="391">
        <f t="shared" si="34"/>
        <v>0</v>
      </c>
      <c r="L130" s="280"/>
      <c r="M130" s="280"/>
      <c r="N130" s="280"/>
      <c r="O130" s="391">
        <f t="shared" si="35"/>
        <v>0</v>
      </c>
      <c r="P130" s="391">
        <f t="shared" si="36"/>
        <v>0</v>
      </c>
      <c r="Q130" s="17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</row>
    <row r="131" spans="1:41" ht="15" customHeight="1" x14ac:dyDescent="0.2">
      <c r="A131" s="394"/>
      <c r="B131" s="147"/>
      <c r="C131" s="147"/>
      <c r="D131" s="155"/>
      <c r="E131" s="386"/>
      <c r="F131" s="147"/>
      <c r="G131" s="357"/>
      <c r="H131" s="280"/>
      <c r="I131" s="280"/>
      <c r="J131" s="325"/>
      <c r="K131" s="391">
        <f t="shared" si="34"/>
        <v>0</v>
      </c>
      <c r="L131" s="280"/>
      <c r="M131" s="280"/>
      <c r="N131" s="280"/>
      <c r="O131" s="391">
        <f t="shared" si="35"/>
        <v>0</v>
      </c>
      <c r="P131" s="391">
        <f t="shared" si="36"/>
        <v>0</v>
      </c>
      <c r="Q131" s="17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</row>
    <row r="132" spans="1:41" ht="15" customHeight="1" x14ac:dyDescent="0.2">
      <c r="A132" s="394"/>
      <c r="B132" s="147"/>
      <c r="C132" s="147"/>
      <c r="D132" s="155"/>
      <c r="E132" s="386"/>
      <c r="F132" s="147"/>
      <c r="G132" s="357"/>
      <c r="H132" s="280"/>
      <c r="I132" s="280"/>
      <c r="J132" s="325"/>
      <c r="K132" s="391">
        <f t="shared" si="34"/>
        <v>0</v>
      </c>
      <c r="L132" s="280"/>
      <c r="M132" s="280"/>
      <c r="N132" s="280"/>
      <c r="O132" s="391">
        <f t="shared" si="35"/>
        <v>0</v>
      </c>
      <c r="P132" s="391">
        <f t="shared" si="36"/>
        <v>0</v>
      </c>
      <c r="Q132" s="17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</row>
    <row r="133" spans="1:41" ht="15" customHeight="1" x14ac:dyDescent="0.2">
      <c r="A133" s="394"/>
      <c r="B133" s="147"/>
      <c r="C133" s="147"/>
      <c r="D133" s="155"/>
      <c r="E133" s="386"/>
      <c r="F133" s="147"/>
      <c r="G133" s="357"/>
      <c r="H133" s="280"/>
      <c r="I133" s="280"/>
      <c r="J133" s="325"/>
      <c r="K133" s="391">
        <f t="shared" si="34"/>
        <v>0</v>
      </c>
      <c r="L133" s="280"/>
      <c r="M133" s="280"/>
      <c r="N133" s="280"/>
      <c r="O133" s="391">
        <f t="shared" si="35"/>
        <v>0</v>
      </c>
      <c r="P133" s="391">
        <f t="shared" si="36"/>
        <v>0</v>
      </c>
      <c r="Q133" s="17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</row>
    <row r="134" spans="1:41" ht="15" customHeight="1" x14ac:dyDescent="0.2">
      <c r="A134" s="394"/>
      <c r="B134" s="147"/>
      <c r="C134" s="147"/>
      <c r="D134" s="155"/>
      <c r="E134" s="386"/>
      <c r="F134" s="147"/>
      <c r="G134" s="357"/>
      <c r="H134" s="280"/>
      <c r="I134" s="280"/>
      <c r="J134" s="325"/>
      <c r="K134" s="391">
        <f t="shared" si="34"/>
        <v>0</v>
      </c>
      <c r="L134" s="280"/>
      <c r="M134" s="280"/>
      <c r="N134" s="280"/>
      <c r="O134" s="391">
        <f t="shared" si="35"/>
        <v>0</v>
      </c>
      <c r="P134" s="391">
        <f t="shared" si="36"/>
        <v>0</v>
      </c>
      <c r="Q134" s="17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</row>
    <row r="135" spans="1:41" ht="15" customHeight="1" x14ac:dyDescent="0.2">
      <c r="A135" s="394"/>
      <c r="B135" s="147"/>
      <c r="C135" s="147"/>
      <c r="D135" s="155"/>
      <c r="E135" s="386"/>
      <c r="F135" s="147"/>
      <c r="G135" s="357"/>
      <c r="H135" s="280"/>
      <c r="I135" s="280"/>
      <c r="J135" s="325"/>
      <c r="K135" s="391">
        <f t="shared" si="34"/>
        <v>0</v>
      </c>
      <c r="L135" s="280"/>
      <c r="M135" s="280"/>
      <c r="N135" s="280"/>
      <c r="O135" s="391">
        <f t="shared" si="35"/>
        <v>0</v>
      </c>
      <c r="P135" s="391">
        <f t="shared" si="36"/>
        <v>0</v>
      </c>
      <c r="Q135" s="17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</row>
    <row r="136" spans="1:41" ht="15" customHeight="1" x14ac:dyDescent="0.2">
      <c r="A136" s="394"/>
      <c r="B136" s="147"/>
      <c r="C136" s="147"/>
      <c r="D136" s="155"/>
      <c r="E136" s="386"/>
      <c r="F136" s="147"/>
      <c r="G136" s="357"/>
      <c r="H136" s="280"/>
      <c r="I136" s="280"/>
      <c r="J136" s="325"/>
      <c r="K136" s="391">
        <f t="shared" si="34"/>
        <v>0</v>
      </c>
      <c r="L136" s="280"/>
      <c r="M136" s="280"/>
      <c r="N136" s="280"/>
      <c r="O136" s="391">
        <f t="shared" si="35"/>
        <v>0</v>
      </c>
      <c r="P136" s="391">
        <f t="shared" si="36"/>
        <v>0</v>
      </c>
      <c r="Q136" s="17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</row>
    <row r="137" spans="1:41" ht="15" customHeight="1" x14ac:dyDescent="0.2">
      <c r="A137" s="394"/>
      <c r="B137" s="147"/>
      <c r="C137" s="147"/>
      <c r="D137" s="155"/>
      <c r="E137" s="386"/>
      <c r="F137" s="147"/>
      <c r="G137" s="357"/>
      <c r="H137" s="280"/>
      <c r="I137" s="280"/>
      <c r="J137" s="325"/>
      <c r="K137" s="391">
        <f t="shared" si="34"/>
        <v>0</v>
      </c>
      <c r="L137" s="280"/>
      <c r="M137" s="280"/>
      <c r="N137" s="280"/>
      <c r="O137" s="391">
        <f t="shared" si="35"/>
        <v>0</v>
      </c>
      <c r="P137" s="391">
        <f t="shared" si="36"/>
        <v>0</v>
      </c>
      <c r="Q137" s="17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</row>
    <row r="138" spans="1:41" ht="15" customHeight="1" x14ac:dyDescent="0.2">
      <c r="A138" s="394"/>
      <c r="B138" s="147"/>
      <c r="C138" s="147"/>
      <c r="D138" s="155"/>
      <c r="E138" s="386"/>
      <c r="F138" s="147"/>
      <c r="G138" s="357"/>
      <c r="H138" s="280"/>
      <c r="I138" s="280"/>
      <c r="J138" s="325"/>
      <c r="K138" s="391">
        <f t="shared" si="34"/>
        <v>0</v>
      </c>
      <c r="L138" s="280"/>
      <c r="M138" s="280"/>
      <c r="N138" s="280"/>
      <c r="O138" s="391">
        <f t="shared" si="35"/>
        <v>0</v>
      </c>
      <c r="P138" s="391">
        <f t="shared" si="36"/>
        <v>0</v>
      </c>
      <c r="Q138" s="17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</row>
    <row r="139" spans="1:41" ht="15" customHeight="1" x14ac:dyDescent="0.2">
      <c r="A139" s="394"/>
      <c r="B139" s="147"/>
      <c r="C139" s="147"/>
      <c r="D139" s="155"/>
      <c r="E139" s="386"/>
      <c r="F139" s="147"/>
      <c r="G139" s="357"/>
      <c r="H139" s="280"/>
      <c r="I139" s="280"/>
      <c r="J139" s="325"/>
      <c r="K139" s="391">
        <f t="shared" si="34"/>
        <v>0</v>
      </c>
      <c r="L139" s="280"/>
      <c r="M139" s="280"/>
      <c r="N139" s="280"/>
      <c r="O139" s="391">
        <f t="shared" si="35"/>
        <v>0</v>
      </c>
      <c r="P139" s="391">
        <f t="shared" si="36"/>
        <v>0</v>
      </c>
      <c r="Q139" s="17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</row>
    <row r="140" spans="1:41" ht="15" customHeight="1" x14ac:dyDescent="0.2">
      <c r="A140" s="394"/>
      <c r="B140" s="147"/>
      <c r="C140" s="147"/>
      <c r="D140" s="155"/>
      <c r="E140" s="386"/>
      <c r="F140" s="147"/>
      <c r="G140" s="357"/>
      <c r="H140" s="280"/>
      <c r="I140" s="280"/>
      <c r="J140" s="325"/>
      <c r="K140" s="391">
        <f t="shared" si="34"/>
        <v>0</v>
      </c>
      <c r="L140" s="280"/>
      <c r="M140" s="280"/>
      <c r="N140" s="280"/>
      <c r="O140" s="391">
        <f t="shared" si="35"/>
        <v>0</v>
      </c>
      <c r="P140" s="391">
        <f t="shared" si="36"/>
        <v>0</v>
      </c>
      <c r="Q140" s="17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</row>
    <row r="141" spans="1:41" ht="15" customHeight="1" x14ac:dyDescent="0.2">
      <c r="A141" s="394"/>
      <c r="B141" s="147"/>
      <c r="C141" s="147"/>
      <c r="D141" s="155"/>
      <c r="E141" s="386"/>
      <c r="F141" s="147"/>
      <c r="G141" s="357"/>
      <c r="H141" s="280"/>
      <c r="I141" s="280"/>
      <c r="J141" s="325"/>
      <c r="K141" s="391">
        <f t="shared" si="34"/>
        <v>0</v>
      </c>
      <c r="L141" s="280"/>
      <c r="M141" s="280"/>
      <c r="N141" s="280"/>
      <c r="O141" s="391">
        <f t="shared" si="35"/>
        <v>0</v>
      </c>
      <c r="P141" s="391">
        <f t="shared" si="36"/>
        <v>0</v>
      </c>
      <c r="Q141" s="17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</row>
    <row r="142" spans="1:41" ht="15" customHeight="1" x14ac:dyDescent="0.2">
      <c r="A142" s="394"/>
      <c r="B142" s="147"/>
      <c r="C142" s="147"/>
      <c r="D142" s="155"/>
      <c r="E142" s="386"/>
      <c r="F142" s="147"/>
      <c r="G142" s="357"/>
      <c r="H142" s="280"/>
      <c r="I142" s="280"/>
      <c r="J142" s="325"/>
      <c r="K142" s="391">
        <f t="shared" si="34"/>
        <v>0</v>
      </c>
      <c r="L142" s="280"/>
      <c r="M142" s="280"/>
      <c r="N142" s="280"/>
      <c r="O142" s="391">
        <f t="shared" si="35"/>
        <v>0</v>
      </c>
      <c r="P142" s="391">
        <f t="shared" si="36"/>
        <v>0</v>
      </c>
      <c r="Q142" s="17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</row>
    <row r="143" spans="1:41" ht="15" customHeight="1" x14ac:dyDescent="0.2">
      <c r="A143" s="394"/>
      <c r="B143" s="147"/>
      <c r="C143" s="147"/>
      <c r="D143" s="155"/>
      <c r="E143" s="386"/>
      <c r="F143" s="147"/>
      <c r="G143" s="357"/>
      <c r="H143" s="280"/>
      <c r="I143" s="280"/>
      <c r="J143" s="325"/>
      <c r="K143" s="391">
        <f t="shared" si="34"/>
        <v>0</v>
      </c>
      <c r="L143" s="280"/>
      <c r="M143" s="280"/>
      <c r="N143" s="280"/>
      <c r="O143" s="391">
        <f t="shared" si="35"/>
        <v>0</v>
      </c>
      <c r="P143" s="391">
        <f t="shared" si="36"/>
        <v>0</v>
      </c>
      <c r="Q143" s="17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</row>
    <row r="144" spans="1:41" ht="15" customHeight="1" x14ac:dyDescent="0.2">
      <c r="A144" s="394"/>
      <c r="B144" s="147"/>
      <c r="C144" s="147"/>
      <c r="D144" s="155"/>
      <c r="E144" s="386"/>
      <c r="F144" s="147"/>
      <c r="G144" s="357"/>
      <c r="H144" s="280"/>
      <c r="I144" s="280"/>
      <c r="J144" s="325"/>
      <c r="K144" s="391">
        <f t="shared" si="34"/>
        <v>0</v>
      </c>
      <c r="L144" s="280"/>
      <c r="M144" s="280"/>
      <c r="N144" s="280"/>
      <c r="O144" s="391">
        <f t="shared" si="35"/>
        <v>0</v>
      </c>
      <c r="P144" s="391">
        <f t="shared" si="36"/>
        <v>0</v>
      </c>
      <c r="Q144" s="17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</row>
    <row r="145" spans="1:41" ht="15" customHeight="1" x14ac:dyDescent="0.2">
      <c r="A145" s="394"/>
      <c r="B145" s="147"/>
      <c r="C145" s="147"/>
      <c r="D145" s="155"/>
      <c r="E145" s="386"/>
      <c r="F145" s="147"/>
      <c r="G145" s="357"/>
      <c r="H145" s="280"/>
      <c r="I145" s="280"/>
      <c r="J145" s="325"/>
      <c r="K145" s="391">
        <f t="shared" si="34"/>
        <v>0</v>
      </c>
      <c r="L145" s="280"/>
      <c r="M145" s="280"/>
      <c r="N145" s="280"/>
      <c r="O145" s="391">
        <f t="shared" si="35"/>
        <v>0</v>
      </c>
      <c r="P145" s="391">
        <f t="shared" si="36"/>
        <v>0</v>
      </c>
      <c r="Q145" s="17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</row>
    <row r="146" spans="1:41" ht="15" customHeight="1" x14ac:dyDescent="0.2">
      <c r="A146" s="394"/>
      <c r="B146" s="147"/>
      <c r="C146" s="147"/>
      <c r="D146" s="155"/>
      <c r="E146" s="386"/>
      <c r="F146" s="147"/>
      <c r="G146" s="357"/>
      <c r="H146" s="280"/>
      <c r="I146" s="280"/>
      <c r="J146" s="325"/>
      <c r="K146" s="391">
        <f t="shared" si="34"/>
        <v>0</v>
      </c>
      <c r="L146" s="280"/>
      <c r="M146" s="280"/>
      <c r="N146" s="280"/>
      <c r="O146" s="391">
        <f t="shared" si="35"/>
        <v>0</v>
      </c>
      <c r="P146" s="391">
        <f t="shared" si="36"/>
        <v>0</v>
      </c>
      <c r="Q146" s="17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</row>
    <row r="147" spans="1:41" ht="15" customHeight="1" x14ac:dyDescent="0.2">
      <c r="A147" s="394"/>
      <c r="B147" s="147"/>
      <c r="C147" s="147"/>
      <c r="D147" s="155"/>
      <c r="E147" s="386"/>
      <c r="F147" s="147"/>
      <c r="G147" s="357"/>
      <c r="H147" s="280"/>
      <c r="I147" s="280"/>
      <c r="J147" s="325"/>
      <c r="K147" s="391">
        <f t="shared" si="34"/>
        <v>0</v>
      </c>
      <c r="L147" s="280"/>
      <c r="M147" s="280"/>
      <c r="N147" s="280"/>
      <c r="O147" s="391">
        <f t="shared" si="35"/>
        <v>0</v>
      </c>
      <c r="P147" s="391">
        <f t="shared" si="36"/>
        <v>0</v>
      </c>
      <c r="Q147" s="17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</row>
    <row r="148" spans="1:41" ht="15" customHeight="1" x14ac:dyDescent="0.2">
      <c r="A148" s="394"/>
      <c r="B148" s="147"/>
      <c r="C148" s="147"/>
      <c r="D148" s="155"/>
      <c r="E148" s="386"/>
      <c r="F148" s="147"/>
      <c r="G148" s="357"/>
      <c r="H148" s="280"/>
      <c r="I148" s="280"/>
      <c r="J148" s="325"/>
      <c r="K148" s="391">
        <f t="shared" si="34"/>
        <v>0</v>
      </c>
      <c r="L148" s="280"/>
      <c r="M148" s="280"/>
      <c r="N148" s="280"/>
      <c r="O148" s="391">
        <f t="shared" si="35"/>
        <v>0</v>
      </c>
      <c r="P148" s="391">
        <f t="shared" si="36"/>
        <v>0</v>
      </c>
      <c r="Q148" s="17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</row>
    <row r="149" spans="1:41" ht="15" customHeight="1" x14ac:dyDescent="0.2">
      <c r="A149" s="394"/>
      <c r="B149" s="147"/>
      <c r="C149" s="147"/>
      <c r="D149" s="155"/>
      <c r="E149" s="386"/>
      <c r="F149" s="147"/>
      <c r="G149" s="357"/>
      <c r="H149" s="280"/>
      <c r="I149" s="280"/>
      <c r="J149" s="325"/>
      <c r="K149" s="391">
        <f t="shared" si="34"/>
        <v>0</v>
      </c>
      <c r="L149" s="280"/>
      <c r="M149" s="280"/>
      <c r="N149" s="280"/>
      <c r="O149" s="391">
        <f t="shared" si="35"/>
        <v>0</v>
      </c>
      <c r="P149" s="391">
        <f t="shared" si="36"/>
        <v>0</v>
      </c>
      <c r="Q149" s="17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</row>
    <row r="150" spans="1:41" ht="15" customHeight="1" x14ac:dyDescent="0.2">
      <c r="A150" s="394"/>
      <c r="B150" s="147"/>
      <c r="C150" s="147"/>
      <c r="D150" s="155"/>
      <c r="E150" s="386"/>
      <c r="F150" s="147"/>
      <c r="G150" s="357"/>
      <c r="H150" s="280"/>
      <c r="I150" s="280"/>
      <c r="J150" s="325"/>
      <c r="K150" s="391">
        <f t="shared" si="34"/>
        <v>0</v>
      </c>
      <c r="L150" s="280"/>
      <c r="M150" s="280"/>
      <c r="N150" s="280"/>
      <c r="O150" s="391">
        <f t="shared" si="35"/>
        <v>0</v>
      </c>
      <c r="P150" s="391">
        <f t="shared" si="36"/>
        <v>0</v>
      </c>
      <c r="Q150" s="17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</row>
    <row r="151" spans="1:41" ht="15" customHeight="1" x14ac:dyDescent="0.2">
      <c r="A151" s="394"/>
      <c r="B151" s="147"/>
      <c r="C151" s="147"/>
      <c r="D151" s="155"/>
      <c r="E151" s="386"/>
      <c r="F151" s="147"/>
      <c r="G151" s="357"/>
      <c r="H151" s="280"/>
      <c r="I151" s="280"/>
      <c r="J151" s="325"/>
      <c r="K151" s="391">
        <f t="shared" si="34"/>
        <v>0</v>
      </c>
      <c r="L151" s="280"/>
      <c r="M151" s="280"/>
      <c r="N151" s="280"/>
      <c r="O151" s="391">
        <f t="shared" si="35"/>
        <v>0</v>
      </c>
      <c r="P151" s="391">
        <f t="shared" si="36"/>
        <v>0</v>
      </c>
      <c r="Q151" s="17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</row>
    <row r="152" spans="1:41" ht="15" customHeight="1" x14ac:dyDescent="0.2">
      <c r="A152" s="394"/>
      <c r="B152" s="147"/>
      <c r="C152" s="147"/>
      <c r="D152" s="155"/>
      <c r="E152" s="386"/>
      <c r="F152" s="147"/>
      <c r="G152" s="357"/>
      <c r="H152" s="280"/>
      <c r="I152" s="280"/>
      <c r="J152" s="325"/>
      <c r="K152" s="391">
        <f t="shared" si="34"/>
        <v>0</v>
      </c>
      <c r="L152" s="280"/>
      <c r="M152" s="280"/>
      <c r="N152" s="280"/>
      <c r="O152" s="391">
        <f t="shared" si="35"/>
        <v>0</v>
      </c>
      <c r="P152" s="391">
        <f t="shared" si="36"/>
        <v>0</v>
      </c>
      <c r="Q152" s="17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</row>
    <row r="153" spans="1:41" ht="15" customHeight="1" x14ac:dyDescent="0.2">
      <c r="A153" s="394"/>
      <c r="B153" s="147"/>
      <c r="C153" s="147"/>
      <c r="D153" s="155"/>
      <c r="E153" s="386"/>
      <c r="F153" s="147"/>
      <c r="G153" s="357"/>
      <c r="H153" s="280"/>
      <c r="I153" s="280"/>
      <c r="J153" s="325"/>
      <c r="K153" s="391">
        <f t="shared" si="34"/>
        <v>0</v>
      </c>
      <c r="L153" s="280"/>
      <c r="M153" s="280"/>
      <c r="N153" s="280"/>
      <c r="O153" s="391">
        <f t="shared" si="35"/>
        <v>0</v>
      </c>
      <c r="P153" s="391">
        <f t="shared" si="36"/>
        <v>0</v>
      </c>
      <c r="Q153" s="17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</row>
    <row r="154" spans="1:41" ht="15" customHeight="1" x14ac:dyDescent="0.2">
      <c r="A154" s="394"/>
      <c r="B154" s="147"/>
      <c r="C154" s="147"/>
      <c r="D154" s="155"/>
      <c r="E154" s="386"/>
      <c r="F154" s="147"/>
      <c r="G154" s="357"/>
      <c r="H154" s="280"/>
      <c r="I154" s="280"/>
      <c r="J154" s="325"/>
      <c r="K154" s="391">
        <f t="shared" si="34"/>
        <v>0</v>
      </c>
      <c r="L154" s="280"/>
      <c r="M154" s="280"/>
      <c r="N154" s="280"/>
      <c r="O154" s="391">
        <f t="shared" si="35"/>
        <v>0</v>
      </c>
      <c r="P154" s="391">
        <f t="shared" si="36"/>
        <v>0</v>
      </c>
      <c r="Q154" s="17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</row>
    <row r="155" spans="1:41" ht="15" customHeight="1" x14ac:dyDescent="0.2">
      <c r="A155" s="394"/>
      <c r="B155" s="147"/>
      <c r="C155" s="147"/>
      <c r="D155" s="155"/>
      <c r="E155" s="386"/>
      <c r="F155" s="147"/>
      <c r="G155" s="357"/>
      <c r="H155" s="280"/>
      <c r="I155" s="280"/>
      <c r="J155" s="325"/>
      <c r="K155" s="391">
        <f t="shared" si="34"/>
        <v>0</v>
      </c>
      <c r="L155" s="280"/>
      <c r="M155" s="280"/>
      <c r="N155" s="280"/>
      <c r="O155" s="391">
        <f t="shared" si="35"/>
        <v>0</v>
      </c>
      <c r="P155" s="391">
        <f t="shared" si="36"/>
        <v>0</v>
      </c>
      <c r="Q155" s="17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</row>
    <row r="156" spans="1:41" ht="15" customHeight="1" x14ac:dyDescent="0.2">
      <c r="A156" s="394"/>
      <c r="B156" s="147"/>
      <c r="C156" s="147"/>
      <c r="D156" s="155"/>
      <c r="E156" s="386"/>
      <c r="F156" s="147"/>
      <c r="G156" s="357"/>
      <c r="H156" s="280"/>
      <c r="I156" s="280"/>
      <c r="J156" s="325"/>
      <c r="K156" s="391">
        <f t="shared" si="34"/>
        <v>0</v>
      </c>
      <c r="L156" s="280"/>
      <c r="M156" s="280"/>
      <c r="N156" s="280"/>
      <c r="O156" s="391">
        <f t="shared" si="35"/>
        <v>0</v>
      </c>
      <c r="P156" s="391">
        <f t="shared" si="36"/>
        <v>0</v>
      </c>
      <c r="Q156" s="17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</row>
    <row r="157" spans="1:41" ht="15" customHeight="1" x14ac:dyDescent="0.2">
      <c r="A157" s="394"/>
      <c r="B157" s="147"/>
      <c r="C157" s="147"/>
      <c r="D157" s="155"/>
      <c r="E157" s="386"/>
      <c r="F157" s="147"/>
      <c r="G157" s="357"/>
      <c r="H157" s="280"/>
      <c r="I157" s="280"/>
      <c r="J157" s="325"/>
      <c r="K157" s="391">
        <f t="shared" si="34"/>
        <v>0</v>
      </c>
      <c r="L157" s="280"/>
      <c r="M157" s="280"/>
      <c r="N157" s="280"/>
      <c r="O157" s="391">
        <f t="shared" si="35"/>
        <v>0</v>
      </c>
      <c r="P157" s="391">
        <f t="shared" si="36"/>
        <v>0</v>
      </c>
      <c r="Q157" s="17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</row>
    <row r="158" spans="1:41" ht="15" customHeight="1" x14ac:dyDescent="0.2">
      <c r="A158" s="394"/>
      <c r="B158" s="147"/>
      <c r="C158" s="147"/>
      <c r="D158" s="155"/>
      <c r="E158" s="386"/>
      <c r="F158" s="147"/>
      <c r="G158" s="357"/>
      <c r="H158" s="280"/>
      <c r="I158" s="280"/>
      <c r="J158" s="325"/>
      <c r="K158" s="391">
        <f t="shared" si="34"/>
        <v>0</v>
      </c>
      <c r="L158" s="280"/>
      <c r="M158" s="280"/>
      <c r="N158" s="280"/>
      <c r="O158" s="391">
        <f t="shared" si="35"/>
        <v>0</v>
      </c>
      <c r="P158" s="391">
        <f t="shared" si="36"/>
        <v>0</v>
      </c>
      <c r="Q158" s="17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</row>
    <row r="159" spans="1:41" ht="15" customHeight="1" x14ac:dyDescent="0.2">
      <c r="A159" s="394"/>
      <c r="B159" s="147"/>
      <c r="C159" s="147"/>
      <c r="D159" s="155"/>
      <c r="E159" s="386"/>
      <c r="F159" s="147"/>
      <c r="G159" s="357"/>
      <c r="H159" s="280"/>
      <c r="I159" s="280"/>
      <c r="J159" s="325"/>
      <c r="K159" s="391">
        <f t="shared" si="34"/>
        <v>0</v>
      </c>
      <c r="L159" s="280"/>
      <c r="M159" s="280"/>
      <c r="N159" s="280"/>
      <c r="O159" s="391">
        <f t="shared" si="35"/>
        <v>0</v>
      </c>
      <c r="P159" s="391">
        <f t="shared" si="36"/>
        <v>0</v>
      </c>
      <c r="Q159" s="17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</row>
    <row r="160" spans="1:41" ht="15" customHeight="1" x14ac:dyDescent="0.2">
      <c r="A160" s="394"/>
      <c r="B160" s="147"/>
      <c r="C160" s="147"/>
      <c r="D160" s="155"/>
      <c r="E160" s="386"/>
      <c r="F160" s="147"/>
      <c r="G160" s="357"/>
      <c r="H160" s="280"/>
      <c r="I160" s="280"/>
      <c r="J160" s="325"/>
      <c r="K160" s="391">
        <f t="shared" si="34"/>
        <v>0</v>
      </c>
      <c r="L160" s="280"/>
      <c r="M160" s="280"/>
      <c r="N160" s="280"/>
      <c r="O160" s="391">
        <f t="shared" si="35"/>
        <v>0</v>
      </c>
      <c r="P160" s="391">
        <f t="shared" si="36"/>
        <v>0</v>
      </c>
      <c r="Q160" s="17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</row>
    <row r="161" spans="1:41" ht="15" customHeight="1" x14ac:dyDescent="0.2">
      <c r="A161" s="394"/>
      <c r="B161" s="147"/>
      <c r="C161" s="147"/>
      <c r="D161" s="155"/>
      <c r="E161" s="386"/>
      <c r="F161" s="147"/>
      <c r="G161" s="357"/>
      <c r="H161" s="280"/>
      <c r="I161" s="280"/>
      <c r="J161" s="325"/>
      <c r="K161" s="391">
        <f t="shared" si="34"/>
        <v>0</v>
      </c>
      <c r="L161" s="280"/>
      <c r="M161" s="280"/>
      <c r="N161" s="280"/>
      <c r="O161" s="391">
        <f t="shared" si="35"/>
        <v>0</v>
      </c>
      <c r="P161" s="391">
        <f t="shared" si="36"/>
        <v>0</v>
      </c>
      <c r="Q161" s="17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</row>
    <row r="162" spans="1:41" ht="15" customHeight="1" x14ac:dyDescent="0.2">
      <c r="A162" s="394"/>
      <c r="B162" s="147"/>
      <c r="C162" s="147"/>
      <c r="D162" s="155"/>
      <c r="E162" s="386"/>
      <c r="F162" s="147"/>
      <c r="G162" s="357"/>
      <c r="H162" s="280"/>
      <c r="I162" s="280"/>
      <c r="J162" s="325"/>
      <c r="K162" s="391">
        <f t="shared" si="34"/>
        <v>0</v>
      </c>
      <c r="L162" s="280"/>
      <c r="M162" s="280"/>
      <c r="N162" s="280"/>
      <c r="O162" s="391">
        <f t="shared" si="35"/>
        <v>0</v>
      </c>
      <c r="P162" s="391">
        <f t="shared" si="36"/>
        <v>0</v>
      </c>
      <c r="Q162" s="17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</row>
    <row r="163" spans="1:41" ht="15" customHeight="1" x14ac:dyDescent="0.2">
      <c r="A163" s="394"/>
      <c r="B163" s="147"/>
      <c r="C163" s="147"/>
      <c r="D163" s="155"/>
      <c r="E163" s="386"/>
      <c r="F163" s="147"/>
      <c r="G163" s="357"/>
      <c r="H163" s="280"/>
      <c r="I163" s="280"/>
      <c r="J163" s="325"/>
      <c r="K163" s="391">
        <f t="shared" si="34"/>
        <v>0</v>
      </c>
      <c r="L163" s="280"/>
      <c r="M163" s="280"/>
      <c r="N163" s="280"/>
      <c r="O163" s="391">
        <f t="shared" si="35"/>
        <v>0</v>
      </c>
      <c r="P163" s="391">
        <f t="shared" si="36"/>
        <v>0</v>
      </c>
      <c r="Q163" s="17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</row>
    <row r="164" spans="1:41" ht="15" customHeight="1" x14ac:dyDescent="0.2">
      <c r="A164" s="394"/>
      <c r="B164" s="147"/>
      <c r="C164" s="147"/>
      <c r="D164" s="155"/>
      <c r="E164" s="386"/>
      <c r="F164" s="147"/>
      <c r="G164" s="357"/>
      <c r="H164" s="280"/>
      <c r="I164" s="280"/>
      <c r="J164" s="325"/>
      <c r="K164" s="391">
        <f t="shared" si="34"/>
        <v>0</v>
      </c>
      <c r="L164" s="280"/>
      <c r="M164" s="280"/>
      <c r="N164" s="280"/>
      <c r="O164" s="391">
        <f t="shared" si="35"/>
        <v>0</v>
      </c>
      <c r="P164" s="391">
        <f t="shared" si="36"/>
        <v>0</v>
      </c>
      <c r="Q164" s="17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</row>
    <row r="165" spans="1:41" ht="15" customHeight="1" x14ac:dyDescent="0.2">
      <c r="A165" s="394"/>
      <c r="B165" s="147"/>
      <c r="C165" s="147"/>
      <c r="D165" s="155"/>
      <c r="E165" s="386"/>
      <c r="F165" s="147"/>
      <c r="G165" s="357"/>
      <c r="H165" s="280"/>
      <c r="I165" s="280"/>
      <c r="J165" s="325"/>
      <c r="K165" s="391">
        <f t="shared" si="34"/>
        <v>0</v>
      </c>
      <c r="L165" s="280"/>
      <c r="M165" s="280"/>
      <c r="N165" s="280"/>
      <c r="O165" s="391">
        <f t="shared" si="35"/>
        <v>0</v>
      </c>
      <c r="P165" s="391">
        <f t="shared" si="36"/>
        <v>0</v>
      </c>
      <c r="Q165" s="17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</row>
    <row r="166" spans="1:41" ht="15" customHeight="1" x14ac:dyDescent="0.2">
      <c r="A166" s="394"/>
      <c r="B166" s="147"/>
      <c r="C166" s="147"/>
      <c r="D166" s="155"/>
      <c r="E166" s="386"/>
      <c r="F166" s="147"/>
      <c r="G166" s="357"/>
      <c r="H166" s="280"/>
      <c r="I166" s="280"/>
      <c r="J166" s="325"/>
      <c r="K166" s="391">
        <f t="shared" si="34"/>
        <v>0</v>
      </c>
      <c r="L166" s="280"/>
      <c r="M166" s="280"/>
      <c r="N166" s="280"/>
      <c r="O166" s="391">
        <f t="shared" si="35"/>
        <v>0</v>
      </c>
      <c r="P166" s="391">
        <f t="shared" si="36"/>
        <v>0</v>
      </c>
      <c r="Q166" s="17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</row>
    <row r="167" spans="1:41" ht="15" customHeight="1" x14ac:dyDescent="0.2">
      <c r="A167" s="394"/>
      <c r="B167" s="147"/>
      <c r="C167" s="147"/>
      <c r="D167" s="155"/>
      <c r="E167" s="386"/>
      <c r="F167" s="147"/>
      <c r="G167" s="357"/>
      <c r="H167" s="280"/>
      <c r="I167" s="280"/>
      <c r="J167" s="325"/>
      <c r="K167" s="391">
        <f t="shared" si="34"/>
        <v>0</v>
      </c>
      <c r="L167" s="280"/>
      <c r="M167" s="280"/>
      <c r="N167" s="280"/>
      <c r="O167" s="391">
        <f t="shared" si="35"/>
        <v>0</v>
      </c>
      <c r="P167" s="391">
        <f t="shared" si="36"/>
        <v>0</v>
      </c>
      <c r="Q167" s="17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</row>
    <row r="168" spans="1:41" ht="15" customHeight="1" x14ac:dyDescent="0.2">
      <c r="A168" s="394"/>
      <c r="B168" s="147"/>
      <c r="C168" s="147"/>
      <c r="D168" s="155"/>
      <c r="E168" s="386"/>
      <c r="F168" s="147"/>
      <c r="G168" s="357"/>
      <c r="H168" s="280"/>
      <c r="I168" s="280"/>
      <c r="J168" s="325"/>
      <c r="K168" s="391">
        <f t="shared" si="34"/>
        <v>0</v>
      </c>
      <c r="L168" s="280"/>
      <c r="M168" s="280"/>
      <c r="N168" s="280"/>
      <c r="O168" s="391">
        <f t="shared" si="35"/>
        <v>0</v>
      </c>
      <c r="P168" s="391">
        <f t="shared" si="36"/>
        <v>0</v>
      </c>
      <c r="Q168" s="17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</row>
    <row r="169" spans="1:41" ht="15" customHeight="1" x14ac:dyDescent="0.2">
      <c r="A169" s="394"/>
      <c r="B169" s="147"/>
      <c r="C169" s="147"/>
      <c r="D169" s="155"/>
      <c r="E169" s="386"/>
      <c r="F169" s="147"/>
      <c r="G169" s="357"/>
      <c r="H169" s="280"/>
      <c r="I169" s="280"/>
      <c r="J169" s="325"/>
      <c r="K169" s="391">
        <f t="shared" ref="K169:K230" si="37">I169+J169</f>
        <v>0</v>
      </c>
      <c r="L169" s="280"/>
      <c r="M169" s="280"/>
      <c r="N169" s="280"/>
      <c r="O169" s="391">
        <f t="shared" ref="O169:O230" si="38">IF(F169=$S$38,K169,0)</f>
        <v>0</v>
      </c>
      <c r="P169" s="391">
        <f t="shared" ref="P169:P230" si="39">IF(OR(F169=$S$39,ISBLANK(F169)),K169,0)</f>
        <v>0</v>
      </c>
      <c r="Q169" s="17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</row>
    <row r="170" spans="1:41" ht="15" customHeight="1" x14ac:dyDescent="0.2">
      <c r="A170" s="394"/>
      <c r="B170" s="147"/>
      <c r="C170" s="147"/>
      <c r="D170" s="155"/>
      <c r="E170" s="386"/>
      <c r="F170" s="147"/>
      <c r="G170" s="357"/>
      <c r="H170" s="280"/>
      <c r="I170" s="280"/>
      <c r="J170" s="325"/>
      <c r="K170" s="391">
        <f t="shared" si="37"/>
        <v>0</v>
      </c>
      <c r="L170" s="280"/>
      <c r="M170" s="280"/>
      <c r="N170" s="280"/>
      <c r="O170" s="391">
        <f t="shared" si="38"/>
        <v>0</v>
      </c>
      <c r="P170" s="391">
        <f t="shared" si="39"/>
        <v>0</v>
      </c>
      <c r="Q170" s="17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</row>
    <row r="171" spans="1:41" ht="15" customHeight="1" x14ac:dyDescent="0.2">
      <c r="A171" s="394"/>
      <c r="B171" s="147"/>
      <c r="C171" s="147"/>
      <c r="D171" s="155"/>
      <c r="E171" s="386"/>
      <c r="F171" s="147"/>
      <c r="G171" s="357"/>
      <c r="H171" s="280"/>
      <c r="I171" s="280"/>
      <c r="J171" s="325"/>
      <c r="K171" s="391">
        <f t="shared" si="37"/>
        <v>0</v>
      </c>
      <c r="L171" s="280"/>
      <c r="M171" s="280"/>
      <c r="N171" s="280"/>
      <c r="O171" s="391">
        <f t="shared" si="38"/>
        <v>0</v>
      </c>
      <c r="P171" s="391">
        <f t="shared" si="39"/>
        <v>0</v>
      </c>
      <c r="Q171" s="17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</row>
    <row r="172" spans="1:41" ht="15" customHeight="1" x14ac:dyDescent="0.2">
      <c r="A172" s="394"/>
      <c r="B172" s="147"/>
      <c r="C172" s="147"/>
      <c r="D172" s="155"/>
      <c r="E172" s="386"/>
      <c r="F172" s="147"/>
      <c r="G172" s="357"/>
      <c r="H172" s="280"/>
      <c r="I172" s="280"/>
      <c r="J172" s="325"/>
      <c r="K172" s="391">
        <f t="shared" si="37"/>
        <v>0</v>
      </c>
      <c r="L172" s="280"/>
      <c r="M172" s="280"/>
      <c r="N172" s="280"/>
      <c r="O172" s="391">
        <f t="shared" si="38"/>
        <v>0</v>
      </c>
      <c r="P172" s="391">
        <f t="shared" si="39"/>
        <v>0</v>
      </c>
      <c r="Q172" s="17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</row>
    <row r="173" spans="1:41" ht="15" customHeight="1" x14ac:dyDescent="0.2">
      <c r="A173" s="394"/>
      <c r="B173" s="147"/>
      <c r="C173" s="147"/>
      <c r="D173" s="155"/>
      <c r="E173" s="386"/>
      <c r="F173" s="147"/>
      <c r="G173" s="357"/>
      <c r="H173" s="280"/>
      <c r="I173" s="280"/>
      <c r="J173" s="325"/>
      <c r="K173" s="391">
        <f t="shared" si="37"/>
        <v>0</v>
      </c>
      <c r="L173" s="280"/>
      <c r="M173" s="280"/>
      <c r="N173" s="280"/>
      <c r="O173" s="391">
        <f t="shared" si="38"/>
        <v>0</v>
      </c>
      <c r="P173" s="391">
        <f t="shared" si="39"/>
        <v>0</v>
      </c>
      <c r="Q173" s="17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</row>
    <row r="174" spans="1:41" ht="15" customHeight="1" x14ac:dyDescent="0.2">
      <c r="A174" s="394"/>
      <c r="B174" s="147"/>
      <c r="C174" s="147"/>
      <c r="D174" s="155"/>
      <c r="E174" s="386"/>
      <c r="F174" s="147"/>
      <c r="G174" s="357"/>
      <c r="H174" s="280"/>
      <c r="I174" s="280"/>
      <c r="J174" s="325"/>
      <c r="K174" s="391">
        <f t="shared" si="37"/>
        <v>0</v>
      </c>
      <c r="L174" s="280"/>
      <c r="M174" s="280"/>
      <c r="N174" s="280"/>
      <c r="O174" s="391">
        <f t="shared" si="38"/>
        <v>0</v>
      </c>
      <c r="P174" s="391">
        <f t="shared" si="39"/>
        <v>0</v>
      </c>
      <c r="Q174" s="17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</row>
    <row r="175" spans="1:41" ht="15" customHeight="1" x14ac:dyDescent="0.2">
      <c r="A175" s="394"/>
      <c r="B175" s="147"/>
      <c r="C175" s="147"/>
      <c r="D175" s="155"/>
      <c r="E175" s="386"/>
      <c r="F175" s="147"/>
      <c r="G175" s="357"/>
      <c r="H175" s="280"/>
      <c r="I175" s="280"/>
      <c r="J175" s="325"/>
      <c r="K175" s="391">
        <f t="shared" si="37"/>
        <v>0</v>
      </c>
      <c r="L175" s="280"/>
      <c r="M175" s="280"/>
      <c r="N175" s="280"/>
      <c r="O175" s="391">
        <f t="shared" si="38"/>
        <v>0</v>
      </c>
      <c r="P175" s="391">
        <f t="shared" si="39"/>
        <v>0</v>
      </c>
      <c r="Q175" s="17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</row>
    <row r="176" spans="1:41" ht="15" customHeight="1" x14ac:dyDescent="0.2">
      <c r="A176" s="394"/>
      <c r="B176" s="147"/>
      <c r="C176" s="147"/>
      <c r="D176" s="155"/>
      <c r="E176" s="386"/>
      <c r="F176" s="147"/>
      <c r="G176" s="357"/>
      <c r="H176" s="280"/>
      <c r="I176" s="280"/>
      <c r="J176" s="325"/>
      <c r="K176" s="391">
        <f t="shared" si="37"/>
        <v>0</v>
      </c>
      <c r="L176" s="280"/>
      <c r="M176" s="280"/>
      <c r="N176" s="280"/>
      <c r="O176" s="391">
        <f t="shared" si="38"/>
        <v>0</v>
      </c>
      <c r="P176" s="391">
        <f t="shared" si="39"/>
        <v>0</v>
      </c>
      <c r="Q176" s="17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</row>
    <row r="177" spans="1:41" ht="15" customHeight="1" x14ac:dyDescent="0.2">
      <c r="A177" s="394"/>
      <c r="B177" s="147"/>
      <c r="C177" s="147"/>
      <c r="D177" s="155"/>
      <c r="E177" s="386"/>
      <c r="F177" s="147"/>
      <c r="G177" s="357"/>
      <c r="H177" s="280"/>
      <c r="I177" s="280"/>
      <c r="J177" s="325"/>
      <c r="K177" s="391">
        <f t="shared" si="37"/>
        <v>0</v>
      </c>
      <c r="L177" s="280"/>
      <c r="M177" s="280"/>
      <c r="N177" s="280"/>
      <c r="O177" s="391">
        <f t="shared" si="38"/>
        <v>0</v>
      </c>
      <c r="P177" s="391">
        <f t="shared" si="39"/>
        <v>0</v>
      </c>
      <c r="Q177" s="17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</row>
    <row r="178" spans="1:41" ht="15" customHeight="1" x14ac:dyDescent="0.2">
      <c r="A178" s="394"/>
      <c r="B178" s="147"/>
      <c r="C178" s="147"/>
      <c r="D178" s="155"/>
      <c r="E178" s="386"/>
      <c r="F178" s="147"/>
      <c r="G178" s="357"/>
      <c r="H178" s="280"/>
      <c r="I178" s="280"/>
      <c r="J178" s="325"/>
      <c r="K178" s="391">
        <f t="shared" si="37"/>
        <v>0</v>
      </c>
      <c r="L178" s="280"/>
      <c r="M178" s="280"/>
      <c r="N178" s="280"/>
      <c r="O178" s="391">
        <f t="shared" si="38"/>
        <v>0</v>
      </c>
      <c r="P178" s="391">
        <f t="shared" si="39"/>
        <v>0</v>
      </c>
      <c r="Q178" s="17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</row>
    <row r="179" spans="1:41" ht="15" customHeight="1" x14ac:dyDescent="0.2">
      <c r="A179" s="394"/>
      <c r="B179" s="147"/>
      <c r="C179" s="147"/>
      <c r="D179" s="155"/>
      <c r="E179" s="386"/>
      <c r="F179" s="147"/>
      <c r="G179" s="357"/>
      <c r="H179" s="280"/>
      <c r="I179" s="280"/>
      <c r="J179" s="325"/>
      <c r="K179" s="391">
        <f t="shared" si="37"/>
        <v>0</v>
      </c>
      <c r="L179" s="280"/>
      <c r="M179" s="280"/>
      <c r="N179" s="280"/>
      <c r="O179" s="391">
        <f t="shared" si="38"/>
        <v>0</v>
      </c>
      <c r="P179" s="391">
        <f t="shared" si="39"/>
        <v>0</v>
      </c>
      <c r="Q179" s="17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</row>
    <row r="180" spans="1:41" ht="15" customHeight="1" x14ac:dyDescent="0.2">
      <c r="A180" s="394"/>
      <c r="B180" s="147"/>
      <c r="C180" s="147"/>
      <c r="D180" s="155"/>
      <c r="E180" s="386"/>
      <c r="F180" s="147"/>
      <c r="G180" s="357"/>
      <c r="H180" s="280"/>
      <c r="I180" s="280"/>
      <c r="J180" s="325"/>
      <c r="K180" s="391">
        <f t="shared" si="37"/>
        <v>0</v>
      </c>
      <c r="L180" s="280"/>
      <c r="M180" s="280"/>
      <c r="N180" s="280"/>
      <c r="O180" s="391">
        <f t="shared" si="38"/>
        <v>0</v>
      </c>
      <c r="P180" s="391">
        <f t="shared" si="39"/>
        <v>0</v>
      </c>
      <c r="Q180" s="17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</row>
    <row r="181" spans="1:41" ht="15" customHeight="1" x14ac:dyDescent="0.2">
      <c r="A181" s="394"/>
      <c r="B181" s="147"/>
      <c r="C181" s="147"/>
      <c r="D181" s="155"/>
      <c r="E181" s="386"/>
      <c r="F181" s="147"/>
      <c r="G181" s="357"/>
      <c r="H181" s="280"/>
      <c r="I181" s="280"/>
      <c r="J181" s="325"/>
      <c r="K181" s="391">
        <f t="shared" si="37"/>
        <v>0</v>
      </c>
      <c r="L181" s="280"/>
      <c r="M181" s="280"/>
      <c r="N181" s="280"/>
      <c r="O181" s="391">
        <f t="shared" si="38"/>
        <v>0</v>
      </c>
      <c r="P181" s="391">
        <f t="shared" si="39"/>
        <v>0</v>
      </c>
      <c r="Q181" s="17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</row>
    <row r="182" spans="1:41" ht="15" customHeight="1" x14ac:dyDescent="0.2">
      <c r="A182" s="394"/>
      <c r="B182" s="147"/>
      <c r="C182" s="147"/>
      <c r="D182" s="155"/>
      <c r="E182" s="386"/>
      <c r="F182" s="147"/>
      <c r="G182" s="357"/>
      <c r="H182" s="280"/>
      <c r="I182" s="280"/>
      <c r="J182" s="325"/>
      <c r="K182" s="391">
        <f t="shared" si="37"/>
        <v>0</v>
      </c>
      <c r="L182" s="280"/>
      <c r="M182" s="280"/>
      <c r="N182" s="280"/>
      <c r="O182" s="391">
        <f t="shared" si="38"/>
        <v>0</v>
      </c>
      <c r="P182" s="391">
        <f t="shared" si="39"/>
        <v>0</v>
      </c>
      <c r="Q182" s="17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</row>
    <row r="183" spans="1:41" ht="15" customHeight="1" x14ac:dyDescent="0.2">
      <c r="A183" s="394"/>
      <c r="B183" s="147"/>
      <c r="C183" s="147"/>
      <c r="D183" s="155"/>
      <c r="E183" s="386"/>
      <c r="F183" s="147"/>
      <c r="G183" s="357"/>
      <c r="H183" s="280"/>
      <c r="I183" s="280"/>
      <c r="J183" s="325"/>
      <c r="K183" s="391">
        <f t="shared" si="37"/>
        <v>0</v>
      </c>
      <c r="L183" s="280"/>
      <c r="M183" s="280"/>
      <c r="N183" s="280"/>
      <c r="O183" s="391">
        <f t="shared" si="38"/>
        <v>0</v>
      </c>
      <c r="P183" s="391">
        <f t="shared" si="39"/>
        <v>0</v>
      </c>
      <c r="Q183" s="17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</row>
    <row r="184" spans="1:41" ht="15" customHeight="1" x14ac:dyDescent="0.2">
      <c r="A184" s="394"/>
      <c r="B184" s="147"/>
      <c r="C184" s="147"/>
      <c r="D184" s="155"/>
      <c r="E184" s="386"/>
      <c r="F184" s="147"/>
      <c r="G184" s="357"/>
      <c r="H184" s="280"/>
      <c r="I184" s="280"/>
      <c r="J184" s="325"/>
      <c r="K184" s="391">
        <f t="shared" si="37"/>
        <v>0</v>
      </c>
      <c r="L184" s="280"/>
      <c r="M184" s="280"/>
      <c r="N184" s="280"/>
      <c r="O184" s="391">
        <f t="shared" si="38"/>
        <v>0</v>
      </c>
      <c r="P184" s="391">
        <f t="shared" si="39"/>
        <v>0</v>
      </c>
      <c r="Q184" s="17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</row>
    <row r="185" spans="1:41" ht="15" customHeight="1" x14ac:dyDescent="0.2">
      <c r="A185" s="394"/>
      <c r="B185" s="147"/>
      <c r="C185" s="147"/>
      <c r="D185" s="155"/>
      <c r="E185" s="386"/>
      <c r="F185" s="147"/>
      <c r="G185" s="357"/>
      <c r="H185" s="280"/>
      <c r="I185" s="280"/>
      <c r="J185" s="325"/>
      <c r="K185" s="391">
        <f t="shared" si="37"/>
        <v>0</v>
      </c>
      <c r="L185" s="280"/>
      <c r="M185" s="280"/>
      <c r="N185" s="280"/>
      <c r="O185" s="391">
        <f t="shared" si="38"/>
        <v>0</v>
      </c>
      <c r="P185" s="391">
        <f t="shared" si="39"/>
        <v>0</v>
      </c>
      <c r="Q185" s="17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</row>
    <row r="186" spans="1:41" ht="15" customHeight="1" x14ac:dyDescent="0.2">
      <c r="A186" s="394"/>
      <c r="B186" s="147"/>
      <c r="C186" s="147"/>
      <c r="D186" s="155"/>
      <c r="E186" s="386"/>
      <c r="F186" s="147"/>
      <c r="G186" s="357"/>
      <c r="H186" s="280"/>
      <c r="I186" s="280"/>
      <c r="J186" s="325"/>
      <c r="K186" s="391">
        <f t="shared" si="37"/>
        <v>0</v>
      </c>
      <c r="L186" s="280"/>
      <c r="M186" s="280"/>
      <c r="N186" s="280"/>
      <c r="O186" s="391">
        <f t="shared" si="38"/>
        <v>0</v>
      </c>
      <c r="P186" s="391">
        <f t="shared" si="39"/>
        <v>0</v>
      </c>
      <c r="Q186" s="17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</row>
    <row r="187" spans="1:41" ht="15" customHeight="1" x14ac:dyDescent="0.2">
      <c r="A187" s="394"/>
      <c r="B187" s="147"/>
      <c r="C187" s="147"/>
      <c r="D187" s="155"/>
      <c r="E187" s="386"/>
      <c r="F187" s="147"/>
      <c r="G187" s="357"/>
      <c r="H187" s="280"/>
      <c r="I187" s="280"/>
      <c r="J187" s="325"/>
      <c r="K187" s="391">
        <f t="shared" si="37"/>
        <v>0</v>
      </c>
      <c r="L187" s="280"/>
      <c r="M187" s="280"/>
      <c r="N187" s="280"/>
      <c r="O187" s="391">
        <f t="shared" si="38"/>
        <v>0</v>
      </c>
      <c r="P187" s="391">
        <f t="shared" si="39"/>
        <v>0</v>
      </c>
      <c r="Q187" s="17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</row>
    <row r="188" spans="1:41" ht="15" customHeight="1" x14ac:dyDescent="0.2">
      <c r="A188" s="394"/>
      <c r="B188" s="147"/>
      <c r="C188" s="147"/>
      <c r="D188" s="155"/>
      <c r="E188" s="386"/>
      <c r="F188" s="147"/>
      <c r="G188" s="357"/>
      <c r="H188" s="280"/>
      <c r="I188" s="280"/>
      <c r="J188" s="325"/>
      <c r="K188" s="391">
        <f t="shared" si="37"/>
        <v>0</v>
      </c>
      <c r="L188" s="280"/>
      <c r="M188" s="280"/>
      <c r="N188" s="280"/>
      <c r="O188" s="391">
        <f t="shared" si="38"/>
        <v>0</v>
      </c>
      <c r="P188" s="391">
        <f t="shared" si="39"/>
        <v>0</v>
      </c>
      <c r="Q188" s="17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</row>
    <row r="189" spans="1:41" ht="15" customHeight="1" x14ac:dyDescent="0.2">
      <c r="A189" s="394"/>
      <c r="B189" s="147"/>
      <c r="C189" s="147"/>
      <c r="D189" s="155"/>
      <c r="E189" s="386"/>
      <c r="F189" s="147"/>
      <c r="G189" s="357"/>
      <c r="H189" s="280"/>
      <c r="I189" s="280"/>
      <c r="J189" s="325"/>
      <c r="K189" s="391">
        <f t="shared" si="37"/>
        <v>0</v>
      </c>
      <c r="L189" s="280"/>
      <c r="M189" s="280"/>
      <c r="N189" s="280"/>
      <c r="O189" s="391">
        <f t="shared" si="38"/>
        <v>0</v>
      </c>
      <c r="P189" s="391">
        <f t="shared" si="39"/>
        <v>0</v>
      </c>
      <c r="Q189" s="17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</row>
    <row r="190" spans="1:41" ht="15" customHeight="1" x14ac:dyDescent="0.2">
      <c r="A190" s="394"/>
      <c r="B190" s="147"/>
      <c r="C190" s="147"/>
      <c r="D190" s="155"/>
      <c r="E190" s="386"/>
      <c r="F190" s="147"/>
      <c r="G190" s="357"/>
      <c r="H190" s="280"/>
      <c r="I190" s="280"/>
      <c r="J190" s="325"/>
      <c r="K190" s="391">
        <f t="shared" si="37"/>
        <v>0</v>
      </c>
      <c r="L190" s="280"/>
      <c r="M190" s="280"/>
      <c r="N190" s="280"/>
      <c r="O190" s="391">
        <f t="shared" si="38"/>
        <v>0</v>
      </c>
      <c r="P190" s="391">
        <f t="shared" si="39"/>
        <v>0</v>
      </c>
      <c r="Q190" s="17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</row>
    <row r="191" spans="1:41" ht="15" customHeight="1" x14ac:dyDescent="0.2">
      <c r="A191" s="394"/>
      <c r="B191" s="147"/>
      <c r="C191" s="147"/>
      <c r="D191" s="155"/>
      <c r="E191" s="386"/>
      <c r="F191" s="147"/>
      <c r="G191" s="357"/>
      <c r="H191" s="280"/>
      <c r="I191" s="280"/>
      <c r="J191" s="325"/>
      <c r="K191" s="391">
        <f t="shared" si="37"/>
        <v>0</v>
      </c>
      <c r="L191" s="280"/>
      <c r="M191" s="280"/>
      <c r="N191" s="280"/>
      <c r="O191" s="391">
        <f t="shared" si="38"/>
        <v>0</v>
      </c>
      <c r="P191" s="391">
        <f t="shared" si="39"/>
        <v>0</v>
      </c>
      <c r="Q191" s="17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</row>
    <row r="192" spans="1:41" ht="15" customHeight="1" x14ac:dyDescent="0.2">
      <c r="A192" s="394"/>
      <c r="B192" s="147"/>
      <c r="C192" s="147"/>
      <c r="D192" s="155"/>
      <c r="E192" s="386"/>
      <c r="F192" s="147"/>
      <c r="G192" s="357"/>
      <c r="H192" s="280"/>
      <c r="I192" s="280"/>
      <c r="J192" s="325"/>
      <c r="K192" s="391">
        <f t="shared" si="37"/>
        <v>0</v>
      </c>
      <c r="L192" s="280"/>
      <c r="M192" s="280"/>
      <c r="N192" s="280"/>
      <c r="O192" s="391">
        <f t="shared" si="38"/>
        <v>0</v>
      </c>
      <c r="P192" s="391">
        <f t="shared" si="39"/>
        <v>0</v>
      </c>
      <c r="Q192" s="17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</row>
    <row r="193" spans="1:41" ht="15" customHeight="1" x14ac:dyDescent="0.2">
      <c r="A193" s="394"/>
      <c r="B193" s="147"/>
      <c r="C193" s="147"/>
      <c r="D193" s="155"/>
      <c r="E193" s="386"/>
      <c r="F193" s="147"/>
      <c r="G193" s="357"/>
      <c r="H193" s="280"/>
      <c r="I193" s="280"/>
      <c r="J193" s="325"/>
      <c r="K193" s="391">
        <f t="shared" si="37"/>
        <v>0</v>
      </c>
      <c r="L193" s="280"/>
      <c r="M193" s="280"/>
      <c r="N193" s="280"/>
      <c r="O193" s="391">
        <f t="shared" si="38"/>
        <v>0</v>
      </c>
      <c r="P193" s="391">
        <f t="shared" si="39"/>
        <v>0</v>
      </c>
      <c r="Q193" s="17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</row>
    <row r="194" spans="1:41" ht="15" customHeight="1" x14ac:dyDescent="0.2">
      <c r="A194" s="394"/>
      <c r="B194" s="147"/>
      <c r="C194" s="147"/>
      <c r="D194" s="155"/>
      <c r="E194" s="386"/>
      <c r="F194" s="147"/>
      <c r="G194" s="357"/>
      <c r="H194" s="280"/>
      <c r="I194" s="280"/>
      <c r="J194" s="325"/>
      <c r="K194" s="391">
        <f t="shared" si="37"/>
        <v>0</v>
      </c>
      <c r="L194" s="280"/>
      <c r="M194" s="280"/>
      <c r="N194" s="280"/>
      <c r="O194" s="391">
        <f t="shared" si="38"/>
        <v>0</v>
      </c>
      <c r="P194" s="391">
        <f t="shared" si="39"/>
        <v>0</v>
      </c>
      <c r="Q194" s="17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</row>
    <row r="195" spans="1:41" ht="15" customHeight="1" x14ac:dyDescent="0.2">
      <c r="A195" s="394"/>
      <c r="B195" s="147"/>
      <c r="C195" s="147"/>
      <c r="D195" s="155"/>
      <c r="E195" s="386"/>
      <c r="F195" s="147"/>
      <c r="G195" s="357"/>
      <c r="H195" s="280"/>
      <c r="I195" s="280"/>
      <c r="J195" s="325"/>
      <c r="K195" s="391">
        <f t="shared" si="37"/>
        <v>0</v>
      </c>
      <c r="L195" s="280"/>
      <c r="M195" s="280"/>
      <c r="N195" s="280"/>
      <c r="O195" s="391">
        <f t="shared" si="38"/>
        <v>0</v>
      </c>
      <c r="P195" s="391">
        <f t="shared" si="39"/>
        <v>0</v>
      </c>
      <c r="Q195" s="17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</row>
    <row r="196" spans="1:41" ht="15" customHeight="1" x14ac:dyDescent="0.2">
      <c r="A196" s="394"/>
      <c r="B196" s="147"/>
      <c r="C196" s="147"/>
      <c r="D196" s="155"/>
      <c r="E196" s="386"/>
      <c r="F196" s="147"/>
      <c r="G196" s="357"/>
      <c r="H196" s="280"/>
      <c r="I196" s="280"/>
      <c r="J196" s="325"/>
      <c r="K196" s="391">
        <f t="shared" si="37"/>
        <v>0</v>
      </c>
      <c r="L196" s="280"/>
      <c r="M196" s="280"/>
      <c r="N196" s="280"/>
      <c r="O196" s="391">
        <f t="shared" si="38"/>
        <v>0</v>
      </c>
      <c r="P196" s="391">
        <f t="shared" si="39"/>
        <v>0</v>
      </c>
      <c r="Q196" s="17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</row>
    <row r="197" spans="1:41" ht="15" customHeight="1" x14ac:dyDescent="0.2">
      <c r="A197" s="394"/>
      <c r="B197" s="147"/>
      <c r="C197" s="147"/>
      <c r="D197" s="155"/>
      <c r="E197" s="386"/>
      <c r="F197" s="147"/>
      <c r="G197" s="357"/>
      <c r="H197" s="280"/>
      <c r="I197" s="280"/>
      <c r="J197" s="325"/>
      <c r="K197" s="391">
        <f t="shared" si="37"/>
        <v>0</v>
      </c>
      <c r="L197" s="280"/>
      <c r="M197" s="280"/>
      <c r="N197" s="280"/>
      <c r="O197" s="391">
        <f t="shared" si="38"/>
        <v>0</v>
      </c>
      <c r="P197" s="391">
        <f t="shared" si="39"/>
        <v>0</v>
      </c>
      <c r="Q197" s="17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</row>
    <row r="198" spans="1:41" ht="15" customHeight="1" x14ac:dyDescent="0.2">
      <c r="A198" s="394"/>
      <c r="B198" s="147"/>
      <c r="C198" s="147"/>
      <c r="D198" s="155"/>
      <c r="E198" s="386"/>
      <c r="F198" s="147"/>
      <c r="G198" s="357"/>
      <c r="H198" s="280"/>
      <c r="I198" s="280"/>
      <c r="J198" s="325"/>
      <c r="K198" s="391">
        <f t="shared" si="37"/>
        <v>0</v>
      </c>
      <c r="L198" s="280"/>
      <c r="M198" s="280"/>
      <c r="N198" s="280"/>
      <c r="O198" s="391">
        <f t="shared" si="38"/>
        <v>0</v>
      </c>
      <c r="P198" s="391">
        <f t="shared" si="39"/>
        <v>0</v>
      </c>
      <c r="Q198" s="17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</row>
    <row r="199" spans="1:41" ht="15" customHeight="1" x14ac:dyDescent="0.2">
      <c r="A199" s="394"/>
      <c r="B199" s="147"/>
      <c r="C199" s="147"/>
      <c r="D199" s="155"/>
      <c r="E199" s="386"/>
      <c r="F199" s="147"/>
      <c r="G199" s="357"/>
      <c r="H199" s="280"/>
      <c r="I199" s="280"/>
      <c r="J199" s="325"/>
      <c r="K199" s="391">
        <f t="shared" si="37"/>
        <v>0</v>
      </c>
      <c r="L199" s="280"/>
      <c r="M199" s="280"/>
      <c r="N199" s="280"/>
      <c r="O199" s="391">
        <f t="shared" si="38"/>
        <v>0</v>
      </c>
      <c r="P199" s="391">
        <f t="shared" si="39"/>
        <v>0</v>
      </c>
      <c r="Q199" s="17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</row>
    <row r="200" spans="1:41" ht="15" customHeight="1" x14ac:dyDescent="0.2">
      <c r="A200" s="394"/>
      <c r="B200" s="147"/>
      <c r="C200" s="147"/>
      <c r="D200" s="155"/>
      <c r="E200" s="386"/>
      <c r="F200" s="147"/>
      <c r="G200" s="357"/>
      <c r="H200" s="280"/>
      <c r="I200" s="280"/>
      <c r="J200" s="325"/>
      <c r="K200" s="391">
        <f t="shared" si="37"/>
        <v>0</v>
      </c>
      <c r="L200" s="280"/>
      <c r="M200" s="280"/>
      <c r="N200" s="280"/>
      <c r="O200" s="391">
        <f t="shared" si="38"/>
        <v>0</v>
      </c>
      <c r="P200" s="391">
        <f t="shared" si="39"/>
        <v>0</v>
      </c>
      <c r="Q200" s="17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</row>
    <row r="201" spans="1:41" ht="15" customHeight="1" x14ac:dyDescent="0.2">
      <c r="A201" s="394"/>
      <c r="B201" s="147"/>
      <c r="C201" s="147"/>
      <c r="D201" s="155"/>
      <c r="E201" s="386"/>
      <c r="F201" s="147"/>
      <c r="G201" s="357"/>
      <c r="H201" s="280"/>
      <c r="I201" s="280"/>
      <c r="J201" s="325"/>
      <c r="K201" s="391">
        <f t="shared" si="37"/>
        <v>0</v>
      </c>
      <c r="L201" s="280"/>
      <c r="M201" s="280"/>
      <c r="N201" s="280"/>
      <c r="O201" s="391">
        <f t="shared" si="38"/>
        <v>0</v>
      </c>
      <c r="P201" s="391">
        <f t="shared" si="39"/>
        <v>0</v>
      </c>
      <c r="Q201" s="17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</row>
    <row r="202" spans="1:41" ht="15" customHeight="1" x14ac:dyDescent="0.2">
      <c r="A202" s="394"/>
      <c r="B202" s="147"/>
      <c r="C202" s="147"/>
      <c r="D202" s="155"/>
      <c r="E202" s="386"/>
      <c r="F202" s="147"/>
      <c r="G202" s="357"/>
      <c r="H202" s="280"/>
      <c r="I202" s="280"/>
      <c r="J202" s="325"/>
      <c r="K202" s="391">
        <f t="shared" si="37"/>
        <v>0</v>
      </c>
      <c r="L202" s="280"/>
      <c r="M202" s="280"/>
      <c r="N202" s="280"/>
      <c r="O202" s="391">
        <f t="shared" si="38"/>
        <v>0</v>
      </c>
      <c r="P202" s="391">
        <f t="shared" si="39"/>
        <v>0</v>
      </c>
      <c r="Q202" s="17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</row>
    <row r="203" spans="1:41" ht="15" customHeight="1" x14ac:dyDescent="0.2">
      <c r="A203" s="394"/>
      <c r="B203" s="147"/>
      <c r="C203" s="147"/>
      <c r="D203" s="155"/>
      <c r="E203" s="386"/>
      <c r="F203" s="147"/>
      <c r="G203" s="357"/>
      <c r="H203" s="280"/>
      <c r="I203" s="280"/>
      <c r="J203" s="325"/>
      <c r="K203" s="391">
        <f t="shared" si="37"/>
        <v>0</v>
      </c>
      <c r="L203" s="280"/>
      <c r="M203" s="280"/>
      <c r="N203" s="280"/>
      <c r="O203" s="391">
        <f t="shared" si="38"/>
        <v>0</v>
      </c>
      <c r="P203" s="391">
        <f t="shared" si="39"/>
        <v>0</v>
      </c>
      <c r="Q203" s="17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</row>
    <row r="204" spans="1:41" ht="15" customHeight="1" x14ac:dyDescent="0.2">
      <c r="A204" s="394"/>
      <c r="B204" s="147"/>
      <c r="C204" s="147"/>
      <c r="D204" s="155"/>
      <c r="E204" s="386"/>
      <c r="F204" s="147"/>
      <c r="G204" s="357"/>
      <c r="H204" s="280"/>
      <c r="I204" s="280"/>
      <c r="J204" s="325"/>
      <c r="K204" s="391">
        <f t="shared" si="37"/>
        <v>0</v>
      </c>
      <c r="L204" s="280"/>
      <c r="M204" s="280"/>
      <c r="N204" s="280"/>
      <c r="O204" s="391">
        <f t="shared" si="38"/>
        <v>0</v>
      </c>
      <c r="P204" s="391">
        <f t="shared" si="39"/>
        <v>0</v>
      </c>
      <c r="Q204" s="17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</row>
    <row r="205" spans="1:41" ht="15" customHeight="1" x14ac:dyDescent="0.2">
      <c r="A205" s="394"/>
      <c r="B205" s="147"/>
      <c r="C205" s="147"/>
      <c r="D205" s="155"/>
      <c r="E205" s="386"/>
      <c r="F205" s="147"/>
      <c r="G205" s="357"/>
      <c r="H205" s="280"/>
      <c r="I205" s="280"/>
      <c r="J205" s="325"/>
      <c r="K205" s="391">
        <f t="shared" si="37"/>
        <v>0</v>
      </c>
      <c r="L205" s="280"/>
      <c r="M205" s="280"/>
      <c r="N205" s="280"/>
      <c r="O205" s="391">
        <f t="shared" si="38"/>
        <v>0</v>
      </c>
      <c r="P205" s="391">
        <f t="shared" si="39"/>
        <v>0</v>
      </c>
      <c r="Q205" s="17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</row>
    <row r="206" spans="1:41" ht="15" customHeight="1" x14ac:dyDescent="0.2">
      <c r="A206" s="394"/>
      <c r="B206" s="147"/>
      <c r="C206" s="147"/>
      <c r="D206" s="155"/>
      <c r="E206" s="386"/>
      <c r="F206" s="147"/>
      <c r="G206" s="357"/>
      <c r="H206" s="280"/>
      <c r="I206" s="280"/>
      <c r="J206" s="325"/>
      <c r="K206" s="391">
        <f t="shared" si="37"/>
        <v>0</v>
      </c>
      <c r="L206" s="280"/>
      <c r="M206" s="280"/>
      <c r="N206" s="280"/>
      <c r="O206" s="391">
        <f t="shared" si="38"/>
        <v>0</v>
      </c>
      <c r="P206" s="391">
        <f t="shared" si="39"/>
        <v>0</v>
      </c>
      <c r="Q206" s="17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</row>
    <row r="207" spans="1:41" ht="15" customHeight="1" x14ac:dyDescent="0.2">
      <c r="A207" s="394"/>
      <c r="B207" s="147"/>
      <c r="C207" s="147"/>
      <c r="D207" s="155"/>
      <c r="E207" s="386"/>
      <c r="F207" s="147"/>
      <c r="G207" s="357"/>
      <c r="H207" s="280"/>
      <c r="I207" s="280"/>
      <c r="J207" s="325"/>
      <c r="K207" s="391">
        <f t="shared" si="37"/>
        <v>0</v>
      </c>
      <c r="L207" s="280"/>
      <c r="M207" s="280"/>
      <c r="N207" s="280"/>
      <c r="O207" s="391">
        <f t="shared" si="38"/>
        <v>0</v>
      </c>
      <c r="P207" s="391">
        <f t="shared" si="39"/>
        <v>0</v>
      </c>
      <c r="Q207" s="17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</row>
    <row r="208" spans="1:41" ht="15" customHeight="1" x14ac:dyDescent="0.2">
      <c r="A208" s="394"/>
      <c r="B208" s="147"/>
      <c r="C208" s="147"/>
      <c r="D208" s="155"/>
      <c r="E208" s="386"/>
      <c r="F208" s="147"/>
      <c r="G208" s="357"/>
      <c r="H208" s="280"/>
      <c r="I208" s="280"/>
      <c r="J208" s="325"/>
      <c r="K208" s="391">
        <f t="shared" si="37"/>
        <v>0</v>
      </c>
      <c r="L208" s="280"/>
      <c r="M208" s="280"/>
      <c r="N208" s="280"/>
      <c r="O208" s="391">
        <f t="shared" si="38"/>
        <v>0</v>
      </c>
      <c r="P208" s="391">
        <f t="shared" si="39"/>
        <v>0</v>
      </c>
      <c r="Q208" s="17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</row>
    <row r="209" spans="1:41" ht="15" customHeight="1" x14ac:dyDescent="0.2">
      <c r="A209" s="394"/>
      <c r="B209" s="147"/>
      <c r="C209" s="147"/>
      <c r="D209" s="155"/>
      <c r="E209" s="386"/>
      <c r="F209" s="147"/>
      <c r="G209" s="357"/>
      <c r="H209" s="280"/>
      <c r="I209" s="280"/>
      <c r="J209" s="325"/>
      <c r="K209" s="391">
        <f t="shared" si="37"/>
        <v>0</v>
      </c>
      <c r="L209" s="280"/>
      <c r="M209" s="280"/>
      <c r="N209" s="280"/>
      <c r="O209" s="391">
        <f t="shared" si="38"/>
        <v>0</v>
      </c>
      <c r="P209" s="391">
        <f t="shared" si="39"/>
        <v>0</v>
      </c>
      <c r="Q209" s="17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</row>
    <row r="210" spans="1:41" ht="15" customHeight="1" x14ac:dyDescent="0.2">
      <c r="A210" s="394"/>
      <c r="B210" s="147"/>
      <c r="C210" s="147"/>
      <c r="D210" s="155"/>
      <c r="E210" s="386"/>
      <c r="F210" s="147"/>
      <c r="G210" s="357"/>
      <c r="H210" s="280"/>
      <c r="I210" s="280"/>
      <c r="J210" s="325"/>
      <c r="K210" s="391">
        <f t="shared" si="37"/>
        <v>0</v>
      </c>
      <c r="L210" s="280"/>
      <c r="M210" s="280"/>
      <c r="N210" s="280"/>
      <c r="O210" s="391">
        <f t="shared" si="38"/>
        <v>0</v>
      </c>
      <c r="P210" s="391">
        <f t="shared" si="39"/>
        <v>0</v>
      </c>
      <c r="Q210" s="17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</row>
    <row r="211" spans="1:41" ht="15" customHeight="1" x14ac:dyDescent="0.2">
      <c r="A211" s="394"/>
      <c r="B211" s="147"/>
      <c r="C211" s="147"/>
      <c r="D211" s="155"/>
      <c r="E211" s="386"/>
      <c r="F211" s="147"/>
      <c r="G211" s="357"/>
      <c r="H211" s="280"/>
      <c r="I211" s="280"/>
      <c r="J211" s="325"/>
      <c r="K211" s="391">
        <f t="shared" si="37"/>
        <v>0</v>
      </c>
      <c r="L211" s="280"/>
      <c r="M211" s="280"/>
      <c r="N211" s="280"/>
      <c r="O211" s="391">
        <f t="shared" si="38"/>
        <v>0</v>
      </c>
      <c r="P211" s="391">
        <f t="shared" si="39"/>
        <v>0</v>
      </c>
      <c r="Q211" s="17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</row>
    <row r="212" spans="1:41" ht="15" customHeight="1" x14ac:dyDescent="0.2">
      <c r="A212" s="394"/>
      <c r="B212" s="147"/>
      <c r="C212" s="147"/>
      <c r="D212" s="155"/>
      <c r="E212" s="386"/>
      <c r="F212" s="147"/>
      <c r="G212" s="357"/>
      <c r="H212" s="280"/>
      <c r="I212" s="280"/>
      <c r="J212" s="325"/>
      <c r="K212" s="391">
        <f t="shared" si="37"/>
        <v>0</v>
      </c>
      <c r="L212" s="280"/>
      <c r="M212" s="280"/>
      <c r="N212" s="280"/>
      <c r="O212" s="391">
        <f t="shared" si="38"/>
        <v>0</v>
      </c>
      <c r="P212" s="391">
        <f t="shared" si="39"/>
        <v>0</v>
      </c>
      <c r="Q212" s="17"/>
      <c r="R212" s="272"/>
      <c r="S212" s="272"/>
      <c r="T212" s="272"/>
      <c r="U212" s="272"/>
      <c r="Z212" s="272"/>
      <c r="AA212" s="272"/>
      <c r="AB212" s="272"/>
      <c r="AC212" s="272"/>
      <c r="AD212" s="272"/>
      <c r="AE212" s="272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</row>
    <row r="213" spans="1:41" ht="15" customHeight="1" x14ac:dyDescent="0.2">
      <c r="A213" s="394"/>
      <c r="B213" s="147"/>
      <c r="C213" s="147"/>
      <c r="D213" s="155"/>
      <c r="E213" s="386"/>
      <c r="F213" s="147"/>
      <c r="G213" s="357"/>
      <c r="H213" s="280"/>
      <c r="I213" s="280"/>
      <c r="J213" s="325"/>
      <c r="K213" s="391">
        <f t="shared" si="37"/>
        <v>0</v>
      </c>
      <c r="L213" s="280"/>
      <c r="M213" s="280"/>
      <c r="N213" s="280"/>
      <c r="O213" s="391">
        <f t="shared" si="38"/>
        <v>0</v>
      </c>
      <c r="P213" s="391">
        <f t="shared" si="39"/>
        <v>0</v>
      </c>
      <c r="Q213" s="17"/>
      <c r="R213" s="272"/>
      <c r="S213" s="272"/>
      <c r="T213" s="272"/>
      <c r="U213" s="272"/>
      <c r="Z213" s="272"/>
      <c r="AA213" s="272"/>
      <c r="AB213" s="272"/>
      <c r="AC213" s="272"/>
      <c r="AD213" s="272"/>
      <c r="AE213" s="272"/>
      <c r="AO213" s="111"/>
    </row>
    <row r="214" spans="1:41" ht="15" customHeight="1" x14ac:dyDescent="0.2">
      <c r="A214" s="394"/>
      <c r="B214" s="147"/>
      <c r="C214" s="147"/>
      <c r="D214" s="155"/>
      <c r="E214" s="386"/>
      <c r="F214" s="147"/>
      <c r="G214" s="357"/>
      <c r="H214" s="280"/>
      <c r="I214" s="280"/>
      <c r="J214" s="325"/>
      <c r="K214" s="391">
        <f t="shared" si="37"/>
        <v>0</v>
      </c>
      <c r="L214" s="280"/>
      <c r="M214" s="280"/>
      <c r="N214" s="280"/>
      <c r="O214" s="391">
        <f t="shared" si="38"/>
        <v>0</v>
      </c>
      <c r="P214" s="391">
        <f t="shared" si="39"/>
        <v>0</v>
      </c>
      <c r="Q214" s="17"/>
      <c r="R214" s="272"/>
      <c r="S214" s="272"/>
      <c r="T214" s="272"/>
      <c r="U214" s="272"/>
      <c r="Z214" s="272"/>
      <c r="AA214" s="272"/>
      <c r="AB214" s="272"/>
      <c r="AC214" s="272"/>
      <c r="AD214" s="272"/>
      <c r="AE214" s="272"/>
      <c r="AO214" s="111"/>
    </row>
    <row r="215" spans="1:41" ht="15" customHeight="1" x14ac:dyDescent="0.2">
      <c r="A215" s="394"/>
      <c r="B215" s="147"/>
      <c r="C215" s="147"/>
      <c r="D215" s="155"/>
      <c r="E215" s="386"/>
      <c r="F215" s="147"/>
      <c r="G215" s="357"/>
      <c r="H215" s="280"/>
      <c r="I215" s="280"/>
      <c r="J215" s="325"/>
      <c r="K215" s="391">
        <f t="shared" si="37"/>
        <v>0</v>
      </c>
      <c r="L215" s="280"/>
      <c r="M215" s="280"/>
      <c r="N215" s="280"/>
      <c r="O215" s="391">
        <f t="shared" si="38"/>
        <v>0</v>
      </c>
      <c r="P215" s="391">
        <f t="shared" si="39"/>
        <v>0</v>
      </c>
      <c r="Q215" s="17"/>
      <c r="R215" s="272"/>
      <c r="S215" s="272"/>
      <c r="T215" s="272"/>
      <c r="AE215" s="272"/>
      <c r="AO215" s="111"/>
    </row>
    <row r="216" spans="1:41" ht="15" customHeight="1" x14ac:dyDescent="0.2">
      <c r="A216" s="394"/>
      <c r="B216" s="147"/>
      <c r="C216" s="147"/>
      <c r="D216" s="155"/>
      <c r="E216" s="386"/>
      <c r="F216" s="147"/>
      <c r="G216" s="357"/>
      <c r="H216" s="280"/>
      <c r="I216" s="280"/>
      <c r="J216" s="325"/>
      <c r="K216" s="391">
        <f t="shared" si="37"/>
        <v>0</v>
      </c>
      <c r="L216" s="280"/>
      <c r="M216" s="280"/>
      <c r="N216" s="280"/>
      <c r="O216" s="391">
        <f t="shared" si="38"/>
        <v>0</v>
      </c>
      <c r="P216" s="391">
        <f t="shared" si="39"/>
        <v>0</v>
      </c>
      <c r="Q216" s="17"/>
      <c r="R216" s="272"/>
      <c r="S216" s="272"/>
      <c r="T216" s="272"/>
      <c r="AE216" s="272"/>
      <c r="AO216" s="111"/>
    </row>
    <row r="217" spans="1:41" ht="15" customHeight="1" x14ac:dyDescent="0.2">
      <c r="A217" s="394"/>
      <c r="B217" s="147"/>
      <c r="C217" s="147"/>
      <c r="D217" s="155"/>
      <c r="E217" s="386"/>
      <c r="F217" s="147"/>
      <c r="G217" s="357"/>
      <c r="H217" s="280"/>
      <c r="I217" s="280"/>
      <c r="J217" s="325"/>
      <c r="K217" s="391">
        <f t="shared" si="37"/>
        <v>0</v>
      </c>
      <c r="L217" s="280"/>
      <c r="M217" s="280"/>
      <c r="N217" s="280"/>
      <c r="O217" s="391">
        <f t="shared" si="38"/>
        <v>0</v>
      </c>
      <c r="P217" s="391">
        <f t="shared" si="39"/>
        <v>0</v>
      </c>
      <c r="Q217" s="17"/>
      <c r="R217" s="272"/>
      <c r="S217" s="272"/>
      <c r="T217" s="272"/>
      <c r="AE217" s="272"/>
      <c r="AO217" s="111"/>
    </row>
    <row r="218" spans="1:41" ht="15" customHeight="1" x14ac:dyDescent="0.2">
      <c r="A218" s="394"/>
      <c r="B218" s="147"/>
      <c r="C218" s="147"/>
      <c r="D218" s="155"/>
      <c r="E218" s="386"/>
      <c r="F218" s="147"/>
      <c r="G218" s="357"/>
      <c r="H218" s="280"/>
      <c r="I218" s="280"/>
      <c r="J218" s="325"/>
      <c r="K218" s="391">
        <f t="shared" si="37"/>
        <v>0</v>
      </c>
      <c r="L218" s="280"/>
      <c r="M218" s="280"/>
      <c r="N218" s="280"/>
      <c r="O218" s="391">
        <f t="shared" si="38"/>
        <v>0</v>
      </c>
      <c r="P218" s="391">
        <f t="shared" si="39"/>
        <v>0</v>
      </c>
      <c r="Q218" s="17"/>
      <c r="R218" s="272"/>
      <c r="S218" s="272"/>
      <c r="AE218" s="272"/>
      <c r="AO218" s="111"/>
    </row>
    <row r="219" spans="1:41" ht="15" customHeight="1" x14ac:dyDescent="0.2">
      <c r="A219" s="394"/>
      <c r="B219" s="147"/>
      <c r="C219" s="147"/>
      <c r="D219" s="155"/>
      <c r="E219" s="386"/>
      <c r="F219" s="147"/>
      <c r="G219" s="357"/>
      <c r="H219" s="280"/>
      <c r="I219" s="280"/>
      <c r="J219" s="325"/>
      <c r="K219" s="391">
        <f t="shared" si="37"/>
        <v>0</v>
      </c>
      <c r="L219" s="280"/>
      <c r="M219" s="280"/>
      <c r="N219" s="280"/>
      <c r="O219" s="391">
        <f t="shared" si="38"/>
        <v>0</v>
      </c>
      <c r="P219" s="391">
        <f t="shared" si="39"/>
        <v>0</v>
      </c>
      <c r="Q219" s="17"/>
      <c r="R219" s="272"/>
      <c r="S219" s="272"/>
      <c r="AE219" s="272"/>
      <c r="AO219" s="111"/>
    </row>
    <row r="220" spans="1:41" ht="15" customHeight="1" x14ac:dyDescent="0.2">
      <c r="A220" s="394"/>
      <c r="B220" s="147"/>
      <c r="C220" s="147"/>
      <c r="D220" s="155"/>
      <c r="E220" s="386"/>
      <c r="F220" s="147"/>
      <c r="G220" s="357"/>
      <c r="H220" s="280"/>
      <c r="I220" s="280"/>
      <c r="J220" s="325"/>
      <c r="K220" s="391">
        <f t="shared" si="37"/>
        <v>0</v>
      </c>
      <c r="L220" s="280"/>
      <c r="M220" s="280"/>
      <c r="N220" s="280"/>
      <c r="O220" s="391">
        <f t="shared" si="38"/>
        <v>0</v>
      </c>
      <c r="P220" s="391">
        <f t="shared" si="39"/>
        <v>0</v>
      </c>
      <c r="Q220" s="17"/>
      <c r="R220" s="272"/>
      <c r="S220" s="272"/>
      <c r="AE220" s="272"/>
      <c r="AO220" s="111"/>
    </row>
    <row r="221" spans="1:41" ht="15" customHeight="1" x14ac:dyDescent="0.2">
      <c r="A221" s="394"/>
      <c r="B221" s="147"/>
      <c r="C221" s="147"/>
      <c r="D221" s="155"/>
      <c r="E221" s="386"/>
      <c r="F221" s="147"/>
      <c r="G221" s="357"/>
      <c r="H221" s="280"/>
      <c r="I221" s="280"/>
      <c r="J221" s="325"/>
      <c r="K221" s="391">
        <f t="shared" si="37"/>
        <v>0</v>
      </c>
      <c r="L221" s="280"/>
      <c r="M221" s="280"/>
      <c r="N221" s="280"/>
      <c r="O221" s="391">
        <f t="shared" si="38"/>
        <v>0</v>
      </c>
      <c r="P221" s="391">
        <f t="shared" si="39"/>
        <v>0</v>
      </c>
      <c r="Q221" s="17"/>
      <c r="R221" s="272"/>
      <c r="S221" s="272"/>
      <c r="AE221" s="272"/>
      <c r="AO221" s="111"/>
    </row>
    <row r="222" spans="1:41" ht="15" customHeight="1" x14ac:dyDescent="0.2">
      <c r="A222" s="394"/>
      <c r="B222" s="147"/>
      <c r="C222" s="147"/>
      <c r="D222" s="155"/>
      <c r="E222" s="386"/>
      <c r="F222" s="147"/>
      <c r="G222" s="357"/>
      <c r="H222" s="280"/>
      <c r="I222" s="280"/>
      <c r="J222" s="325"/>
      <c r="K222" s="391">
        <f t="shared" si="37"/>
        <v>0</v>
      </c>
      <c r="L222" s="280"/>
      <c r="M222" s="280"/>
      <c r="N222" s="280"/>
      <c r="O222" s="391">
        <f t="shared" si="38"/>
        <v>0</v>
      </c>
      <c r="P222" s="391">
        <f t="shared" si="39"/>
        <v>0</v>
      </c>
      <c r="Q222" s="17"/>
      <c r="R222" s="272"/>
      <c r="S222" s="272"/>
      <c r="AE222" s="272"/>
      <c r="AO222" s="111"/>
    </row>
    <row r="223" spans="1:41" ht="15" customHeight="1" x14ac:dyDescent="0.2">
      <c r="A223" s="394"/>
      <c r="B223" s="147"/>
      <c r="C223" s="147"/>
      <c r="D223" s="155"/>
      <c r="E223" s="386"/>
      <c r="F223" s="147"/>
      <c r="G223" s="357"/>
      <c r="H223" s="280"/>
      <c r="I223" s="280"/>
      <c r="J223" s="325"/>
      <c r="K223" s="391">
        <f t="shared" si="37"/>
        <v>0</v>
      </c>
      <c r="L223" s="280"/>
      <c r="M223" s="280"/>
      <c r="N223" s="280"/>
      <c r="O223" s="391">
        <f t="shared" si="38"/>
        <v>0</v>
      </c>
      <c r="P223" s="391">
        <f t="shared" si="39"/>
        <v>0</v>
      </c>
      <c r="Q223" s="17"/>
      <c r="R223" s="272"/>
      <c r="S223" s="272"/>
      <c r="AE223" s="272"/>
      <c r="AO223" s="111"/>
    </row>
    <row r="224" spans="1:41" ht="14.1" customHeight="1" x14ac:dyDescent="0.2">
      <c r="A224" s="394"/>
      <c r="B224" s="147"/>
      <c r="C224" s="147"/>
      <c r="D224" s="155"/>
      <c r="E224" s="386"/>
      <c r="F224" s="147"/>
      <c r="G224" s="357"/>
      <c r="H224" s="280"/>
      <c r="I224" s="280"/>
      <c r="J224" s="325"/>
      <c r="K224" s="391">
        <f t="shared" si="37"/>
        <v>0</v>
      </c>
      <c r="L224" s="280"/>
      <c r="M224" s="280"/>
      <c r="N224" s="280"/>
      <c r="O224" s="391">
        <f t="shared" si="38"/>
        <v>0</v>
      </c>
      <c r="P224" s="391">
        <f t="shared" si="39"/>
        <v>0</v>
      </c>
      <c r="Q224" s="17"/>
      <c r="R224" s="272"/>
      <c r="S224" s="272"/>
      <c r="AE224" s="272"/>
      <c r="AO224" s="111"/>
    </row>
    <row r="225" spans="1:17" ht="12.75" hidden="1" x14ac:dyDescent="0.2">
      <c r="A225" s="394"/>
      <c r="B225" s="147"/>
      <c r="C225" s="147"/>
      <c r="D225" s="155"/>
      <c r="E225" s="386"/>
      <c r="F225" s="147"/>
      <c r="G225" s="357"/>
      <c r="H225" s="280"/>
      <c r="I225" s="280"/>
      <c r="J225" s="325"/>
      <c r="K225" s="391">
        <f t="shared" si="37"/>
        <v>0</v>
      </c>
      <c r="L225" s="280"/>
      <c r="M225" s="280"/>
      <c r="N225" s="280"/>
      <c r="O225" s="391">
        <f t="shared" si="38"/>
        <v>0</v>
      </c>
      <c r="P225" s="391">
        <f t="shared" si="39"/>
        <v>0</v>
      </c>
      <c r="Q225" s="17"/>
    </row>
    <row r="226" spans="1:17" ht="12.75" hidden="1" x14ac:dyDescent="0.2">
      <c r="A226" s="394"/>
      <c r="B226" s="147"/>
      <c r="C226" s="147"/>
      <c r="D226" s="155"/>
      <c r="E226" s="386"/>
      <c r="F226" s="147"/>
      <c r="G226" s="357"/>
      <c r="H226" s="280"/>
      <c r="I226" s="280"/>
      <c r="J226" s="325"/>
      <c r="K226" s="391">
        <f t="shared" si="37"/>
        <v>0</v>
      </c>
      <c r="L226" s="280"/>
      <c r="M226" s="280"/>
      <c r="N226" s="280"/>
      <c r="O226" s="391">
        <f t="shared" si="38"/>
        <v>0</v>
      </c>
      <c r="P226" s="391">
        <f t="shared" si="39"/>
        <v>0</v>
      </c>
      <c r="Q226" s="17"/>
    </row>
    <row r="227" spans="1:17" ht="12.75" hidden="1" x14ac:dyDescent="0.2">
      <c r="A227" s="394"/>
      <c r="B227" s="147"/>
      <c r="C227" s="147"/>
      <c r="D227" s="155"/>
      <c r="E227" s="386"/>
      <c r="F227" s="147"/>
      <c r="G227" s="357"/>
      <c r="H227" s="280"/>
      <c r="I227" s="280"/>
      <c r="J227" s="325"/>
      <c r="K227" s="391">
        <f t="shared" si="37"/>
        <v>0</v>
      </c>
      <c r="L227" s="280"/>
      <c r="M227" s="280"/>
      <c r="N227" s="280"/>
      <c r="O227" s="391">
        <f t="shared" si="38"/>
        <v>0</v>
      </c>
      <c r="P227" s="391">
        <f t="shared" si="39"/>
        <v>0</v>
      </c>
      <c r="Q227" s="17"/>
    </row>
    <row r="228" spans="1:17" ht="12.6" hidden="1" customHeight="1" x14ac:dyDescent="0.2">
      <c r="A228" s="394"/>
      <c r="B228" s="147"/>
      <c r="C228" s="147"/>
      <c r="D228" s="155"/>
      <c r="E228" s="386"/>
      <c r="F228" s="147"/>
      <c r="G228" s="357"/>
      <c r="H228" s="280"/>
      <c r="I228" s="280"/>
      <c r="J228" s="325"/>
      <c r="K228" s="391">
        <f t="shared" si="37"/>
        <v>0</v>
      </c>
      <c r="L228" s="280"/>
      <c r="M228" s="280"/>
      <c r="N228" s="280"/>
      <c r="O228" s="391">
        <f t="shared" si="38"/>
        <v>0</v>
      </c>
      <c r="P228" s="391">
        <f t="shared" si="39"/>
        <v>0</v>
      </c>
      <c r="Q228" s="17"/>
    </row>
    <row r="229" spans="1:17" ht="12.6" hidden="1" customHeight="1" x14ac:dyDescent="0.2">
      <c r="A229" s="394"/>
      <c r="B229" s="147"/>
      <c r="C229" s="147"/>
      <c r="D229" s="155"/>
      <c r="E229" s="386"/>
      <c r="F229" s="147"/>
      <c r="G229" s="357"/>
      <c r="H229" s="280"/>
      <c r="I229" s="280"/>
      <c r="J229" s="325"/>
      <c r="K229" s="391">
        <f t="shared" si="37"/>
        <v>0</v>
      </c>
      <c r="L229" s="280"/>
      <c r="M229" s="280"/>
      <c r="N229" s="280"/>
      <c r="O229" s="391">
        <f t="shared" si="38"/>
        <v>0</v>
      </c>
      <c r="P229" s="391">
        <f t="shared" si="39"/>
        <v>0</v>
      </c>
      <c r="Q229" s="17"/>
    </row>
    <row r="230" spans="1:17" ht="12.6" hidden="1" customHeight="1" x14ac:dyDescent="0.2">
      <c r="A230" s="394"/>
      <c r="B230" s="147"/>
      <c r="C230" s="147"/>
      <c r="D230" s="155"/>
      <c r="E230" s="386"/>
      <c r="F230" s="147"/>
      <c r="G230" s="357"/>
      <c r="H230" s="280"/>
      <c r="I230" s="280"/>
      <c r="J230" s="325"/>
      <c r="K230" s="391">
        <f t="shared" si="37"/>
        <v>0</v>
      </c>
      <c r="L230" s="280"/>
      <c r="M230" s="280"/>
      <c r="N230" s="280"/>
      <c r="O230" s="391">
        <f t="shared" si="38"/>
        <v>0</v>
      </c>
      <c r="P230" s="391">
        <f t="shared" si="39"/>
        <v>0</v>
      </c>
      <c r="Q230" s="17"/>
    </row>
    <row r="231" spans="1:17" ht="12.6" hidden="1" customHeight="1" x14ac:dyDescent="0.2"/>
    <row r="232" spans="1:17" ht="12.6" hidden="1" customHeight="1" x14ac:dyDescent="0.2"/>
    <row r="233" spans="1:17" ht="12.6" hidden="1" customHeight="1" x14ac:dyDescent="0.2"/>
    <row r="234" spans="1:17" ht="12.6" hidden="1" customHeight="1" x14ac:dyDescent="0.2"/>
    <row r="235" spans="1:17" ht="12.6" hidden="1" customHeight="1" x14ac:dyDescent="0.2"/>
    <row r="236" spans="1:17" ht="12.6" hidden="1" customHeight="1" x14ac:dyDescent="0.2"/>
    <row r="237" spans="1:17" ht="12.6" hidden="1" customHeight="1" x14ac:dyDescent="0.2"/>
    <row r="238" spans="1:17" ht="12.6" hidden="1" customHeight="1" x14ac:dyDescent="0.2"/>
    <row r="239" spans="1:17" ht="12.6" hidden="1" customHeight="1" x14ac:dyDescent="0.2"/>
    <row r="240" spans="1:17" ht="12.6" hidden="1" customHeight="1" x14ac:dyDescent="0.2"/>
    <row r="241" ht="12.6" hidden="1" customHeight="1" x14ac:dyDescent="0.2"/>
    <row r="242" ht="12.6" hidden="1" customHeight="1" x14ac:dyDescent="0.2"/>
    <row r="243" ht="12.6" hidden="1" customHeight="1" x14ac:dyDescent="0.2"/>
    <row r="244" ht="12.6" hidden="1" customHeight="1" x14ac:dyDescent="0.2"/>
    <row r="245" ht="12.6" hidden="1" customHeight="1" x14ac:dyDescent="0.2"/>
    <row r="246" ht="12.6" hidden="1" customHeight="1" x14ac:dyDescent="0.2"/>
    <row r="247" ht="0" hidden="1" customHeight="1" x14ac:dyDescent="0.2"/>
    <row r="248" ht="0" hidden="1" customHeight="1" x14ac:dyDescent="0.2"/>
    <row r="249" ht="0" hidden="1" customHeight="1" x14ac:dyDescent="0.2"/>
    <row r="250" ht="0" hidden="1" customHeight="1" x14ac:dyDescent="0.2"/>
    <row r="251" ht="0" hidden="1" customHeight="1" x14ac:dyDescent="0.2"/>
    <row r="252" ht="0" hidden="1" customHeight="1" x14ac:dyDescent="0.2"/>
    <row r="253" ht="0" hidden="1" customHeight="1" x14ac:dyDescent="0.2"/>
    <row r="254" ht="0" hidden="1" customHeight="1" x14ac:dyDescent="0.2"/>
    <row r="255" ht="0" hidden="1" customHeight="1" x14ac:dyDescent="0.2"/>
    <row r="256" ht="0" hidden="1" customHeight="1" x14ac:dyDescent="0.2"/>
    <row r="1048575" ht="0.6" customHeight="1" x14ac:dyDescent="0.2"/>
    <row r="1048576" ht="35.1" hidden="1" customHeight="1" x14ac:dyDescent="0.2"/>
  </sheetData>
  <sheetProtection algorithmName="SHA-512" hashValue="xoPi2jh4eDc3R7zJQTex2GI4p0q3WNbAlj7+enxBeKJa77CGa8TSQaqPGuhw3gX22UkFphMVsH4+3Nqz8gDY3Q==" saltValue="lG1BKAqu+1eExl/LEn4S2A==" spinCount="100000" sheet="1" objects="1" scenarios="1"/>
  <mergeCells count="3">
    <mergeCell ref="V75:Y75"/>
    <mergeCell ref="V78:Y78"/>
    <mergeCell ref="D34:F34"/>
  </mergeCells>
  <dataValidations count="9">
    <dataValidation type="custom" operator="lessThanOrEqual" allowBlank="1" showInputMessage="1" showErrorMessage="1" error="Amount in arrears must be between 0 and the Balance Sheet Amount_x000a_" sqref="M41:M230">
      <formula1>AND(M41&gt;=0,M41&lt;=K41)</formula1>
    </dataValidation>
    <dataValidation type="list" allowBlank="1" showInputMessage="1" showErrorMessage="1" sqref="A42:A230">
      <formula1>$T$57:$T$63</formula1>
    </dataValidation>
    <dataValidation type="list" allowBlank="1" showInputMessage="1" showErrorMessage="1" sqref="F41:F230">
      <formula1>$S$38:$S$39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G41:L230 N41:P230">
      <formula1>50000000000</formula1>
    </dataValidation>
    <dataValidation type="date" operator="greaterThan" allowBlank="1" showInputMessage="1" showErrorMessage="1" errorTitle="Incorrect Date Format" error="Please enter date in format mm/dd/yyyy" sqref="E41:E230">
      <formula1>21916</formula1>
    </dataValidation>
    <dataValidation type="list" allowBlank="1" showInputMessage="1" showErrorMessage="1" sqref="C41:C230">
      <formula1>IF(B41=$T$36,$R$38:$R$39,$R$40)</formula1>
    </dataValidation>
    <dataValidation type="list" allowBlank="1" showInputMessage="1" showErrorMessage="1" sqref="B225:B230">
      <formula1>$T$35:$T$36</formula1>
    </dataValidation>
    <dataValidation type="list" allowBlank="1" showInputMessage="1" showErrorMessage="1" sqref="B41:B224">
      <formula1>$T$35:$T$37</formula1>
    </dataValidation>
    <dataValidation type="list" allowBlank="1" showInputMessage="1" showErrorMessage="1" sqref="A41">
      <formula1>$T$57:$T$60</formula1>
    </dataValidation>
  </dataValidations>
  <hyperlinks>
    <hyperlink ref="K1" location="Cover!A1" display="Back to Main"/>
  </hyperlinks>
  <printOptions horizontalCentered="1"/>
  <pageMargins left="0.51181102362204722" right="0" top="0.72" bottom="0.6" header="0.51181102362204722" footer="0.33"/>
  <pageSetup paperSize="5" scale="60" orientation="landscape" r:id="rId1"/>
  <headerFooter alignWithMargins="0">
    <oddHeader>&amp;C&amp;"Arial,Bold"&amp;14&amp;A</oddHeader>
    <oddFooter>&amp;R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C1048576"/>
  <sheetViews>
    <sheetView zoomScaleNormal="100" workbookViewId="0">
      <selection activeCell="A27" sqref="A27"/>
    </sheetView>
  </sheetViews>
  <sheetFormatPr defaultColWidth="9.140625" defaultRowHeight="12.75" zeroHeight="1" x14ac:dyDescent="0.2"/>
  <cols>
    <col min="1" max="1" width="16.85546875" customWidth="1"/>
    <col min="2" max="2" width="50.42578125" customWidth="1"/>
    <col min="3" max="5" width="20.5703125" customWidth="1"/>
    <col min="6" max="6" width="1.5703125" customWidth="1"/>
    <col min="7" max="8" width="20.5703125" customWidth="1"/>
    <col min="9" max="9" width="1.5703125" style="1317" customWidth="1"/>
    <col min="10" max="12" width="20.5703125" customWidth="1"/>
    <col min="13" max="13" width="1.5703125" customWidth="1"/>
    <col min="14" max="15" width="20.5703125" customWidth="1"/>
    <col min="16" max="16" width="5" style="8" customWidth="1"/>
    <col min="17" max="16382" width="9.140625" hidden="1" customWidth="1"/>
    <col min="16383" max="16383" width="0.42578125" hidden="1" customWidth="1"/>
    <col min="16384" max="16384" width="7.42578125" hidden="1" customWidth="1"/>
  </cols>
  <sheetData>
    <row r="1" spans="1:16" ht="10.5" customHeight="1" x14ac:dyDescent="0.25">
      <c r="A1" s="1261"/>
      <c r="B1" s="1261"/>
      <c r="C1" s="1262"/>
      <c r="D1" s="1261"/>
      <c r="E1" s="1261"/>
      <c r="F1" s="1261"/>
      <c r="G1" s="1261"/>
      <c r="H1" s="1261"/>
      <c r="I1" s="600"/>
      <c r="J1" s="1261"/>
      <c r="K1" s="1261"/>
      <c r="L1" s="1261"/>
      <c r="M1" s="1261"/>
      <c r="N1" s="1261"/>
      <c r="O1" s="1263" t="s">
        <v>12</v>
      </c>
      <c r="P1" s="61"/>
    </row>
    <row r="2" spans="1:16" ht="13.5" customHeight="1" x14ac:dyDescent="0.25">
      <c r="A2" s="600"/>
      <c r="B2" s="600"/>
      <c r="C2" s="600"/>
      <c r="D2" s="600"/>
      <c r="E2" s="600"/>
      <c r="F2" s="600"/>
      <c r="G2" s="600"/>
      <c r="H2" s="600"/>
      <c r="I2" s="600"/>
      <c r="J2" s="1541" t="s">
        <v>878</v>
      </c>
      <c r="K2" s="1542"/>
      <c r="L2" s="1542"/>
      <c r="M2" s="605"/>
      <c r="N2" s="594"/>
      <c r="O2" s="600"/>
      <c r="P2" s="61"/>
    </row>
    <row r="3" spans="1:16" ht="15" x14ac:dyDescent="0.25">
      <c r="A3" s="600"/>
      <c r="B3" s="600"/>
      <c r="C3" s="600"/>
      <c r="D3" s="600"/>
      <c r="E3" s="600"/>
      <c r="F3" s="600"/>
      <c r="G3" s="600"/>
      <c r="H3" s="600"/>
      <c r="I3" s="600"/>
      <c r="J3" s="605" t="s">
        <v>920</v>
      </c>
      <c r="K3" s="600"/>
      <c r="L3" s="600"/>
      <c r="M3" s="600"/>
      <c r="N3" s="594"/>
      <c r="O3" s="600"/>
      <c r="P3" s="61"/>
    </row>
    <row r="4" spans="1:16" ht="15" x14ac:dyDescent="0.25">
      <c r="A4" s="603" t="s">
        <v>9</v>
      </c>
      <c r="B4" s="604" t="str">
        <f>Cover!$B$13</f>
        <v>Select Name of Insurer/ Financial Holding Company</v>
      </c>
      <c r="C4" s="600"/>
      <c r="D4" s="600"/>
      <c r="E4" s="600"/>
      <c r="F4" s="600"/>
      <c r="G4" s="600"/>
      <c r="H4" s="600"/>
      <c r="I4" s="600"/>
      <c r="J4" s="605"/>
      <c r="K4" s="600"/>
      <c r="L4" s="600"/>
      <c r="M4" s="600"/>
      <c r="N4" s="594"/>
      <c r="O4" s="600"/>
      <c r="P4" s="61"/>
    </row>
    <row r="5" spans="1:16" ht="15" x14ac:dyDescent="0.25">
      <c r="A5" s="603" t="s">
        <v>10</v>
      </c>
      <c r="B5" s="606">
        <f>Cover!$B$19</f>
        <v>0</v>
      </c>
      <c r="C5" s="600"/>
      <c r="D5" s="600"/>
      <c r="E5" s="1160" t="str">
        <f>IF(Cover!B19="","",YEAR(Cover!B19))</f>
        <v/>
      </c>
      <c r="F5" s="607"/>
      <c r="G5" s="600"/>
      <c r="H5" s="594"/>
      <c r="I5" s="600"/>
      <c r="J5" s="600"/>
      <c r="K5" s="600"/>
      <c r="L5" s="1161" t="str">
        <f>IFERROR((E5-1),"")</f>
        <v/>
      </c>
      <c r="M5" s="607"/>
      <c r="N5" s="601"/>
      <c r="O5" s="600"/>
      <c r="P5" s="61"/>
    </row>
    <row r="6" spans="1:16" ht="15" thickBot="1" x14ac:dyDescent="0.25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61"/>
    </row>
    <row r="7" spans="1:16" ht="45.75" thickTop="1" x14ac:dyDescent="0.25">
      <c r="A7" s="1264"/>
      <c r="B7" s="1265"/>
      <c r="C7" s="1266" t="str">
        <f>"Amount Segregated Fund "&amp;YEAR($B$5)</f>
        <v>Amount Segregated Fund 1900</v>
      </c>
      <c r="D7" s="1267" t="str">
        <f>"Other Assets "&amp;YEAR($B$5)</f>
        <v>Other Assets 1900</v>
      </c>
      <c r="E7" s="1268" t="str">
        <f>"Total Balance Sheet Assets "&amp;YEAR($B$5)</f>
        <v>Total Balance Sheet Assets 1900</v>
      </c>
      <c r="F7" s="1269"/>
      <c r="G7" s="1270" t="str">
        <f>"T&amp;T Business "&amp;YEAR($B$5)</f>
        <v>T&amp;T Business 1900</v>
      </c>
      <c r="H7" s="1268" t="str">
        <f>"Outside T&amp;T "&amp;YEAR($B$5)</f>
        <v>Outside T&amp;T 1900</v>
      </c>
      <c r="I7" s="1271"/>
      <c r="J7" s="1266" t="str">
        <f>"Amount Segregated Fund "&amp;YEAR($B$5)-1</f>
        <v>Amount Segregated Fund 1899</v>
      </c>
      <c r="K7" s="1267" t="str">
        <f>"Other Assets "&amp;YEAR($B$5)-1</f>
        <v>Other Assets 1899</v>
      </c>
      <c r="L7" s="1268" t="str">
        <f>"Total Balance Sheet Assets "&amp;YEAR($B$5)-1</f>
        <v>Total Balance Sheet Assets 1899</v>
      </c>
      <c r="M7" s="1272"/>
      <c r="N7" s="1266" t="str">
        <f>"T&amp;T Business "&amp;YEAR($B$5)-1</f>
        <v>T&amp;T Business 1899</v>
      </c>
      <c r="O7" s="1268" t="str">
        <f>"Outside T&amp;T "   &amp;YEAR($B$5)-1</f>
        <v>Outside T&amp;T 1899</v>
      </c>
      <c r="P7" s="240"/>
    </row>
    <row r="8" spans="1:16" ht="15" customHeight="1" x14ac:dyDescent="0.25">
      <c r="A8" s="646" t="s">
        <v>608</v>
      </c>
      <c r="B8" s="1141"/>
      <c r="C8" s="1125"/>
      <c r="D8" s="647"/>
      <c r="E8" s="648"/>
      <c r="F8" s="1118"/>
      <c r="G8" s="690"/>
      <c r="H8" s="671"/>
      <c r="I8" s="1120"/>
      <c r="J8" s="680"/>
      <c r="K8" s="596"/>
      <c r="L8" s="681"/>
      <c r="M8" s="601"/>
      <c r="N8" s="685"/>
      <c r="O8" s="681"/>
      <c r="P8" s="240"/>
    </row>
    <row r="9" spans="1:16" ht="15" customHeight="1" thickBot="1" x14ac:dyDescent="0.3">
      <c r="A9" s="650" t="s">
        <v>938</v>
      </c>
      <c r="B9" s="1142"/>
      <c r="C9" s="1126">
        <f>+'1 Real Estate'!J12</f>
        <v>0</v>
      </c>
      <c r="D9" s="873">
        <f>+'1 Real Estate'!K12</f>
        <v>0</v>
      </c>
      <c r="E9" s="666">
        <f>SUM(C9:D9)</f>
        <v>0</v>
      </c>
      <c r="F9" s="1118"/>
      <c r="G9" s="1380"/>
      <c r="H9" s="1381"/>
      <c r="I9" s="1120">
        <v>78600000</v>
      </c>
      <c r="J9" s="1382"/>
      <c r="K9" s="1383"/>
      <c r="L9" s="693">
        <f>SUM(J9:K9)</f>
        <v>0</v>
      </c>
      <c r="M9" s="601"/>
      <c r="N9" s="1378"/>
      <c r="O9" s="1379"/>
      <c r="P9" s="240"/>
    </row>
    <row r="10" spans="1:16" ht="15" customHeight="1" x14ac:dyDescent="0.25">
      <c r="A10" s="651"/>
      <c r="B10" s="1143"/>
      <c r="C10" s="1127"/>
      <c r="D10" s="525"/>
      <c r="E10" s="667"/>
      <c r="F10" s="1118"/>
      <c r="G10" s="1106"/>
      <c r="H10" s="1107"/>
      <c r="I10" s="1120"/>
      <c r="J10" s="682"/>
      <c r="K10" s="597"/>
      <c r="L10" s="683"/>
      <c r="M10" s="601"/>
      <c r="N10" s="686"/>
      <c r="O10" s="683"/>
      <c r="P10" s="240"/>
    </row>
    <row r="11" spans="1:16" ht="15" customHeight="1" thickBot="1" x14ac:dyDescent="0.3">
      <c r="A11" s="653" t="s">
        <v>937</v>
      </c>
      <c r="B11" s="1142"/>
      <c r="C11" s="1344">
        <f>SUM(C12:C17)</f>
        <v>0</v>
      </c>
      <c r="D11" s="1345">
        <f>SUM(D12:D17)</f>
        <v>0</v>
      </c>
      <c r="E11" s="869">
        <f>SUM(E12:E17)</f>
        <v>0</v>
      </c>
      <c r="F11" s="1118"/>
      <c r="G11" s="1318">
        <f t="shared" ref="G11:H11" si="0">SUM(G12:G17)</f>
        <v>0</v>
      </c>
      <c r="H11" s="1051">
        <f t="shared" si="0"/>
        <v>0</v>
      </c>
      <c r="I11" s="1120"/>
      <c r="J11" s="1318">
        <f t="shared" ref="J11:L11" si="1">SUM(J12:J17)</f>
        <v>0</v>
      </c>
      <c r="K11" s="1319">
        <f t="shared" si="1"/>
        <v>0</v>
      </c>
      <c r="L11" s="693">
        <f t="shared" si="1"/>
        <v>0</v>
      </c>
      <c r="M11" s="601"/>
      <c r="N11" s="1050">
        <f t="shared" ref="N11:O11" si="2">SUM(N12:N17)</f>
        <v>0</v>
      </c>
      <c r="O11" s="1051">
        <f t="shared" si="2"/>
        <v>0</v>
      </c>
      <c r="P11" s="240"/>
    </row>
    <row r="12" spans="1:16" ht="15" customHeight="1" x14ac:dyDescent="0.25">
      <c r="A12" s="1547" t="s">
        <v>934</v>
      </c>
      <c r="B12" s="1548"/>
      <c r="C12" s="1128">
        <f>+'1 Real Estate'!J9</f>
        <v>0</v>
      </c>
      <c r="D12" s="652">
        <f>+'1 Real Estate'!K9</f>
        <v>0</v>
      </c>
      <c r="E12" s="622">
        <f>SUM(C12:D12)</f>
        <v>0</v>
      </c>
      <c r="F12" s="1118"/>
      <c r="G12" s="1370"/>
      <c r="H12" s="1371"/>
      <c r="I12" s="1120"/>
      <c r="J12" s="1388"/>
      <c r="K12" s="1389"/>
      <c r="L12" s="1044">
        <f t="shared" ref="L12:L17" si="3">SUM(J12:K12)</f>
        <v>0</v>
      </c>
      <c r="M12" s="601"/>
      <c r="N12" s="1384"/>
      <c r="O12" s="1385"/>
      <c r="P12" s="240"/>
    </row>
    <row r="13" spans="1:16" ht="15" customHeight="1" x14ac:dyDescent="0.25">
      <c r="A13" s="608" t="s">
        <v>935</v>
      </c>
      <c r="B13" s="1144"/>
      <c r="C13" s="1366"/>
      <c r="D13" s="1367"/>
      <c r="E13" s="621">
        <f t="shared" ref="E13:E15" si="4">SUM(C13:D13)</f>
        <v>0</v>
      </c>
      <c r="F13" s="1118"/>
      <c r="G13" s="1372"/>
      <c r="H13" s="1373"/>
      <c r="I13" s="1120"/>
      <c r="J13" s="1366"/>
      <c r="K13" s="1367"/>
      <c r="L13" s="621">
        <f t="shared" si="3"/>
        <v>0</v>
      </c>
      <c r="M13" s="601"/>
      <c r="N13" s="1384"/>
      <c r="O13" s="1385"/>
      <c r="P13" s="240"/>
    </row>
    <row r="14" spans="1:16" ht="15" customHeight="1" x14ac:dyDescent="0.25">
      <c r="A14" s="608" t="s">
        <v>936</v>
      </c>
      <c r="B14" s="1144"/>
      <c r="C14" s="1366"/>
      <c r="D14" s="1367"/>
      <c r="E14" s="621">
        <f t="shared" si="4"/>
        <v>0</v>
      </c>
      <c r="F14" s="1118"/>
      <c r="G14" s="1372"/>
      <c r="H14" s="1373"/>
      <c r="I14" s="1120"/>
      <c r="J14" s="1366"/>
      <c r="K14" s="1367"/>
      <c r="L14" s="621">
        <f t="shared" si="3"/>
        <v>0</v>
      </c>
      <c r="M14" s="601"/>
      <c r="N14" s="1372"/>
      <c r="O14" s="1373"/>
      <c r="P14" s="240"/>
    </row>
    <row r="15" spans="1:16" ht="15" customHeight="1" x14ac:dyDescent="0.25">
      <c r="A15" s="871" t="s">
        <v>614</v>
      </c>
      <c r="B15" s="1145"/>
      <c r="C15" s="1368"/>
      <c r="D15" s="1369"/>
      <c r="E15" s="872">
        <f t="shared" si="4"/>
        <v>0</v>
      </c>
      <c r="F15" s="1118"/>
      <c r="G15" s="1374"/>
      <c r="H15" s="1375"/>
      <c r="I15" s="1120"/>
      <c r="J15" s="1368"/>
      <c r="K15" s="1369"/>
      <c r="L15" s="872">
        <f t="shared" si="3"/>
        <v>0</v>
      </c>
      <c r="M15" s="601"/>
      <c r="N15" s="1374"/>
      <c r="O15" s="1375"/>
      <c r="P15" s="240"/>
    </row>
    <row r="16" spans="1:16" ht="15" customHeight="1" x14ac:dyDescent="0.25">
      <c r="A16" s="871" t="s">
        <v>1066</v>
      </c>
      <c r="B16" s="1145"/>
      <c r="C16" s="1368"/>
      <c r="D16" s="1369"/>
      <c r="E16" s="872">
        <f t="shared" ref="E16" si="5">SUM(C16:D16)</f>
        <v>0</v>
      </c>
      <c r="F16" s="1118"/>
      <c r="G16" s="1372"/>
      <c r="H16" s="1373"/>
      <c r="I16" s="1120"/>
      <c r="J16" s="1366"/>
      <c r="K16" s="1367"/>
      <c r="L16" s="872">
        <f t="shared" si="3"/>
        <v>0</v>
      </c>
      <c r="M16" s="601"/>
      <c r="N16" s="1372"/>
      <c r="O16" s="1373"/>
      <c r="P16" s="240"/>
    </row>
    <row r="17" spans="1:16" ht="15" customHeight="1" x14ac:dyDescent="0.25">
      <c r="A17" s="1321" t="s">
        <v>1033</v>
      </c>
      <c r="B17" s="1147"/>
      <c r="C17" s="1240">
        <f>+'2.3 Leases'!L19</f>
        <v>0</v>
      </c>
      <c r="D17" s="1234">
        <f>+'2.3 Leases'!M19</f>
        <v>0</v>
      </c>
      <c r="E17" s="1320">
        <f>SUM(C17:D17)</f>
        <v>0</v>
      </c>
      <c r="F17" s="1119"/>
      <c r="G17" s="1376"/>
      <c r="H17" s="1377"/>
      <c r="I17" s="1122"/>
      <c r="J17" s="1386"/>
      <c r="K17" s="1390"/>
      <c r="L17" s="872">
        <f t="shared" si="3"/>
        <v>0</v>
      </c>
      <c r="M17" s="601"/>
      <c r="N17" s="1386"/>
      <c r="O17" s="1387"/>
      <c r="P17" s="240"/>
    </row>
    <row r="18" spans="1:16" ht="15" customHeight="1" thickBot="1" x14ac:dyDescent="0.3">
      <c r="A18" s="1555" t="s">
        <v>1067</v>
      </c>
      <c r="B18" s="1556"/>
      <c r="C18" s="1420">
        <f>+'2.3 Leases'!L11</f>
        <v>0</v>
      </c>
      <c r="D18" s="1421">
        <f>+'2.3 Leases'!M11</f>
        <v>0</v>
      </c>
      <c r="E18" s="693">
        <f>SUM(C18:D18)</f>
        <v>0</v>
      </c>
      <c r="F18" s="1118"/>
      <c r="G18" s="1378"/>
      <c r="H18" s="1379"/>
      <c r="I18" s="1120"/>
      <c r="J18" s="1382"/>
      <c r="K18" s="1383"/>
      <c r="L18" s="693">
        <f>SUM(J18:K18)</f>
        <v>0</v>
      </c>
      <c r="M18" s="601"/>
      <c r="N18" s="1378"/>
      <c r="O18" s="1379"/>
      <c r="P18" s="240"/>
    </row>
    <row r="19" spans="1:16" ht="15" customHeight="1" x14ac:dyDescent="0.25">
      <c r="A19" s="1243"/>
      <c r="B19" s="1244"/>
      <c r="C19" s="1109"/>
      <c r="D19" s="1273"/>
      <c r="E19" s="1274"/>
      <c r="F19" s="601"/>
      <c r="G19" s="1248"/>
      <c r="H19" s="1246"/>
      <c r="I19" s="1247"/>
      <c r="J19" s="1248"/>
      <c r="K19" s="1249"/>
      <c r="L19" s="683"/>
      <c r="M19" s="1250"/>
      <c r="N19" s="1245"/>
      <c r="O19" s="1246"/>
      <c r="P19" s="240"/>
    </row>
    <row r="20" spans="1:16" ht="15" customHeight="1" x14ac:dyDescent="0.25">
      <c r="A20" s="870" t="s">
        <v>533</v>
      </c>
      <c r="B20" s="1146"/>
      <c r="C20" s="1276"/>
      <c r="D20" s="1277"/>
      <c r="E20" s="1278"/>
      <c r="F20" s="1118"/>
      <c r="G20" s="691"/>
      <c r="H20" s="1052"/>
      <c r="I20" s="1120"/>
      <c r="J20" s="682"/>
      <c r="K20" s="597"/>
      <c r="L20" s="683"/>
      <c r="M20" s="601"/>
      <c r="N20" s="686"/>
      <c r="O20" s="683"/>
      <c r="P20" s="240"/>
    </row>
    <row r="21" spans="1:16" ht="15" customHeight="1" x14ac:dyDescent="0.25">
      <c r="A21" s="1561" t="s">
        <v>1029</v>
      </c>
      <c r="B21" s="1562"/>
      <c r="C21" s="1276"/>
      <c r="D21" s="1277"/>
      <c r="E21" s="1275"/>
      <c r="F21" s="1118"/>
      <c r="G21" s="692"/>
      <c r="H21" s="672"/>
      <c r="I21" s="1120"/>
      <c r="J21" s="682"/>
      <c r="K21" s="597"/>
      <c r="L21" s="683"/>
      <c r="M21" s="601"/>
      <c r="N21" s="686"/>
      <c r="O21" s="683"/>
      <c r="P21" s="240"/>
    </row>
    <row r="22" spans="1:16" ht="15" customHeight="1" x14ac:dyDescent="0.25">
      <c r="A22" s="609" t="s">
        <v>530</v>
      </c>
      <c r="B22" s="1144"/>
      <c r="C22" s="1280">
        <f>+'2.1 Loans on Mortgage'!Q22</f>
        <v>0</v>
      </c>
      <c r="D22" s="1285">
        <f>'2.1 Loans on Mortgage'!N22-'2.1 Loans on Mortgage'!Q22</f>
        <v>0</v>
      </c>
      <c r="E22" s="621">
        <f>SUM(C22:D22)</f>
        <v>0</v>
      </c>
      <c r="F22" s="1118"/>
      <c r="G22" s="1391"/>
      <c r="H22" s="1392"/>
      <c r="I22" s="1120"/>
      <c r="J22" s="1393"/>
      <c r="K22" s="1394"/>
      <c r="L22" s="622">
        <f>SUM(J22:K22)</f>
        <v>0</v>
      </c>
      <c r="M22" s="601"/>
      <c r="N22" s="1384"/>
      <c r="O22" s="1385"/>
      <c r="P22" s="240"/>
    </row>
    <row r="23" spans="1:16" ht="15" customHeight="1" x14ac:dyDescent="0.25">
      <c r="A23" s="609" t="s">
        <v>1026</v>
      </c>
      <c r="B23" s="1144"/>
      <c r="C23" s="1280">
        <f>+'2.1 Loans on Mortgage'!AC52</f>
        <v>0</v>
      </c>
      <c r="D23" s="1283">
        <f>+'2.1 Loans on Mortgage'!AD52</f>
        <v>0</v>
      </c>
      <c r="E23" s="621">
        <f t="shared" ref="E23:E28" si="6">SUM(C23:D23)</f>
        <v>0</v>
      </c>
      <c r="F23" s="1118"/>
      <c r="G23" s="1372"/>
      <c r="H23" s="1373"/>
      <c r="I23" s="1120"/>
      <c r="J23" s="1393"/>
      <c r="K23" s="1394"/>
      <c r="L23" s="622">
        <f t="shared" ref="L23:L29" si="7">SUM(J23:K23)</f>
        <v>0</v>
      </c>
      <c r="M23" s="601"/>
      <c r="N23" s="1384"/>
      <c r="O23" s="1385"/>
      <c r="P23" s="240"/>
    </row>
    <row r="24" spans="1:16" ht="15" customHeight="1" x14ac:dyDescent="0.25">
      <c r="A24" s="610" t="s">
        <v>1034</v>
      </c>
      <c r="B24" s="1144"/>
      <c r="C24" s="1323">
        <f>'2.4 Other Loans and Advances'!L12</f>
        <v>0</v>
      </c>
      <c r="D24" s="1285">
        <f>'2.4 Other Loans and Advances'!M12</f>
        <v>0</v>
      </c>
      <c r="E24" s="621">
        <f t="shared" si="6"/>
        <v>0</v>
      </c>
      <c r="F24" s="1118"/>
      <c r="G24" s="1372"/>
      <c r="H24" s="1373"/>
      <c r="I24" s="1120"/>
      <c r="J24" s="1393"/>
      <c r="K24" s="1394"/>
      <c r="L24" s="622">
        <f t="shared" si="7"/>
        <v>0</v>
      </c>
      <c r="M24" s="601"/>
      <c r="N24" s="1384"/>
      <c r="O24" s="1385"/>
      <c r="P24" s="240"/>
    </row>
    <row r="25" spans="1:16" ht="15" customHeight="1" x14ac:dyDescent="0.25">
      <c r="A25" s="610" t="s">
        <v>1036</v>
      </c>
      <c r="B25" s="1144"/>
      <c r="C25" s="1323">
        <f>'2.4 Other Loans and Advances'!L15</f>
        <v>0</v>
      </c>
      <c r="D25" s="1283">
        <f>'2.4 Other Loans and Advances'!M15</f>
        <v>0</v>
      </c>
      <c r="E25" s="621">
        <f t="shared" si="6"/>
        <v>0</v>
      </c>
      <c r="F25" s="1118"/>
      <c r="G25" s="1372"/>
      <c r="H25" s="1373"/>
      <c r="I25" s="1120"/>
      <c r="J25" s="1393"/>
      <c r="K25" s="1394"/>
      <c r="L25" s="622">
        <f t="shared" si="7"/>
        <v>0</v>
      </c>
      <c r="M25" s="601"/>
      <c r="N25" s="1384"/>
      <c r="O25" s="1385"/>
      <c r="P25" s="240"/>
    </row>
    <row r="26" spans="1:16" ht="15" customHeight="1" x14ac:dyDescent="0.25">
      <c r="A26" s="610" t="s">
        <v>1103</v>
      </c>
      <c r="B26" s="1144"/>
      <c r="C26" s="1280">
        <f>+'2.4 Other Loans and Advances'!$L$22</f>
        <v>0</v>
      </c>
      <c r="D26" s="1283">
        <f>+'2.4 Other Loans and Advances'!$M$22</f>
        <v>0</v>
      </c>
      <c r="E26" s="621">
        <f>SUM(C26:D26)</f>
        <v>0</v>
      </c>
      <c r="F26" s="1118"/>
      <c r="G26" s="1372"/>
      <c r="H26" s="1373"/>
      <c r="I26" s="1120"/>
      <c r="J26" s="1393"/>
      <c r="K26" s="1394"/>
      <c r="L26" s="622">
        <f>SUM(J26:K26)</f>
        <v>0</v>
      </c>
      <c r="M26" s="601"/>
      <c r="N26" s="1384"/>
      <c r="O26" s="1385"/>
      <c r="P26" s="240"/>
    </row>
    <row r="27" spans="1:16" ht="15" customHeight="1" x14ac:dyDescent="0.25">
      <c r="A27" s="610" t="s">
        <v>1073</v>
      </c>
      <c r="B27" s="1144"/>
      <c r="C27" s="1282">
        <f>+'2.2 Loans on Debentures'!P19</f>
        <v>0</v>
      </c>
      <c r="D27" s="1283">
        <f>+'2.2 Loans on Debentures'!Q19</f>
        <v>0</v>
      </c>
      <c r="E27" s="621">
        <f t="shared" si="6"/>
        <v>0</v>
      </c>
      <c r="F27" s="1118"/>
      <c r="G27" s="1372"/>
      <c r="H27" s="1373"/>
      <c r="I27" s="1120"/>
      <c r="J27" s="1393"/>
      <c r="K27" s="1394"/>
      <c r="L27" s="622">
        <f t="shared" si="7"/>
        <v>0</v>
      </c>
      <c r="M27" s="601"/>
      <c r="N27" s="1384"/>
      <c r="O27" s="1385"/>
      <c r="P27" s="240"/>
    </row>
    <row r="28" spans="1:16" ht="15" customHeight="1" x14ac:dyDescent="0.25">
      <c r="A28" s="611" t="s">
        <v>1074</v>
      </c>
      <c r="B28" s="1145"/>
      <c r="C28" s="1282">
        <f>+'2.2 Loans on Debentures'!P20</f>
        <v>0</v>
      </c>
      <c r="D28" s="1283">
        <f>+'2.2 Loans on Debentures'!Q20</f>
        <v>0</v>
      </c>
      <c r="E28" s="621">
        <f t="shared" si="6"/>
        <v>0</v>
      </c>
      <c r="F28" s="1118"/>
      <c r="G28" s="1372"/>
      <c r="H28" s="1373"/>
      <c r="I28" s="1120"/>
      <c r="J28" s="1393"/>
      <c r="K28" s="1394"/>
      <c r="L28" s="622">
        <f t="shared" si="7"/>
        <v>0</v>
      </c>
      <c r="M28" s="601"/>
      <c r="N28" s="1384"/>
      <c r="O28" s="1385"/>
      <c r="P28" s="240"/>
    </row>
    <row r="29" spans="1:16" ht="15" customHeight="1" x14ac:dyDescent="0.25">
      <c r="A29" s="611" t="s">
        <v>1068</v>
      </c>
      <c r="B29" s="1145"/>
      <c r="C29" s="1281">
        <f>+'2.2 Loans on Debentures'!P21</f>
        <v>0</v>
      </c>
      <c r="D29" s="1279">
        <f>+'2.2 Loans on Debentures'!Q21</f>
        <v>0</v>
      </c>
      <c r="E29" s="621">
        <f t="shared" ref="E29" si="8">SUM(C29:D29)</f>
        <v>0</v>
      </c>
      <c r="F29" s="1118"/>
      <c r="G29" s="1372"/>
      <c r="H29" s="1373"/>
      <c r="I29" s="1120"/>
      <c r="J29" s="1393"/>
      <c r="K29" s="1394"/>
      <c r="L29" s="622">
        <f t="shared" si="7"/>
        <v>0</v>
      </c>
      <c r="M29" s="601"/>
      <c r="N29" s="1384"/>
      <c r="O29" s="1385"/>
      <c r="P29" s="240"/>
    </row>
    <row r="30" spans="1:16" ht="15" customHeight="1" x14ac:dyDescent="0.25">
      <c r="A30" s="654" t="s">
        <v>1030</v>
      </c>
      <c r="B30" s="1147"/>
      <c r="C30" s="1129">
        <f>SUM(C22:C29)</f>
        <v>0</v>
      </c>
      <c r="D30" s="677">
        <f>SUM(D22:D29)</f>
        <v>0</v>
      </c>
      <c r="E30" s="668">
        <f>SUM(E22:E29)</f>
        <v>0</v>
      </c>
      <c r="F30" s="1118"/>
      <c r="G30" s="1202">
        <f>SUM(G22:G29)</f>
        <v>0</v>
      </c>
      <c r="H30" s="1203">
        <f>SUM(H22:H29)</f>
        <v>0</v>
      </c>
      <c r="I30" s="1120"/>
      <c r="J30" s="1202">
        <f>SUM(J22:J29)</f>
        <v>0</v>
      </c>
      <c r="K30" s="1204">
        <f>SUM(K22:K29)</f>
        <v>0</v>
      </c>
      <c r="L30" s="1203">
        <f>SUM(L22:L29)</f>
        <v>0</v>
      </c>
      <c r="M30" s="601"/>
      <c r="N30" s="1202">
        <f>SUM(N22:N29)</f>
        <v>0</v>
      </c>
      <c r="O30" s="1203">
        <f>SUM(O22:O29)</f>
        <v>0</v>
      </c>
      <c r="P30" s="240"/>
    </row>
    <row r="31" spans="1:16" ht="15" customHeight="1" x14ac:dyDescent="0.25">
      <c r="A31" s="612" t="s">
        <v>939</v>
      </c>
      <c r="B31" s="1143"/>
      <c r="C31" s="1130"/>
      <c r="D31" s="631"/>
      <c r="E31" s="667"/>
      <c r="F31" s="1118"/>
      <c r="G31" s="685"/>
      <c r="H31" s="681"/>
      <c r="I31" s="1120"/>
      <c r="J31" s="682"/>
      <c r="K31" s="597"/>
      <c r="L31" s="683"/>
      <c r="M31" s="601"/>
      <c r="N31" s="686"/>
      <c r="O31" s="683"/>
      <c r="P31" s="240"/>
    </row>
    <row r="32" spans="1:16" ht="15" customHeight="1" x14ac:dyDescent="0.25">
      <c r="A32" s="613" t="s">
        <v>940</v>
      </c>
      <c r="B32" s="1148"/>
      <c r="C32" s="1131">
        <f>+'3 Government Securities'!R14</f>
        <v>0</v>
      </c>
      <c r="D32" s="635">
        <f>+'3 Government Securities'!S14</f>
        <v>0</v>
      </c>
      <c r="E32" s="620">
        <f t="shared" ref="E32:E34" si="9">SUM(C32:D32)</f>
        <v>0</v>
      </c>
      <c r="F32" s="1118"/>
      <c r="G32" s="1384"/>
      <c r="H32" s="1385"/>
      <c r="I32" s="1120"/>
      <c r="J32" s="1393"/>
      <c r="K32" s="1394"/>
      <c r="L32" s="622">
        <f t="shared" ref="L32:L34" si="10">SUM(J32:K32)</f>
        <v>0</v>
      </c>
      <c r="M32" s="601"/>
      <c r="N32" s="1384"/>
      <c r="O32" s="1385"/>
      <c r="P32" s="240"/>
    </row>
    <row r="33" spans="1:16" ht="15" customHeight="1" x14ac:dyDescent="0.25">
      <c r="A33" s="613" t="s">
        <v>941</v>
      </c>
      <c r="B33" s="1148"/>
      <c r="C33" s="1131">
        <f>+'3 Government Securities'!R16</f>
        <v>0</v>
      </c>
      <c r="D33" s="635">
        <f>+'3 Government Securities'!S16</f>
        <v>0</v>
      </c>
      <c r="E33" s="620">
        <f t="shared" si="9"/>
        <v>0</v>
      </c>
      <c r="F33" s="1118"/>
      <c r="G33" s="1372"/>
      <c r="H33" s="1373"/>
      <c r="I33" s="1120"/>
      <c r="J33" s="1393"/>
      <c r="K33" s="1394"/>
      <c r="L33" s="622">
        <f t="shared" si="10"/>
        <v>0</v>
      </c>
      <c r="M33" s="601"/>
      <c r="N33" s="1384"/>
      <c r="O33" s="1385"/>
      <c r="P33" s="240"/>
    </row>
    <row r="34" spans="1:16" ht="15" customHeight="1" x14ac:dyDescent="0.25">
      <c r="A34" s="614" t="s">
        <v>1069</v>
      </c>
      <c r="B34" s="1149"/>
      <c r="C34" s="1132">
        <f>+'3 Government Securities'!R26</f>
        <v>0</v>
      </c>
      <c r="D34" s="636">
        <f>+'3 Government Securities'!S26</f>
        <v>0</v>
      </c>
      <c r="E34" s="620">
        <f t="shared" si="9"/>
        <v>0</v>
      </c>
      <c r="F34" s="1118"/>
      <c r="G34" s="1372"/>
      <c r="H34" s="1373"/>
      <c r="I34" s="1120"/>
      <c r="J34" s="1393"/>
      <c r="K34" s="1394"/>
      <c r="L34" s="622">
        <f t="shared" si="10"/>
        <v>0</v>
      </c>
      <c r="M34" s="601"/>
      <c r="N34" s="1384"/>
      <c r="O34" s="1385"/>
      <c r="P34" s="240"/>
    </row>
    <row r="35" spans="1:16" ht="15" customHeight="1" x14ac:dyDescent="0.25">
      <c r="A35" s="645" t="s">
        <v>535</v>
      </c>
      <c r="B35" s="1147"/>
      <c r="C35" s="1199">
        <f>SUM(C32:C34)</f>
        <v>0</v>
      </c>
      <c r="D35" s="1200">
        <f>SUM(D32:D34)</f>
        <v>0</v>
      </c>
      <c r="E35" s="1201">
        <f t="shared" ref="E35" si="11">SUM(E32:E34)</f>
        <v>0</v>
      </c>
      <c r="F35" s="1118"/>
      <c r="G35" s="1202">
        <f>SUM(G32:G34)</f>
        <v>0</v>
      </c>
      <c r="H35" s="1203">
        <f>SUM(H32:H34)</f>
        <v>0</v>
      </c>
      <c r="I35" s="1120"/>
      <c r="J35" s="1202">
        <f t="shared" ref="J35:L35" si="12">SUM(J32:J34)</f>
        <v>0</v>
      </c>
      <c r="K35" s="1204">
        <f t="shared" si="12"/>
        <v>0</v>
      </c>
      <c r="L35" s="1203">
        <f t="shared" si="12"/>
        <v>0</v>
      </c>
      <c r="M35" s="601"/>
      <c r="N35" s="1202">
        <f t="shared" ref="N35:O35" si="13">SUM(N32:N34)</f>
        <v>0</v>
      </c>
      <c r="O35" s="1203">
        <f t="shared" si="13"/>
        <v>0</v>
      </c>
      <c r="P35" s="240"/>
    </row>
    <row r="36" spans="1:16" ht="15" customHeight="1" x14ac:dyDescent="0.25">
      <c r="A36" s="632" t="s">
        <v>528</v>
      </c>
      <c r="B36" s="1150"/>
      <c r="C36" s="1130"/>
      <c r="D36" s="631"/>
      <c r="E36" s="1198"/>
      <c r="F36" s="1118"/>
      <c r="G36" s="685"/>
      <c r="H36" s="681"/>
      <c r="I36" s="1120"/>
      <c r="J36" s="682"/>
      <c r="K36" s="597"/>
      <c r="L36" s="683"/>
      <c r="M36" s="601"/>
      <c r="N36" s="686"/>
      <c r="O36" s="683"/>
      <c r="P36" s="240"/>
    </row>
    <row r="37" spans="1:16" ht="15" customHeight="1" x14ac:dyDescent="0.25">
      <c r="A37" s="1254" t="s">
        <v>527</v>
      </c>
      <c r="B37" s="1151"/>
      <c r="C37" s="1288">
        <f>+'4-7 Ordinary and Pref Shares '!E9</f>
        <v>0</v>
      </c>
      <c r="D37" s="1284">
        <f>+'4-7 Ordinary and Pref Shares '!F9</f>
        <v>0</v>
      </c>
      <c r="E37" s="623">
        <f t="shared" ref="E37:E40" si="14">SUM(C37:D37)</f>
        <v>0</v>
      </c>
      <c r="F37" s="1118"/>
      <c r="G37" s="1384"/>
      <c r="H37" s="1385"/>
      <c r="I37" s="1120"/>
      <c r="J37" s="1393"/>
      <c r="K37" s="1394"/>
      <c r="L37" s="622">
        <f>SUM(J37:K37)</f>
        <v>0</v>
      </c>
      <c r="M37" s="601"/>
      <c r="N37" s="1384"/>
      <c r="O37" s="1385"/>
      <c r="P37" s="240"/>
    </row>
    <row r="38" spans="1:16" ht="18.95" customHeight="1" x14ac:dyDescent="0.25">
      <c r="A38" s="1543" t="s">
        <v>981</v>
      </c>
      <c r="B38" s="1544"/>
      <c r="C38" s="1288">
        <f>+'4-7 Ordinary and Pref Shares '!E13</f>
        <v>0</v>
      </c>
      <c r="D38" s="1284">
        <f>+'4-7 Ordinary and Pref Shares '!F13</f>
        <v>0</v>
      </c>
      <c r="E38" s="623">
        <f t="shared" si="14"/>
        <v>0</v>
      </c>
      <c r="F38" s="1118"/>
      <c r="G38" s="1372"/>
      <c r="H38" s="1373"/>
      <c r="I38" s="1120"/>
      <c r="J38" s="1393"/>
      <c r="K38" s="1394"/>
      <c r="L38" s="622">
        <f t="shared" ref="L38:L42" si="15">SUM(J38:K38)</f>
        <v>0</v>
      </c>
      <c r="M38" s="601"/>
      <c r="N38" s="1384"/>
      <c r="O38" s="1385"/>
      <c r="P38" s="240"/>
    </row>
    <row r="39" spans="1:16" ht="15" customHeight="1" x14ac:dyDescent="0.25">
      <c r="A39" s="1543" t="s">
        <v>566</v>
      </c>
      <c r="B39" s="1544"/>
      <c r="C39" s="1288">
        <f>+'4-7 Ordinary and Pref Shares '!E17</f>
        <v>0</v>
      </c>
      <c r="D39" s="1284">
        <f>+'4-7 Ordinary and Pref Shares '!F17</f>
        <v>0</v>
      </c>
      <c r="E39" s="623">
        <f t="shared" si="14"/>
        <v>0</v>
      </c>
      <c r="F39" s="1118"/>
      <c r="G39" s="1372"/>
      <c r="H39" s="1373"/>
      <c r="I39" s="1120"/>
      <c r="J39" s="1393"/>
      <c r="K39" s="1394"/>
      <c r="L39" s="622">
        <f t="shared" si="15"/>
        <v>0</v>
      </c>
      <c r="M39" s="601"/>
      <c r="N39" s="1384"/>
      <c r="O39" s="1385"/>
      <c r="P39" s="240"/>
    </row>
    <row r="40" spans="1:16" ht="15" customHeight="1" x14ac:dyDescent="0.25">
      <c r="A40" s="1543" t="s">
        <v>984</v>
      </c>
      <c r="B40" s="1544"/>
      <c r="C40" s="1287">
        <f>+'4-7 Ordinary and Pref Shares '!E10</f>
        <v>0</v>
      </c>
      <c r="D40" s="1286">
        <f>+'4-7 Ordinary and Pref Shares '!F10</f>
        <v>0</v>
      </c>
      <c r="E40" s="623">
        <f t="shared" si="14"/>
        <v>0</v>
      </c>
      <c r="F40" s="1118"/>
      <c r="G40" s="1372"/>
      <c r="H40" s="1373"/>
      <c r="I40" s="1120"/>
      <c r="J40" s="1393"/>
      <c r="K40" s="1394"/>
      <c r="L40" s="622">
        <f t="shared" si="15"/>
        <v>0</v>
      </c>
      <c r="M40" s="601"/>
      <c r="N40" s="1384"/>
      <c r="O40" s="1385"/>
      <c r="P40" s="240"/>
    </row>
    <row r="41" spans="1:16" ht="27.95" customHeight="1" x14ac:dyDescent="0.25">
      <c r="A41" s="1543" t="s">
        <v>982</v>
      </c>
      <c r="B41" s="1544"/>
      <c r="C41" s="1133">
        <f>+'4-7 Ordinary and Pref Shares '!E14</f>
        <v>0</v>
      </c>
      <c r="D41" s="637">
        <f>+'4-7 Ordinary and Pref Shares '!F14</f>
        <v>0</v>
      </c>
      <c r="E41" s="623">
        <f>SUM(C41:D41)</f>
        <v>0</v>
      </c>
      <c r="F41" s="1118"/>
      <c r="G41" s="1372"/>
      <c r="H41" s="1373"/>
      <c r="I41" s="1120"/>
      <c r="J41" s="1393"/>
      <c r="K41" s="1394"/>
      <c r="L41" s="622">
        <f t="shared" si="15"/>
        <v>0</v>
      </c>
      <c r="M41" s="601"/>
      <c r="N41" s="1384"/>
      <c r="O41" s="1385"/>
      <c r="P41" s="240"/>
    </row>
    <row r="42" spans="1:16" ht="30.6" customHeight="1" x14ac:dyDescent="0.25">
      <c r="A42" s="1553" t="s">
        <v>931</v>
      </c>
      <c r="B42" s="1554"/>
      <c r="C42" s="1134">
        <f>+'4-7 Ordinary and Pref Shares '!E18</f>
        <v>0</v>
      </c>
      <c r="D42" s="638">
        <f>+'4-7 Ordinary and Pref Shares '!F18</f>
        <v>0</v>
      </c>
      <c r="E42" s="623">
        <f>SUM(C42:D42)</f>
        <v>0</v>
      </c>
      <c r="F42" s="1118"/>
      <c r="G42" s="1372"/>
      <c r="H42" s="1373"/>
      <c r="I42" s="1120"/>
      <c r="J42" s="1393"/>
      <c r="K42" s="1394"/>
      <c r="L42" s="622">
        <f t="shared" si="15"/>
        <v>0</v>
      </c>
      <c r="M42" s="601"/>
      <c r="N42" s="1384"/>
      <c r="O42" s="1385"/>
      <c r="P42" s="240"/>
    </row>
    <row r="43" spans="1:16" ht="15" customHeight="1" x14ac:dyDescent="0.25">
      <c r="A43" s="645" t="s">
        <v>536</v>
      </c>
      <c r="B43" s="1152"/>
      <c r="C43" s="679">
        <f>SUM(C37:C42)</f>
        <v>0</v>
      </c>
      <c r="D43" s="599">
        <f>SUM(D37:D42)</f>
        <v>0</v>
      </c>
      <c r="E43" s="669">
        <f>SUM(E37:E42)</f>
        <v>0</v>
      </c>
      <c r="F43" s="1118"/>
      <c r="G43" s="679">
        <f>SUM(G37:G42)</f>
        <v>0</v>
      </c>
      <c r="H43" s="669">
        <f t="shared" ref="H43" si="16">SUM(H37:H42)</f>
        <v>0</v>
      </c>
      <c r="I43" s="1120"/>
      <c r="J43" s="679">
        <f t="shared" ref="J43:L43" si="17">SUM(J37:J42)</f>
        <v>0</v>
      </c>
      <c r="K43" s="599">
        <f t="shared" si="17"/>
        <v>0</v>
      </c>
      <c r="L43" s="669">
        <f t="shared" si="17"/>
        <v>0</v>
      </c>
      <c r="M43" s="601"/>
      <c r="N43" s="679">
        <f t="shared" ref="N43:O43" si="18">SUM(N37:N42)</f>
        <v>0</v>
      </c>
      <c r="O43" s="669">
        <f t="shared" si="18"/>
        <v>0</v>
      </c>
      <c r="P43" s="240"/>
    </row>
    <row r="44" spans="1:16" ht="15" customHeight="1" x14ac:dyDescent="0.25">
      <c r="A44" s="632" t="s">
        <v>6</v>
      </c>
      <c r="B44" s="1153"/>
      <c r="C44" s="1135"/>
      <c r="D44" s="598"/>
      <c r="E44" s="674"/>
      <c r="F44" s="1118"/>
      <c r="G44" s="692"/>
      <c r="H44" s="673"/>
      <c r="I44" s="1120"/>
      <c r="J44" s="682"/>
      <c r="K44" s="597"/>
      <c r="L44" s="683"/>
      <c r="M44" s="601"/>
      <c r="N44" s="686"/>
      <c r="O44" s="683"/>
      <c r="P44" s="240"/>
    </row>
    <row r="45" spans="1:16" ht="15" customHeight="1" x14ac:dyDescent="0.25">
      <c r="A45" s="1543" t="s">
        <v>529</v>
      </c>
      <c r="B45" s="1544"/>
      <c r="C45" s="1136">
        <f>+'8-9 Bonds and Debentures'!I12</f>
        <v>0</v>
      </c>
      <c r="D45" s="639">
        <f>+'8-9 Bonds and Debentures'!J12</f>
        <v>0</v>
      </c>
      <c r="E45" s="625">
        <f>SUM(C45:D45)</f>
        <v>0</v>
      </c>
      <c r="F45" s="1118"/>
      <c r="G45" s="1391"/>
      <c r="H45" s="1392"/>
      <c r="I45" s="1120"/>
      <c r="J45" s="1393"/>
      <c r="K45" s="1394"/>
      <c r="L45" s="622">
        <f t="shared" ref="L45:L49" si="19">SUM(J45:K45)</f>
        <v>0</v>
      </c>
      <c r="M45" s="601"/>
      <c r="N45" s="1384"/>
      <c r="O45" s="1385"/>
      <c r="P45" s="240"/>
    </row>
    <row r="46" spans="1:16" ht="29.45" customHeight="1" x14ac:dyDescent="0.25">
      <c r="A46" s="1543" t="s">
        <v>983</v>
      </c>
      <c r="B46" s="1544"/>
      <c r="C46" s="1136">
        <f>+'8-9 Bonds and Debentures'!I14</f>
        <v>0</v>
      </c>
      <c r="D46" s="639">
        <f>+'8-9 Bonds and Debentures'!J14</f>
        <v>0</v>
      </c>
      <c r="E46" s="625">
        <f t="shared" ref="E46:E49" si="20">SUM(C46:D46)</f>
        <v>0</v>
      </c>
      <c r="F46" s="1118"/>
      <c r="G46" s="1372"/>
      <c r="H46" s="1373"/>
      <c r="I46" s="1120"/>
      <c r="J46" s="1393"/>
      <c r="K46" s="1394"/>
      <c r="L46" s="622">
        <f t="shared" si="19"/>
        <v>0</v>
      </c>
      <c r="M46" s="601"/>
      <c r="N46" s="1384"/>
      <c r="O46" s="1385"/>
      <c r="P46" s="240"/>
    </row>
    <row r="47" spans="1:16" ht="31.5" customHeight="1" x14ac:dyDescent="0.25">
      <c r="A47" s="1563" t="s">
        <v>992</v>
      </c>
      <c r="B47" s="1564"/>
      <c r="C47" s="1137">
        <f>+'8-9 Bonds and Debentures'!I20</f>
        <v>0</v>
      </c>
      <c r="D47" s="640">
        <f>+'8-9 Bonds and Debentures'!J20</f>
        <v>0</v>
      </c>
      <c r="E47" s="625">
        <f>SUM(C47:D47)</f>
        <v>0</v>
      </c>
      <c r="F47" s="1118"/>
      <c r="G47" s="1372"/>
      <c r="H47" s="1373"/>
      <c r="I47" s="1120"/>
      <c r="J47" s="1393"/>
      <c r="K47" s="1394"/>
      <c r="L47" s="622">
        <f t="shared" si="19"/>
        <v>0</v>
      </c>
      <c r="M47" s="601"/>
      <c r="N47" s="1384"/>
      <c r="O47" s="1385"/>
      <c r="P47" s="240"/>
    </row>
    <row r="48" spans="1:16" ht="15" customHeight="1" x14ac:dyDescent="0.25">
      <c r="A48" s="615" t="s">
        <v>1035</v>
      </c>
      <c r="B48" s="1154"/>
      <c r="C48" s="1136">
        <f>+'8-9 Bonds and Debentures'!I24</f>
        <v>0</v>
      </c>
      <c r="D48" s="639">
        <f>+'8-9 Bonds and Debentures'!J24</f>
        <v>0</v>
      </c>
      <c r="E48" s="625">
        <f t="shared" si="20"/>
        <v>0</v>
      </c>
      <c r="F48" s="1118"/>
      <c r="G48" s="1372"/>
      <c r="H48" s="1373"/>
      <c r="I48" s="1120"/>
      <c r="J48" s="1393"/>
      <c r="K48" s="1394"/>
      <c r="L48" s="622">
        <f t="shared" si="19"/>
        <v>0</v>
      </c>
      <c r="M48" s="601"/>
      <c r="N48" s="1384"/>
      <c r="O48" s="1385"/>
      <c r="P48" s="240"/>
    </row>
    <row r="49" spans="1:16" ht="15" customHeight="1" x14ac:dyDescent="0.25">
      <c r="A49" s="1549" t="s">
        <v>606</v>
      </c>
      <c r="B49" s="1550"/>
      <c r="C49" s="1138">
        <f>+'13-16 Cash &amp; Cash Equivalents'!E20</f>
        <v>0</v>
      </c>
      <c r="D49" s="641">
        <f>+'13-16 Cash &amp; Cash Equivalents'!F20</f>
        <v>0</v>
      </c>
      <c r="E49" s="633">
        <f t="shared" si="20"/>
        <v>0</v>
      </c>
      <c r="F49" s="1118"/>
      <c r="G49" s="1372"/>
      <c r="H49" s="1373"/>
      <c r="I49" s="1120"/>
      <c r="J49" s="1393"/>
      <c r="K49" s="1394"/>
      <c r="L49" s="622">
        <f t="shared" si="19"/>
        <v>0</v>
      </c>
      <c r="M49" s="601"/>
      <c r="N49" s="1384"/>
      <c r="O49" s="1385"/>
      <c r="P49" s="240"/>
    </row>
    <row r="50" spans="1:16" ht="15" customHeight="1" x14ac:dyDescent="0.25">
      <c r="A50" s="1501" t="s">
        <v>881</v>
      </c>
      <c r="B50" s="1155"/>
      <c r="C50" s="1047">
        <f>SUM(C45:C49)</f>
        <v>0</v>
      </c>
      <c r="D50" s="1045">
        <f>SUM(D45:D49)</f>
        <v>0</v>
      </c>
      <c r="E50" s="1046">
        <f>SUM(E45:E49)</f>
        <v>0</v>
      </c>
      <c r="F50" s="1118"/>
      <c r="G50" s="1047">
        <f t="shared" ref="G50:H50" si="21">SUM(G45:G49)</f>
        <v>0</v>
      </c>
      <c r="H50" s="1046">
        <f t="shared" si="21"/>
        <v>0</v>
      </c>
      <c r="I50" s="1120"/>
      <c r="J50" s="1047">
        <f t="shared" ref="J50:L50" si="22">SUM(J45:J49)</f>
        <v>0</v>
      </c>
      <c r="K50" s="1045">
        <f t="shared" si="22"/>
        <v>0</v>
      </c>
      <c r="L50" s="1046">
        <f t="shared" si="22"/>
        <v>0</v>
      </c>
      <c r="M50" s="601"/>
      <c r="N50" s="1047">
        <f t="shared" ref="N50:O50" si="23">SUM(N45:N49)</f>
        <v>0</v>
      </c>
      <c r="O50" s="1046">
        <f t="shared" si="23"/>
        <v>0</v>
      </c>
      <c r="P50" s="240"/>
    </row>
    <row r="51" spans="1:16" ht="15" customHeight="1" x14ac:dyDescent="0.25">
      <c r="A51" s="645" t="s">
        <v>1003</v>
      </c>
      <c r="B51" s="1147"/>
      <c r="C51" s="1240"/>
      <c r="D51" s="1234"/>
      <c r="E51" s="1242"/>
      <c r="F51" s="1118"/>
      <c r="G51" s="1235"/>
      <c r="H51" s="1236"/>
      <c r="I51" s="1122"/>
      <c r="J51" s="1237"/>
      <c r="K51" s="1238"/>
      <c r="L51" s="1241">
        <f>SUM(J51:K51)</f>
        <v>0</v>
      </c>
      <c r="M51" s="601"/>
      <c r="N51" s="1237"/>
      <c r="O51" s="1239"/>
      <c r="P51" s="240"/>
    </row>
    <row r="52" spans="1:16" ht="15" customHeight="1" x14ac:dyDescent="0.25">
      <c r="A52" s="1303" t="s">
        <v>1000</v>
      </c>
      <c r="B52" s="1117"/>
      <c r="C52" s="1310">
        <f>'24 Other Financial Assets'!K8</f>
        <v>0</v>
      </c>
      <c r="D52" s="1312">
        <f>'24 Other Financial Assets'!L8</f>
        <v>0</v>
      </c>
      <c r="E52" s="678">
        <f>SUM(C52:D52)</f>
        <v>0</v>
      </c>
      <c r="F52" s="1118"/>
      <c r="G52" s="1370"/>
      <c r="H52" s="1395"/>
      <c r="I52" s="1122"/>
      <c r="J52" s="1396"/>
      <c r="K52" s="1397"/>
      <c r="L52" s="623">
        <f>SUM(J52:K52)</f>
        <v>0</v>
      </c>
      <c r="M52" s="601"/>
      <c r="N52" s="1396"/>
      <c r="O52" s="1398"/>
      <c r="P52" s="240"/>
    </row>
    <row r="53" spans="1:16" ht="15" customHeight="1" x14ac:dyDescent="0.25">
      <c r="A53" s="1303" t="s">
        <v>1001</v>
      </c>
      <c r="B53" s="1117"/>
      <c r="C53" s="1311">
        <f>'24 Other Financial Assets'!K15</f>
        <v>0</v>
      </c>
      <c r="D53" s="1313">
        <f>'24 Other Financial Assets'!L15</f>
        <v>0</v>
      </c>
      <c r="E53" s="678">
        <f>SUM(C53:D53)</f>
        <v>0</v>
      </c>
      <c r="F53" s="1118"/>
      <c r="G53" s="1370"/>
      <c r="H53" s="1395"/>
      <c r="I53" s="1122"/>
      <c r="J53" s="1396"/>
      <c r="K53" s="1397"/>
      <c r="L53" s="623">
        <f>SUM(J53:K53)</f>
        <v>0</v>
      </c>
      <c r="M53" s="601"/>
      <c r="N53" s="1396"/>
      <c r="O53" s="1398"/>
      <c r="P53" s="240"/>
    </row>
    <row r="54" spans="1:16" ht="15" customHeight="1" x14ac:dyDescent="0.25">
      <c r="A54" s="1301" t="s">
        <v>1002</v>
      </c>
      <c r="B54" s="1116"/>
      <c r="C54" s="1302">
        <f>'24 Other Financial Assets'!K17</f>
        <v>0</v>
      </c>
      <c r="D54" s="1314">
        <f>'24 Other Financial Assets'!L17</f>
        <v>0</v>
      </c>
      <c r="E54" s="1300">
        <f>SUM(C54:D54)</f>
        <v>0</v>
      </c>
      <c r="F54" s="1118"/>
      <c r="G54" s="1370"/>
      <c r="H54" s="1395"/>
      <c r="I54" s="1122"/>
      <c r="J54" s="1396"/>
      <c r="K54" s="1397"/>
      <c r="L54" s="624">
        <f>SUM(J54:K54)</f>
        <v>0</v>
      </c>
      <c r="M54" s="601"/>
      <c r="N54" s="1396"/>
      <c r="O54" s="1398"/>
      <c r="P54" s="240"/>
    </row>
    <row r="55" spans="1:16" ht="15" customHeight="1" thickBot="1" x14ac:dyDescent="0.3">
      <c r="A55" s="1491" t="s">
        <v>1070</v>
      </c>
      <c r="B55" s="1491"/>
      <c r="C55" s="1307">
        <f>SUM(C52:C54)</f>
        <v>0</v>
      </c>
      <c r="D55" s="1308">
        <f>SUM(D52:D54)</f>
        <v>0</v>
      </c>
      <c r="E55" s="1207">
        <f>SUM(C55:D55)</f>
        <v>0</v>
      </c>
      <c r="F55" s="1118"/>
      <c r="G55" s="1304">
        <f>SUM(G52:G54)</f>
        <v>0</v>
      </c>
      <c r="H55" s="1305">
        <f>SUM(H52:H54)</f>
        <v>0</v>
      </c>
      <c r="I55" s="1122"/>
      <c r="J55" s="1304">
        <f>SUM(J52:J54)</f>
        <v>0</v>
      </c>
      <c r="K55" s="1306">
        <f>SUM(K52:K54)</f>
        <v>0</v>
      </c>
      <c r="L55" s="629">
        <f>SUM(L52:L54)</f>
        <v>0</v>
      </c>
      <c r="M55" s="601"/>
      <c r="N55" s="1304">
        <f>SUM(N52:N54)</f>
        <v>0</v>
      </c>
      <c r="O55" s="1305">
        <f>SUM(O52:O54)</f>
        <v>0</v>
      </c>
      <c r="P55" s="240"/>
    </row>
    <row r="56" spans="1:16" ht="15" customHeight="1" thickBot="1" x14ac:dyDescent="0.3">
      <c r="A56" s="1108" t="s">
        <v>534</v>
      </c>
      <c r="B56" s="1156"/>
      <c r="C56" s="1424">
        <f>SUM(C30,C35,C43,C50,C55)</f>
        <v>0</v>
      </c>
      <c r="D56" s="1425">
        <f>SUM(D30,D35,D43,D50,D55)</f>
        <v>0</v>
      </c>
      <c r="E56" s="1422">
        <f>SUM(E30,E35,E43,E50,E55)</f>
        <v>0</v>
      </c>
      <c r="F56" s="1124"/>
      <c r="G56" s="1423">
        <f>SUM(G30,G35,G43,G50,G55)</f>
        <v>0</v>
      </c>
      <c r="H56" s="1422">
        <f>SUM(H30,H35,H43,H50,H55)</f>
        <v>0</v>
      </c>
      <c r="I56" s="1121"/>
      <c r="J56" s="1423">
        <f>SUM(J30,J35,J43,J50,J55)</f>
        <v>0</v>
      </c>
      <c r="K56" s="1425">
        <f>SUM(K30,K35,K43,K50,K55)</f>
        <v>0</v>
      </c>
      <c r="L56" s="1422">
        <f>SUM(L30,L35,L43,L50,L55)</f>
        <v>0</v>
      </c>
      <c r="M56" s="1121"/>
      <c r="N56" s="1423">
        <f>SUM(N30,N35,N43,N50,N55)</f>
        <v>0</v>
      </c>
      <c r="O56" s="1422">
        <f>SUM(O30,O35,O43,O50,O55)</f>
        <v>0</v>
      </c>
      <c r="P56" s="240"/>
    </row>
    <row r="57" spans="1:16" ht="15" customHeight="1" x14ac:dyDescent="0.25">
      <c r="A57" s="616" t="s">
        <v>658</v>
      </c>
      <c r="B57" s="1117"/>
      <c r="C57" s="1139"/>
      <c r="D57" s="524"/>
      <c r="E57" s="626"/>
      <c r="F57" s="1124"/>
      <c r="G57" s="692"/>
      <c r="H57" s="673"/>
      <c r="I57" s="1121"/>
      <c r="J57" s="682"/>
      <c r="K57" s="597"/>
      <c r="L57" s="683"/>
      <c r="M57" s="1121"/>
      <c r="N57" s="686"/>
      <c r="O57" s="683"/>
      <c r="P57" s="240"/>
    </row>
    <row r="58" spans="1:16" s="790" customFormat="1" ht="28.5" customHeight="1" x14ac:dyDescent="0.25">
      <c r="A58" s="1565" t="s">
        <v>580</v>
      </c>
      <c r="B58" s="1566"/>
      <c r="C58" s="1133">
        <f>+'10-12 Connected Parties'!K9</f>
        <v>0</v>
      </c>
      <c r="D58" s="637">
        <f>+'10-12 Connected Parties'!L9</f>
        <v>0</v>
      </c>
      <c r="E58" s="1192">
        <f>SUM(C58:D58)</f>
        <v>0</v>
      </c>
      <c r="F58" s="1193"/>
      <c r="G58" s="1400"/>
      <c r="H58" s="1392"/>
      <c r="I58" s="1120"/>
      <c r="J58" s="1393"/>
      <c r="K58" s="1394"/>
      <c r="L58" s="622">
        <f t="shared" ref="L58:L59" si="24">SUM(J58:K58)</f>
        <v>0</v>
      </c>
      <c r="M58" s="1194"/>
      <c r="N58" s="1399"/>
      <c r="O58" s="1385"/>
      <c r="P58" s="240"/>
    </row>
    <row r="59" spans="1:16" s="790" customFormat="1" ht="28.5" customHeight="1" x14ac:dyDescent="0.25">
      <c r="A59" s="1557" t="s">
        <v>932</v>
      </c>
      <c r="B59" s="1558"/>
      <c r="C59" s="1195">
        <f>+'10-12 Connected Parties'!K12</f>
        <v>0</v>
      </c>
      <c r="D59" s="1196">
        <f>+'10-12 Connected Parties'!L12</f>
        <v>0</v>
      </c>
      <c r="E59" s="1192">
        <f>SUM(C59:D59)</f>
        <v>0</v>
      </c>
      <c r="F59" s="1193"/>
      <c r="G59" s="1401"/>
      <c r="H59" s="1373"/>
      <c r="I59" s="1120"/>
      <c r="J59" s="1393"/>
      <c r="K59" s="1394"/>
      <c r="L59" s="622">
        <f t="shared" si="24"/>
        <v>0</v>
      </c>
      <c r="M59" s="1197"/>
      <c r="N59" s="1399"/>
      <c r="O59" s="1385"/>
      <c r="P59" s="240"/>
    </row>
    <row r="60" spans="1:16" ht="15" customHeight="1" thickBot="1" x14ac:dyDescent="0.3">
      <c r="A60" s="1559" t="s">
        <v>933</v>
      </c>
      <c r="B60" s="1560"/>
      <c r="C60" s="1257">
        <f>SUM(C58:C59)</f>
        <v>0</v>
      </c>
      <c r="D60" s="643">
        <f>SUM(D58:D59)</f>
        <v>0</v>
      </c>
      <c r="E60" s="874">
        <f>SUM(E58:E59)</f>
        <v>0</v>
      </c>
      <c r="F60" s="1118"/>
      <c r="G60" s="687">
        <f t="shared" ref="G60:H60" si="25">SUM(G58:G59)</f>
        <v>0</v>
      </c>
      <c r="H60" s="670">
        <f t="shared" si="25"/>
        <v>0</v>
      </c>
      <c r="I60" s="1120"/>
      <c r="J60" s="687">
        <f t="shared" ref="J60:K60" si="26">SUM(J58:J59)</f>
        <v>0</v>
      </c>
      <c r="K60" s="634">
        <f t="shared" si="26"/>
        <v>0</v>
      </c>
      <c r="L60" s="670">
        <f>SUM(L58:L59)</f>
        <v>0</v>
      </c>
      <c r="M60" s="601"/>
      <c r="N60" s="687">
        <f t="shared" ref="N60:O60" si="27">SUM(N58:N59)</f>
        <v>0</v>
      </c>
      <c r="O60" s="670">
        <f t="shared" si="27"/>
        <v>0</v>
      </c>
      <c r="P60" s="240"/>
    </row>
    <row r="61" spans="1:16" ht="15" customHeight="1" x14ac:dyDescent="0.25">
      <c r="A61" s="1255"/>
      <c r="B61" s="1256"/>
      <c r="C61" s="1493"/>
      <c r="D61" s="1495"/>
      <c r="E61" s="627"/>
      <c r="F61" s="1118"/>
      <c r="G61" s="692"/>
      <c r="H61" s="673"/>
      <c r="I61" s="1120"/>
      <c r="J61" s="1496"/>
      <c r="K61" s="1497"/>
      <c r="L61" s="665"/>
      <c r="M61" s="601"/>
      <c r="N61" s="1499"/>
      <c r="O61" s="665"/>
      <c r="P61" s="240"/>
    </row>
    <row r="62" spans="1:16" ht="15" customHeight="1" thickBot="1" x14ac:dyDescent="0.3">
      <c r="A62" s="617" t="s">
        <v>657</v>
      </c>
      <c r="B62" s="1157"/>
      <c r="C62" s="1492">
        <f>+'10-12 Connected Parties'!K18</f>
        <v>0</v>
      </c>
      <c r="D62" s="1494">
        <f>+'10-12 Connected Parties'!L18</f>
        <v>0</v>
      </c>
      <c r="E62" s="628">
        <f>SUM(C62:D62)</f>
        <v>0</v>
      </c>
      <c r="F62" s="1118"/>
      <c r="G62" s="1380"/>
      <c r="H62" s="1409"/>
      <c r="I62" s="1120"/>
      <c r="J62" s="1408"/>
      <c r="K62" s="1407"/>
      <c r="L62" s="1498">
        <f>SUM(J62:K62)</f>
        <v>0</v>
      </c>
      <c r="M62" s="601"/>
      <c r="N62" s="1406"/>
      <c r="O62" s="1405"/>
      <c r="P62" s="240"/>
    </row>
    <row r="63" spans="1:16" ht="15" customHeight="1" x14ac:dyDescent="0.25">
      <c r="A63" s="649" t="s">
        <v>1071</v>
      </c>
      <c r="B63" s="1143"/>
      <c r="C63" s="1291"/>
      <c r="D63" s="1292"/>
      <c r="E63" s="665"/>
      <c r="F63" s="1118"/>
      <c r="G63" s="691"/>
      <c r="H63" s="676"/>
      <c r="I63" s="1120"/>
      <c r="J63" s="1496"/>
      <c r="K63" s="1497"/>
      <c r="L63" s="665"/>
      <c r="M63" s="601"/>
      <c r="N63" s="1109"/>
      <c r="O63" s="667"/>
      <c r="P63" s="240"/>
    </row>
    <row r="64" spans="1:16" ht="20.100000000000001" customHeight="1" x14ac:dyDescent="0.25">
      <c r="A64" s="608" t="s">
        <v>531</v>
      </c>
      <c r="B64" s="1144"/>
      <c r="C64" s="1289">
        <f>+'13-16 Cash &amp; Cash Equivalents'!$E$10</f>
        <v>0</v>
      </c>
      <c r="D64" s="1290">
        <f>+'13-16 Cash &amp; Cash Equivalents'!$F$10</f>
        <v>0</v>
      </c>
      <c r="E64" s="624">
        <f>SUM(C64:D64)</f>
        <v>0</v>
      </c>
      <c r="F64" s="1118"/>
      <c r="G64" s="1391"/>
      <c r="H64" s="1392"/>
      <c r="I64" s="1122"/>
      <c r="J64" s="1399"/>
      <c r="K64" s="1500"/>
      <c r="L64" s="624">
        <f>SUM(J64:K64)</f>
        <v>0</v>
      </c>
      <c r="M64" s="601"/>
      <c r="N64" s="1400"/>
      <c r="O64" s="1403"/>
      <c r="P64" s="240"/>
    </row>
    <row r="65" spans="1:16" ht="20.100000000000001" customHeight="1" x14ac:dyDescent="0.25">
      <c r="A65" s="618" t="s">
        <v>532</v>
      </c>
      <c r="B65" s="1144"/>
      <c r="C65" s="1293">
        <f>+'13-16 Cash &amp; Cash Equivalents'!$E$11</f>
        <v>0</v>
      </c>
      <c r="D65" s="1294">
        <f>+'13-16 Cash &amp; Cash Equivalents'!$F$11</f>
        <v>0</v>
      </c>
      <c r="E65" s="625">
        <f>SUM(C65:D65)</f>
        <v>0</v>
      </c>
      <c r="F65" s="1118"/>
      <c r="G65" s="1372"/>
      <c r="H65" s="1373"/>
      <c r="I65" s="1122"/>
      <c r="J65" s="1401"/>
      <c r="K65" s="1402"/>
      <c r="L65" s="625">
        <f>SUM(J65:K65)</f>
        <v>0</v>
      </c>
      <c r="M65" s="601"/>
      <c r="N65" s="1401"/>
      <c r="O65" s="1404"/>
      <c r="P65" s="240"/>
    </row>
    <row r="66" spans="1:16" ht="20.100000000000001" customHeight="1" x14ac:dyDescent="0.25">
      <c r="A66" s="1551" t="s">
        <v>602</v>
      </c>
      <c r="B66" s="1552"/>
      <c r="C66" s="1295">
        <f>+'13-16 Cash &amp; Cash Equivalents'!E14</f>
        <v>0</v>
      </c>
      <c r="D66" s="1296">
        <f>+'13-16 Cash &amp; Cash Equivalents'!F14</f>
        <v>0</v>
      </c>
      <c r="E66" s="625">
        <f>SUM(C66:D66)</f>
        <v>0</v>
      </c>
      <c r="F66" s="1118"/>
      <c r="G66" s="1372"/>
      <c r="H66" s="1373"/>
      <c r="I66" s="1122"/>
      <c r="J66" s="1401"/>
      <c r="K66" s="1402"/>
      <c r="L66" s="625">
        <f>SUM(J66:K66)</f>
        <v>0</v>
      </c>
      <c r="M66" s="601"/>
      <c r="N66" s="1401"/>
      <c r="O66" s="1404"/>
      <c r="P66" s="240"/>
    </row>
    <row r="67" spans="1:16" ht="20.100000000000001" customHeight="1" x14ac:dyDescent="0.25">
      <c r="A67" s="619" t="s">
        <v>601</v>
      </c>
      <c r="B67" s="1158"/>
      <c r="C67" s="1289">
        <f>+'13-16 Cash &amp; Cash Equivalents'!E15</f>
        <v>0</v>
      </c>
      <c r="D67" s="1290">
        <f>+'13-16 Cash &amp; Cash Equivalents'!F15</f>
        <v>0</v>
      </c>
      <c r="E67" s="624">
        <f>SUM(C67:D67)</f>
        <v>0</v>
      </c>
      <c r="F67" s="1118"/>
      <c r="G67" s="1372"/>
      <c r="H67" s="1373"/>
      <c r="I67" s="1122"/>
      <c r="J67" s="1401"/>
      <c r="K67" s="1402"/>
      <c r="L67" s="624">
        <f>SUM(J67:K67)</f>
        <v>0</v>
      </c>
      <c r="M67" s="601"/>
      <c r="N67" s="1401"/>
      <c r="O67" s="1404"/>
      <c r="P67" s="240"/>
    </row>
    <row r="68" spans="1:16" ht="20.100000000000001" customHeight="1" thickBot="1" x14ac:dyDescent="0.3">
      <c r="A68" s="642" t="s">
        <v>820</v>
      </c>
      <c r="B68" s="1159"/>
      <c r="C68" s="1257">
        <f>SUM(C64:C67)</f>
        <v>0</v>
      </c>
      <c r="D68" s="643">
        <f>SUM(D64:D67)</f>
        <v>0</v>
      </c>
      <c r="E68" s="629">
        <f>SUM(E64:E67)</f>
        <v>0</v>
      </c>
      <c r="F68" s="1118"/>
      <c r="G68" s="684">
        <f>SUM(G64:G67)</f>
        <v>0</v>
      </c>
      <c r="H68" s="644">
        <f t="shared" ref="H68" si="28">SUM(H64:H67)</f>
        <v>0</v>
      </c>
      <c r="I68" s="1122"/>
      <c r="J68" s="684">
        <f>SUM(J64:J67)</f>
        <v>0</v>
      </c>
      <c r="K68" s="643">
        <f>SUM(K64:K67)</f>
        <v>0</v>
      </c>
      <c r="L68" s="629">
        <f>SUM(L64:L67)</f>
        <v>0</v>
      </c>
      <c r="M68" s="601"/>
      <c r="N68" s="688">
        <f>SUM(N64:N67)</f>
        <v>0</v>
      </c>
      <c r="O68" s="644">
        <f>SUM(O64:O67)</f>
        <v>0</v>
      </c>
      <c r="P68" s="240"/>
    </row>
    <row r="69" spans="1:16" ht="20.100000000000001" customHeight="1" x14ac:dyDescent="0.25">
      <c r="A69" s="1212"/>
      <c r="B69" s="1299"/>
      <c r="C69" s="1106"/>
      <c r="D69" s="1253"/>
      <c r="E69" s="1252"/>
      <c r="F69" s="1212"/>
      <c r="G69" s="1212"/>
      <c r="H69" s="1252"/>
      <c r="I69" s="1212"/>
      <c r="J69" s="1106"/>
      <c r="K69" s="1251"/>
      <c r="L69" s="1252"/>
      <c r="M69" s="1212"/>
      <c r="N69" s="1106"/>
      <c r="O69" s="1299"/>
      <c r="P69" s="240"/>
    </row>
    <row r="70" spans="1:16" ht="15" customHeight="1" thickBot="1" x14ac:dyDescent="0.3">
      <c r="A70" s="1324" t="s">
        <v>1031</v>
      </c>
      <c r="B70" s="1325"/>
      <c r="C70" s="1322">
        <f>'25 Receivables and Other Assets'!G23</f>
        <v>0</v>
      </c>
      <c r="D70" s="1322">
        <f>'25 Receivables and Other Assets'!H23</f>
        <v>0</v>
      </c>
      <c r="E70" s="1298">
        <f>SUM(C70:D70)</f>
        <v>0</v>
      </c>
      <c r="F70" s="1118"/>
      <c r="G70" s="1410"/>
      <c r="H70" s="1411"/>
      <c r="I70" s="1297"/>
      <c r="J70" s="1412"/>
      <c r="K70" s="1413"/>
      <c r="L70" s="629">
        <f>SUM(J70:K70)</f>
        <v>0</v>
      </c>
      <c r="M70" s="601"/>
      <c r="N70" s="1412"/>
      <c r="O70" s="1415"/>
      <c r="P70" s="240"/>
    </row>
    <row r="71" spans="1:16" ht="15" customHeight="1" thickBot="1" x14ac:dyDescent="0.3">
      <c r="A71" s="649"/>
      <c r="B71" s="1116"/>
      <c r="C71" s="1140"/>
      <c r="D71" s="595"/>
      <c r="E71" s="630"/>
      <c r="F71" s="1118"/>
      <c r="G71" s="1205"/>
      <c r="H71" s="1206"/>
      <c r="I71" s="1122"/>
      <c r="J71" s="689"/>
      <c r="K71" s="675"/>
      <c r="L71" s="674"/>
      <c r="M71" s="601"/>
      <c r="N71" s="689"/>
      <c r="O71" s="1414"/>
      <c r="P71" s="240"/>
    </row>
    <row r="72" spans="1:16" ht="20.100000000000001" customHeight="1" thickBot="1" x14ac:dyDescent="0.25">
      <c r="A72" s="1545" t="s">
        <v>238</v>
      </c>
      <c r="B72" s="1546"/>
      <c r="C72" s="1258">
        <f>SUM(C9,C11,C18,C56,C60,C62,C68,C70)</f>
        <v>0</v>
      </c>
      <c r="D72" s="1309">
        <f>SUM(D9,D11,D18,D56,D60,D62,D68,D70)</f>
        <v>0</v>
      </c>
      <c r="E72" s="1260">
        <f>SUM(E9,E11,E18,E56,E60,E62,E68,E70)</f>
        <v>0</v>
      </c>
      <c r="F72" s="1119" t="e">
        <f>SUM(F9,F11,F18,F56,F60,F62,F68,#REF!,#REF!,#REF!,#REF!,#REF!,#REF!,#REF!,#REF!,#REF!)</f>
        <v>#REF!</v>
      </c>
      <c r="G72" s="1258">
        <f>SUM(G9,G11,G18,G56,G60,G62,G68,G70)</f>
        <v>0</v>
      </c>
      <c r="H72" s="1260">
        <f>SUM(H9,H11,H18,H56,H60,H62,H68,H70)</f>
        <v>0</v>
      </c>
      <c r="I72" s="1123" t="e">
        <f>SUM(I9,I11,I18,I56,I60,I62,I68,#REF!,#REF!,#REF!,#REF!,#REF!,#REF!,#REF!,#REF!,#REF!)</f>
        <v>#REF!</v>
      </c>
      <c r="J72" s="1258">
        <f>SUM(J9,J11,J18,J56,J60,J62,J68,J70)</f>
        <v>0</v>
      </c>
      <c r="K72" s="1259">
        <f>SUM(K9,K11,K18,K56,K60,K62,K68,K70)</f>
        <v>0</v>
      </c>
      <c r="L72" s="1260">
        <f>SUM(L9,L11,L18,L56,L60,L62,L68,L70)</f>
        <v>0</v>
      </c>
      <c r="M72" s="1123" t="e">
        <f>SUM(M9,M11,M18,M56,M60,M62,M68,#REF!,#REF!,#REF!,#REF!,#REF!,#REF!,#REF!,#REF!,#REF!)</f>
        <v>#REF!</v>
      </c>
      <c r="N72" s="1258">
        <f>SUM(N9,N11,N18,N56,N60,N62,N68,N70)</f>
        <v>0</v>
      </c>
      <c r="O72" s="1260">
        <f>SUM(O9,O11,O18,O56,O60,O62,O68,O70)</f>
        <v>0</v>
      </c>
      <c r="P72" s="240"/>
    </row>
    <row r="73" spans="1:16" ht="2.1" customHeight="1" thickTop="1" x14ac:dyDescent="0.2">
      <c r="P73" s="240"/>
    </row>
    <row r="74" spans="1:16" ht="3" hidden="1" customHeight="1" x14ac:dyDescent="0.2">
      <c r="P74" s="240"/>
    </row>
    <row r="75" spans="1:16" ht="3.95" hidden="1" customHeight="1" x14ac:dyDescent="0.2">
      <c r="P75" s="240"/>
    </row>
    <row r="76" spans="1:16" ht="12" hidden="1" customHeight="1" thickTop="1" x14ac:dyDescent="0.2">
      <c r="P76" s="240"/>
    </row>
    <row r="77" spans="1:16" ht="12" hidden="1" customHeight="1" x14ac:dyDescent="0.2">
      <c r="P77" s="1315"/>
    </row>
    <row r="78" spans="1:16" ht="12" hidden="1" customHeight="1" x14ac:dyDescent="0.2">
      <c r="P78" s="1315"/>
    </row>
    <row r="79" spans="1:16" ht="12" hidden="1" customHeight="1" x14ac:dyDescent="0.2">
      <c r="P79" s="1315"/>
    </row>
    <row r="80" spans="1:16" ht="12" hidden="1" customHeight="1" x14ac:dyDescent="0.2">
      <c r="P80" s="1315"/>
    </row>
    <row r="81" spans="16:16" ht="12" hidden="1" customHeight="1" x14ac:dyDescent="0.2">
      <c r="P81" s="1315"/>
    </row>
    <row r="82" spans="16:16" ht="12" hidden="1" customHeight="1" x14ac:dyDescent="0.2">
      <c r="P82" s="1315"/>
    </row>
    <row r="83" spans="16:16" ht="12" hidden="1" customHeight="1" x14ac:dyDescent="0.2">
      <c r="P83" s="1315"/>
    </row>
    <row r="84" spans="16:16" ht="12" hidden="1" customHeight="1" x14ac:dyDescent="0.2">
      <c r="P84" s="1315"/>
    </row>
    <row r="85" spans="16:16" ht="20.100000000000001" hidden="1" customHeight="1" x14ac:dyDescent="0.2">
      <c r="P85" s="1315"/>
    </row>
    <row r="86" spans="16:16" ht="20.100000000000001" hidden="1" customHeight="1" x14ac:dyDescent="0.2">
      <c r="P86" s="1315"/>
    </row>
    <row r="87" spans="16:16" ht="20.100000000000001" hidden="1" customHeight="1" x14ac:dyDescent="0.2">
      <c r="P87" s="1315"/>
    </row>
    <row r="88" spans="16:16" ht="20.100000000000001" hidden="1" customHeight="1" x14ac:dyDescent="0.2">
      <c r="P88" s="1316"/>
    </row>
    <row r="89" spans="16:16" ht="20.100000000000001" hidden="1" customHeight="1" x14ac:dyDescent="0.2">
      <c r="P89" s="1316"/>
    </row>
    <row r="90" spans="16:16" ht="20.100000000000001" hidden="1" customHeight="1" x14ac:dyDescent="0.2">
      <c r="P90" s="1316"/>
    </row>
    <row r="91" spans="16:16" ht="20.100000000000001" hidden="1" customHeight="1" x14ac:dyDescent="0.2">
      <c r="P91" s="1316"/>
    </row>
    <row r="92" spans="16:16" ht="20.100000000000001" hidden="1" customHeight="1" x14ac:dyDescent="0.2">
      <c r="P92" s="1316"/>
    </row>
    <row r="93" spans="16:16" ht="20.100000000000001" hidden="1" customHeight="1" x14ac:dyDescent="0.2">
      <c r="P93" s="1316"/>
    </row>
    <row r="94" spans="16:16" ht="0.95" hidden="1" customHeight="1" x14ac:dyDescent="0.2">
      <c r="P94" s="363"/>
    </row>
    <row r="95" spans="16:16" ht="20.100000000000001" hidden="1" customHeight="1" x14ac:dyDescent="0.2">
      <c r="P95" s="1316"/>
    </row>
    <row r="96" spans="16:16" ht="1.5" hidden="1" customHeight="1" x14ac:dyDescent="0.2">
      <c r="P96" s="1316"/>
    </row>
    <row r="97" spans="16:16" ht="20.100000000000001" hidden="1" customHeight="1" x14ac:dyDescent="0.2">
      <c r="P97" s="1316"/>
    </row>
    <row r="98" spans="16:16" ht="20.100000000000001" hidden="1" customHeight="1" x14ac:dyDescent="0.2"/>
    <row r="99" spans="16:16" ht="20.100000000000001" hidden="1" customHeight="1" x14ac:dyDescent="0.2"/>
    <row r="100" spans="16:16" ht="20.100000000000001" hidden="1" customHeight="1" x14ac:dyDescent="0.2"/>
    <row r="101" spans="16:16" ht="20.100000000000001" hidden="1" customHeight="1" x14ac:dyDescent="0.2"/>
    <row r="102" spans="16:16" hidden="1" x14ac:dyDescent="0.2"/>
    <row r="103" spans="16:16" ht="0.95" hidden="1" customHeight="1" x14ac:dyDescent="0.2"/>
    <row r="104" spans="16:16" hidden="1" x14ac:dyDescent="0.2"/>
    <row r="105" spans="16:16" hidden="1" x14ac:dyDescent="0.2"/>
    <row r="106" spans="16:16" hidden="1" x14ac:dyDescent="0.2"/>
    <row r="107" spans="16:16" hidden="1" x14ac:dyDescent="0.2"/>
    <row r="108" spans="16:16" hidden="1" x14ac:dyDescent="0.2"/>
    <row r="109" spans="16:16" hidden="1" x14ac:dyDescent="0.2"/>
    <row r="110" spans="16:16" hidden="1" x14ac:dyDescent="0.2"/>
    <row r="111" spans="16:16" hidden="1" x14ac:dyDescent="0.2"/>
    <row r="112" spans="16:16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t="0.6" hidden="1" customHeight="1" x14ac:dyDescent="0.2"/>
    <row r="120" ht="1.5" hidden="1" customHeight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048573" hidden="1" x14ac:dyDescent="0.2"/>
    <row r="1048574" hidden="1" x14ac:dyDescent="0.2"/>
    <row r="1048575" hidden="1" x14ac:dyDescent="0.2"/>
    <row r="1048576" ht="45.6" hidden="1" customHeight="1" x14ac:dyDescent="0.2"/>
  </sheetData>
  <sheetProtection algorithmName="SHA-512" hashValue="vE/VigH2WUrqvX6yNCutBTeuLqVi9Z52R6yU4X0LtxjUjCgvgqgGBtLbmqLRLMGoI9Z5TPqkrmTYld5+sfsDHw==" saltValue="V6diFvBsOgbtq6Pa9vC6cw==" spinCount="100000" sheet="1" objects="1" scenarios="1"/>
  <customSheetViews>
    <customSheetView guid="{955C557A-7F90-490E-8541-15C267AE1C49}" scale="85" hiddenRows="1" hiddenColumns="1">
      <selection activeCell="A35" sqref="A35"/>
      <pageMargins left="0.28999999999999998" right="0.2" top="0.35" bottom="0.15" header="0.15" footer="0.17"/>
      <printOptions horizontalCentered="1"/>
      <pageSetup paperSize="5" scale="45" orientation="portrait" blackAndWhite="1" r:id="rId1"/>
      <headerFooter alignWithMargins="0">
        <oddHeader>&amp;C&amp;"Arial,Bold"&amp;14Summary</oddHeader>
      </headerFooter>
    </customSheetView>
    <customSheetView guid="{3CB8DAD1-80E2-4E9C-84BD-27D8B69F8B89}" scale="85" hiddenRows="1" hiddenColumns="1">
      <selection activeCell="C15" sqref="C15"/>
      <pageMargins left="0.28999999999999998" right="0.2" top="0.35" bottom="0.15" header="0.15" footer="0.17"/>
      <printOptions horizontalCentered="1"/>
      <pageSetup paperSize="5" scale="45" orientation="portrait" blackAndWhite="1" r:id="rId2"/>
      <headerFooter alignWithMargins="0">
        <oddHeader>&amp;C&amp;"Arial,Bold"&amp;14Summary</oddHeader>
      </headerFooter>
    </customSheetView>
    <customSheetView guid="{A2854B6E-33EC-489B-B912-5CA634073191}" scale="85" hiddenRows="1" hiddenColumns="1">
      <selection activeCell="A35" sqref="A35"/>
      <pageMargins left="0.28999999999999998" right="0.2" top="0.35" bottom="0.15" header="0.15" footer="0.17"/>
      <printOptions horizontalCentered="1"/>
      <pageSetup paperSize="5" scale="45" orientation="portrait" blackAndWhite="1" r:id="rId3"/>
      <headerFooter alignWithMargins="0">
        <oddHeader>&amp;C&amp;"Arial,Bold"&amp;14Summary</oddHeader>
      </headerFooter>
    </customSheetView>
  </customSheetViews>
  <mergeCells count="18">
    <mergeCell ref="A47:B47"/>
    <mergeCell ref="A58:B58"/>
    <mergeCell ref="J2:L2"/>
    <mergeCell ref="A46:B46"/>
    <mergeCell ref="A72:B72"/>
    <mergeCell ref="A12:B12"/>
    <mergeCell ref="A40:B40"/>
    <mergeCell ref="A49:B49"/>
    <mergeCell ref="A66:B66"/>
    <mergeCell ref="A39:B39"/>
    <mergeCell ref="A42:B42"/>
    <mergeCell ref="A38:B38"/>
    <mergeCell ref="A41:B41"/>
    <mergeCell ref="A18:B18"/>
    <mergeCell ref="A59:B59"/>
    <mergeCell ref="A60:B60"/>
    <mergeCell ref="A45:B45"/>
    <mergeCell ref="A21:B21"/>
  </mergeCells>
  <phoneticPr fontId="0" type="noConversion"/>
  <dataValidations count="1">
    <dataValidation type="whole" operator="lessThanOrEqual" allowBlank="1" showInputMessage="1" showErrorMessage="1" errorTitle="Numbers Only" error="You can only enter numbers in these cells.To re input a number, press Cancel  or Retry and  delete, and then re enter a valid number_x000a_" sqref="E62 C57:E60 G60:H60 J60:L60 N60:O60 C9:D10 C17:F17 P88:P97">
      <formula1>50000000000</formula1>
    </dataValidation>
  </dataValidations>
  <hyperlinks>
    <hyperlink ref="O1" location="Cover!A1" display="Back to Main"/>
  </hyperlinks>
  <printOptions horizontalCentered="1"/>
  <pageMargins left="0.27559055118110237" right="0.19685039370078741" top="0.35433070866141736" bottom="0.15748031496062992" header="0.15748031496062992" footer="0.15748031496062992"/>
  <pageSetup paperSize="5" scale="39" orientation="landscape" blackAndWhite="1" r:id="rId4"/>
  <headerFooter alignWithMargins="0">
    <oddHeader>&amp;C&amp;"Arial,Bold"&amp;14SUMMARY SCHEDULE</oddHeader>
  </headerFooter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workbookViewId="0">
      <selection activeCell="E30" sqref="E30"/>
    </sheetView>
  </sheetViews>
  <sheetFormatPr defaultColWidth="0" defaultRowHeight="12.75" x14ac:dyDescent="0.2"/>
  <cols>
    <col min="1" max="13" width="14.5703125" style="1502" customWidth="1"/>
    <col min="14" max="41" width="0" hidden="1" customWidth="1"/>
    <col min="42" max="16384" width="8.7109375" hidden="1"/>
  </cols>
  <sheetData>
    <row r="1" spans="1:37" x14ac:dyDescent="0.2">
      <c r="A1" s="1503"/>
      <c r="B1" s="1503"/>
      <c r="C1" s="1503"/>
      <c r="D1" s="1503"/>
      <c r="E1" s="1503"/>
      <c r="F1" s="1503"/>
      <c r="G1" s="1503"/>
      <c r="H1" s="1503"/>
      <c r="I1" s="1503"/>
      <c r="J1" s="1503"/>
      <c r="K1" s="274" t="s">
        <v>12</v>
      </c>
      <c r="L1" s="274"/>
      <c r="M1" s="1503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ht="18" x14ac:dyDescent="0.2">
      <c r="A2" s="1503"/>
      <c r="B2" s="1503"/>
      <c r="C2" s="1503"/>
      <c r="D2" s="1503"/>
      <c r="E2" s="1503"/>
      <c r="F2" s="1504"/>
      <c r="G2" s="1503"/>
      <c r="H2" s="1503"/>
      <c r="I2" s="1503"/>
      <c r="J2" s="1503"/>
      <c r="K2" s="1503"/>
      <c r="L2" s="1503"/>
      <c r="M2" s="1503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7" x14ac:dyDescent="0.2">
      <c r="A3" s="1503"/>
      <c r="B3" s="1503"/>
      <c r="C3" s="1503"/>
      <c r="D3" s="1503"/>
      <c r="E3" s="1503"/>
      <c r="F3" s="1503"/>
      <c r="G3" s="1503"/>
      <c r="H3" s="1503"/>
      <c r="I3" s="1503"/>
      <c r="J3" s="1503"/>
      <c r="K3" s="1503" t="s">
        <v>15</v>
      </c>
      <c r="L3" s="1503"/>
      <c r="M3" s="1503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</row>
    <row r="4" spans="1:37" x14ac:dyDescent="0.2">
      <c r="A4" s="549" t="s">
        <v>9</v>
      </c>
      <c r="B4" s="550" t="str">
        <f>Cover!$B$13</f>
        <v>Select Name of Insurer/ Financial Holding Company</v>
      </c>
      <c r="C4" s="1503"/>
      <c r="D4" s="1503"/>
      <c r="E4" s="1503"/>
      <c r="F4" s="1503"/>
      <c r="G4" s="1503"/>
      <c r="H4" s="1503"/>
      <c r="I4" s="1503"/>
      <c r="J4" s="1503"/>
      <c r="K4" s="1503"/>
      <c r="L4" s="1503"/>
      <c r="M4" s="1503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</row>
    <row r="5" spans="1:37" x14ac:dyDescent="0.2">
      <c r="A5" s="549"/>
      <c r="B5" s="550"/>
      <c r="C5" s="1503"/>
      <c r="D5" s="1503"/>
      <c r="E5" s="1503"/>
      <c r="F5" s="1503"/>
      <c r="G5" s="1503"/>
      <c r="H5" s="1503"/>
      <c r="I5" s="1503"/>
      <c r="J5" s="1503"/>
      <c r="K5" s="1503"/>
      <c r="L5" s="1503"/>
      <c r="M5" s="1503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</row>
    <row r="6" spans="1:37" x14ac:dyDescent="0.2">
      <c r="A6" s="549" t="s">
        <v>10</v>
      </c>
      <c r="B6" s="551">
        <f>Cover!$B$19</f>
        <v>0</v>
      </c>
      <c r="C6" s="1503"/>
      <c r="D6" s="1503"/>
      <c r="E6" s="1503"/>
      <c r="F6" s="1503"/>
      <c r="G6" s="1503"/>
      <c r="H6" s="1503"/>
      <c r="I6" s="1503"/>
      <c r="J6" s="1503"/>
      <c r="K6" s="1503"/>
      <c r="L6" s="1503"/>
      <c r="M6" s="1503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30" spans="5:5" x14ac:dyDescent="0.2">
      <c r="E30" s="1505"/>
    </row>
  </sheetData>
  <sheetProtection algorithmName="SHA-512" hashValue="QMsYsAGE7IxogtgHoZ2oZzjucdaliL7msoCsZR3DMoF2rJHa97lvPNWA7QOBm9dQXsi1nFE9A/6ct/HaUklyAQ==" saltValue="ewrJ7zOx2piDZ1iKXHDqtg==" spinCount="100000" sheet="1" objects="1" scenarios="1"/>
  <hyperlinks>
    <hyperlink ref="K1" location="Cover!A1" display="Back to Main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FC540"/>
  <sheetViews>
    <sheetView view="pageBreakPreview" topLeftCell="A340" zoomScale="130" zoomScaleNormal="115" zoomScaleSheetLayoutView="130" workbookViewId="0">
      <selection activeCell="B348" sqref="B348"/>
    </sheetView>
  </sheetViews>
  <sheetFormatPr defaultColWidth="9.140625" defaultRowHeight="12.75" zeroHeight="1" x14ac:dyDescent="0.2"/>
  <cols>
    <col min="1" max="1" width="9.140625" customWidth="1"/>
    <col min="2" max="2" width="12.85546875" customWidth="1"/>
    <col min="3" max="3" width="9.5703125" customWidth="1"/>
    <col min="4" max="4" width="17.140625" customWidth="1"/>
    <col min="5" max="5" width="9.5703125" customWidth="1"/>
    <col min="6" max="6" width="17.140625" customWidth="1"/>
    <col min="7" max="7" width="9.5703125" customWidth="1"/>
    <col min="8" max="8" width="9.140625" customWidth="1"/>
    <col min="9" max="9" width="18.5703125" customWidth="1"/>
    <col min="10" max="10" width="9.140625" hidden="1" customWidth="1"/>
    <col min="11" max="16383" width="0" hidden="1" customWidth="1"/>
    <col min="16384" max="16384" width="1.140625" hidden="1" customWidth="1"/>
  </cols>
  <sheetData>
    <row r="1" spans="1:10" ht="18" x14ac:dyDescent="0.2">
      <c r="A1" s="1650" t="s">
        <v>715</v>
      </c>
      <c r="B1" s="1651"/>
      <c r="C1" s="1651"/>
      <c r="D1" s="1651"/>
      <c r="E1" s="1651"/>
      <c r="F1" s="1651"/>
      <c r="G1" s="1651"/>
      <c r="H1" s="1651"/>
      <c r="I1" s="1651"/>
      <c r="J1" s="876"/>
    </row>
    <row r="2" spans="1:10" x14ac:dyDescent="0.2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">
      <c r="A3" s="144" t="s">
        <v>677</v>
      </c>
      <c r="B3" s="62"/>
      <c r="C3" s="62"/>
      <c r="D3" s="62"/>
      <c r="E3" s="62"/>
      <c r="F3" s="62"/>
      <c r="G3" s="883" t="s">
        <v>12</v>
      </c>
      <c r="H3" s="62"/>
      <c r="I3" s="62"/>
      <c r="J3" s="62"/>
    </row>
    <row r="4" spans="1:10" x14ac:dyDescent="0.2">
      <c r="A4" s="144"/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">
      <c r="A5" s="154" t="s">
        <v>728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2">
      <c r="A6" s="154" t="s">
        <v>574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">
      <c r="A7" s="154" t="s">
        <v>830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">
      <c r="A8" s="154" t="s">
        <v>674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x14ac:dyDescent="0.2">
      <c r="A9" s="154" t="s">
        <v>576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">
      <c r="A10" s="154" t="s">
        <v>263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">
      <c r="A11" s="154" t="s">
        <v>1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2">
      <c r="A12" s="154" t="s">
        <v>2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2">
      <c r="A13" s="154" t="s">
        <v>254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2">
      <c r="A14" s="154" t="s">
        <v>1032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">
      <c r="A15" s="154" t="s">
        <v>1047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x14ac:dyDescent="0.2">
      <c r="A16" s="154" t="s">
        <v>261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x14ac:dyDescent="0.2">
      <c r="A17" s="154" t="s">
        <v>6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x14ac:dyDescent="0.2">
      <c r="A18" s="154" t="s">
        <v>1101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x14ac:dyDescent="0.2">
      <c r="A19" s="154" t="s">
        <v>607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x14ac:dyDescent="0.2">
      <c r="A20" s="154" t="s">
        <v>1003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x14ac:dyDescent="0.2">
      <c r="A21" s="154" t="s">
        <v>1025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x14ac:dyDescent="0.2">
      <c r="A22" s="154" t="s">
        <v>1064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x14ac:dyDescent="0.2">
      <c r="A23" s="154" t="s">
        <v>1075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x14ac:dyDescent="0.2">
      <c r="A24" s="154"/>
      <c r="B24" s="62"/>
      <c r="C24" s="62"/>
      <c r="D24" s="62"/>
      <c r="E24" s="62"/>
      <c r="F24" s="62"/>
      <c r="G24" s="62"/>
      <c r="H24" s="62"/>
      <c r="I24" s="62"/>
      <c r="J24" s="62"/>
    </row>
    <row r="25" spans="1:10" x14ac:dyDescent="0.2">
      <c r="A25" s="144" t="s">
        <v>734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x14ac:dyDescent="0.2">
      <c r="A26" s="154" t="s">
        <v>927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10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x14ac:dyDescent="0.2">
      <c r="A28" s="154" t="s">
        <v>673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x14ac:dyDescent="0.2">
      <c r="A30" s="154" t="s">
        <v>765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x14ac:dyDescent="0.2">
      <c r="A32" s="154" t="s">
        <v>732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62"/>
      <c r="B34" s="123" t="s">
        <v>668</v>
      </c>
      <c r="C34" s="70" t="s">
        <v>241</v>
      </c>
      <c r="D34" s="64"/>
      <c r="E34" s="137"/>
      <c r="F34" s="67"/>
      <c r="G34" s="867"/>
      <c r="H34" s="61"/>
      <c r="I34" s="61"/>
      <c r="J34" s="62"/>
    </row>
    <row r="35" spans="1:10" x14ac:dyDescent="0.2">
      <c r="A35" s="62"/>
      <c r="B35" s="878"/>
      <c r="C35" s="241" t="s">
        <v>667</v>
      </c>
      <c r="D35" s="64"/>
      <c r="E35" s="275"/>
      <c r="F35" s="67"/>
      <c r="G35" s="867"/>
      <c r="H35" s="61"/>
      <c r="I35" s="61"/>
      <c r="J35" s="62"/>
    </row>
    <row r="36" spans="1:10" x14ac:dyDescent="0.2">
      <c r="A36" s="62"/>
      <c r="B36" s="877"/>
      <c r="C36" s="241" t="s">
        <v>858</v>
      </c>
      <c r="D36" s="64"/>
      <c r="E36" s="275"/>
      <c r="F36" s="67"/>
      <c r="G36" s="867"/>
      <c r="H36" s="61"/>
      <c r="I36" s="61"/>
      <c r="J36" s="62"/>
    </row>
    <row r="37" spans="1:10" x14ac:dyDescent="0.2">
      <c r="A37" s="62"/>
      <c r="B37" s="161"/>
      <c r="C37" s="161"/>
      <c r="D37" s="61"/>
      <c r="E37" s="161"/>
      <c r="F37" s="61"/>
      <c r="G37" s="61"/>
      <c r="H37" s="61"/>
      <c r="I37" s="61"/>
      <c r="J37" s="62"/>
    </row>
    <row r="38" spans="1:10" x14ac:dyDescent="0.2">
      <c r="A38" s="154" t="s">
        <v>831</v>
      </c>
      <c r="B38" s="161"/>
      <c r="C38" s="161"/>
      <c r="D38" s="61"/>
      <c r="E38" s="161"/>
      <c r="F38" s="61"/>
      <c r="G38" s="61"/>
      <c r="H38" s="61"/>
      <c r="I38" s="61"/>
      <c r="J38" s="62"/>
    </row>
    <row r="39" spans="1:10" x14ac:dyDescent="0.2">
      <c r="A39" s="154" t="s">
        <v>832</v>
      </c>
      <c r="B39" s="161"/>
      <c r="C39" s="161"/>
      <c r="D39" s="61"/>
      <c r="E39" s="161"/>
      <c r="F39" s="61"/>
      <c r="G39" s="61"/>
      <c r="H39" s="61"/>
      <c r="I39" s="61"/>
      <c r="J39" s="62"/>
    </row>
    <row r="40" spans="1:10" x14ac:dyDescent="0.2">
      <c r="A40" s="62"/>
      <c r="B40" s="62"/>
      <c r="C40" s="62"/>
      <c r="D40" s="62"/>
      <c r="E40" s="154"/>
      <c r="F40" s="62"/>
      <c r="G40" s="62"/>
      <c r="H40" s="62"/>
      <c r="I40" s="62"/>
      <c r="J40" s="62"/>
    </row>
    <row r="41" spans="1:10" ht="24" customHeight="1" x14ac:dyDescent="0.2">
      <c r="A41" s="154" t="s">
        <v>733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6.5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3" spans="1:10" x14ac:dyDescent="0.2">
      <c r="A43" s="62"/>
      <c r="B43" s="1652" t="s">
        <v>666</v>
      </c>
      <c r="C43" s="1653"/>
      <c r="D43" s="1654" t="s">
        <v>994</v>
      </c>
      <c r="E43" s="1655"/>
      <c r="F43" s="1654" t="s">
        <v>833</v>
      </c>
      <c r="G43" s="1655"/>
      <c r="H43" s="62"/>
      <c r="I43" s="62"/>
      <c r="J43" s="62"/>
    </row>
    <row r="44" spans="1:10" ht="51" x14ac:dyDescent="0.2">
      <c r="A44" s="62"/>
      <c r="B44" s="1072" t="s">
        <v>669</v>
      </c>
      <c r="C44" s="1073" t="s">
        <v>671</v>
      </c>
      <c r="D44" s="1071" t="s">
        <v>991</v>
      </c>
      <c r="E44" s="882">
        <v>25.01</v>
      </c>
      <c r="F44" s="1071" t="s">
        <v>672</v>
      </c>
      <c r="G44" s="1054">
        <v>35.1</v>
      </c>
      <c r="H44" s="62"/>
      <c r="I44" s="62"/>
      <c r="J44" s="62"/>
    </row>
    <row r="45" spans="1:10" ht="63.75" x14ac:dyDescent="0.2">
      <c r="A45" s="62"/>
      <c r="B45" s="1055" t="s">
        <v>670</v>
      </c>
      <c r="C45" s="880" t="s">
        <v>671</v>
      </c>
      <c r="D45" s="1074" t="s">
        <v>859</v>
      </c>
      <c r="E45" s="881">
        <v>50.01</v>
      </c>
      <c r="F45" s="880" t="s">
        <v>834</v>
      </c>
      <c r="G45" s="1056" t="s">
        <v>834</v>
      </c>
      <c r="H45" s="62"/>
      <c r="I45" s="62"/>
      <c r="J45" s="62"/>
    </row>
    <row r="46" spans="1:10" x14ac:dyDescent="0.2">
      <c r="A46" s="62"/>
      <c r="B46" s="1057"/>
      <c r="C46" s="1057"/>
      <c r="D46" s="1057"/>
      <c r="E46" s="1057"/>
      <c r="F46" s="100"/>
      <c r="G46" s="100"/>
      <c r="H46" s="62"/>
      <c r="I46" s="62"/>
      <c r="J46" s="62"/>
    </row>
    <row r="47" spans="1:10" x14ac:dyDescent="0.2">
      <c r="A47" s="62"/>
      <c r="B47" s="501"/>
      <c r="C47" s="501"/>
      <c r="D47" s="501"/>
      <c r="E47" s="501"/>
      <c r="F47" s="501"/>
      <c r="G47" s="501"/>
      <c r="H47" s="62"/>
      <c r="I47" s="62"/>
      <c r="J47" s="62"/>
    </row>
    <row r="48" spans="1:10" x14ac:dyDescent="0.2">
      <c r="A48" s="62"/>
      <c r="B48" s="61"/>
      <c r="C48" s="61"/>
      <c r="D48" s="61"/>
      <c r="E48" s="61"/>
      <c r="F48" s="61"/>
      <c r="G48" s="61"/>
      <c r="H48" s="62"/>
      <c r="I48" s="62"/>
      <c r="J48" s="62"/>
    </row>
    <row r="49" spans="1:10" x14ac:dyDescent="0.2">
      <c r="A49" s="154" t="s">
        <v>993</v>
      </c>
      <c r="B49" s="61"/>
      <c r="C49" s="61"/>
      <c r="D49" s="61"/>
      <c r="E49" s="61"/>
      <c r="F49" s="61"/>
      <c r="G49" s="61"/>
      <c r="H49" s="62"/>
      <c r="I49" s="62"/>
      <c r="J49" s="62"/>
    </row>
    <row r="50" spans="1:10" x14ac:dyDescent="0.2">
      <c r="A50" s="154" t="s">
        <v>850</v>
      </c>
      <c r="B50" s="61"/>
      <c r="C50" s="61"/>
      <c r="D50" s="61"/>
      <c r="E50" s="61"/>
      <c r="F50" s="61"/>
      <c r="G50" s="61"/>
      <c r="H50" s="62"/>
      <c r="I50" s="62"/>
      <c r="J50" s="62"/>
    </row>
    <row r="51" spans="1:10" x14ac:dyDescent="0.2">
      <c r="A51" s="154" t="s">
        <v>860</v>
      </c>
      <c r="B51" s="61"/>
      <c r="C51" s="61"/>
      <c r="D51" s="61"/>
      <c r="E51" s="61"/>
      <c r="F51" s="61"/>
      <c r="G51" s="61"/>
      <c r="H51" s="62"/>
      <c r="I51" s="62"/>
      <c r="J51" s="62"/>
    </row>
    <row r="52" spans="1:10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x14ac:dyDescent="0.2">
      <c r="A53" s="144" t="s">
        <v>729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x14ac:dyDescent="0.2">
      <c r="A54" s="154" t="s">
        <v>757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x14ac:dyDescent="0.2">
      <c r="A55" s="154"/>
      <c r="B55" s="62"/>
      <c r="C55" s="62"/>
      <c r="D55" s="62"/>
      <c r="E55" s="62"/>
      <c r="F55" s="62"/>
      <c r="G55" s="62"/>
      <c r="H55" s="62"/>
      <c r="I55" s="62"/>
      <c r="J55" s="62"/>
    </row>
    <row r="56" spans="1:10" x14ac:dyDescent="0.2">
      <c r="A56" s="154" t="s">
        <v>731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x14ac:dyDescent="0.2">
      <c r="A57" s="154" t="s">
        <v>730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x14ac:dyDescent="0.2">
      <c r="A58" s="154"/>
      <c r="B58" s="62"/>
      <c r="C58" s="62"/>
      <c r="D58" s="62"/>
      <c r="E58" s="62"/>
      <c r="F58" s="62"/>
      <c r="G58" s="62"/>
      <c r="H58" s="62"/>
      <c r="I58" s="62"/>
      <c r="J58" s="62"/>
    </row>
    <row r="59" spans="1:10" x14ac:dyDescent="0.2">
      <c r="A59" s="154" t="s">
        <v>835</v>
      </c>
      <c r="B59" s="62"/>
      <c r="C59" s="62"/>
      <c r="D59" s="62"/>
      <c r="E59" s="62"/>
      <c r="F59" s="62"/>
      <c r="G59" s="62"/>
      <c r="H59" s="62"/>
      <c r="I59" s="62"/>
      <c r="J59" s="62"/>
    </row>
    <row r="60" spans="1:10" x14ac:dyDescent="0.2">
      <c r="A60" s="154"/>
      <c r="B60" s="62"/>
      <c r="C60" s="62"/>
      <c r="D60" s="62"/>
      <c r="E60" s="62"/>
      <c r="F60" s="62"/>
      <c r="G60" s="62"/>
      <c r="H60" s="62"/>
      <c r="I60" s="62"/>
      <c r="J60" s="62"/>
    </row>
    <row r="61" spans="1:10" x14ac:dyDescent="0.2">
      <c r="A61" s="154"/>
      <c r="B61" s="123" t="s">
        <v>836</v>
      </c>
      <c r="C61" s="70" t="s">
        <v>837</v>
      </c>
      <c r="D61" s="885"/>
      <c r="E61" s="62"/>
      <c r="F61" s="62"/>
      <c r="G61" s="62"/>
      <c r="H61" s="62"/>
      <c r="I61" s="62"/>
      <c r="J61" s="62"/>
    </row>
    <row r="62" spans="1:10" x14ac:dyDescent="0.2">
      <c r="A62" s="154"/>
      <c r="B62" s="1058">
        <v>2.1</v>
      </c>
      <c r="C62" s="152" t="s">
        <v>838</v>
      </c>
      <c r="D62" s="69"/>
      <c r="E62" s="62"/>
      <c r="F62" s="62"/>
      <c r="G62" s="62"/>
      <c r="H62" s="62"/>
      <c r="I62" s="62"/>
      <c r="J62" s="62"/>
    </row>
    <row r="63" spans="1:10" x14ac:dyDescent="0.2">
      <c r="A63" s="154"/>
      <c r="B63" s="1058">
        <v>2.2000000000000002</v>
      </c>
      <c r="C63" s="152" t="s">
        <v>839</v>
      </c>
      <c r="D63" s="69"/>
      <c r="E63" s="62"/>
      <c r="F63" s="62"/>
      <c r="G63" s="62"/>
      <c r="H63" s="62"/>
      <c r="I63" s="62"/>
      <c r="J63" s="62"/>
    </row>
    <row r="64" spans="1:10" x14ac:dyDescent="0.2">
      <c r="A64" s="154"/>
      <c r="B64" s="1058">
        <v>2.2999999999999998</v>
      </c>
      <c r="C64" s="152" t="s">
        <v>255</v>
      </c>
      <c r="D64" s="69"/>
      <c r="E64" s="62"/>
      <c r="F64" s="62"/>
      <c r="G64" s="62"/>
      <c r="H64" s="62"/>
      <c r="I64" s="62"/>
      <c r="J64" s="62"/>
    </row>
    <row r="65" spans="1:10" x14ac:dyDescent="0.2">
      <c r="A65" s="154"/>
      <c r="B65" s="1058">
        <v>2.4</v>
      </c>
      <c r="C65" s="152" t="s">
        <v>1076</v>
      </c>
      <c r="D65" s="69"/>
      <c r="E65" s="62"/>
      <c r="F65" s="62"/>
      <c r="G65" s="62"/>
      <c r="H65" s="62"/>
      <c r="I65" s="62"/>
      <c r="J65" s="62"/>
    </row>
    <row r="66" spans="1:10" x14ac:dyDescent="0.2">
      <c r="A66" s="154"/>
      <c r="B66" s="1059">
        <v>3</v>
      </c>
      <c r="C66" s="152" t="s">
        <v>840</v>
      </c>
      <c r="D66" s="69"/>
      <c r="E66" s="62"/>
      <c r="F66" s="62"/>
      <c r="G66" s="62"/>
      <c r="H66" s="62"/>
      <c r="I66" s="62"/>
      <c r="J66" s="62"/>
    </row>
    <row r="67" spans="1:10" x14ac:dyDescent="0.2">
      <c r="A67" s="154"/>
      <c r="B67" s="1060">
        <v>23</v>
      </c>
      <c r="C67" s="812" t="s">
        <v>1077</v>
      </c>
      <c r="D67" s="500"/>
      <c r="E67" s="62"/>
      <c r="F67" s="62"/>
      <c r="G67" s="62"/>
      <c r="H67" s="62"/>
      <c r="I67" s="62"/>
      <c r="J67" s="62"/>
    </row>
    <row r="68" spans="1:10" x14ac:dyDescent="0.2">
      <c r="A68" s="154"/>
      <c r="B68" s="62"/>
      <c r="C68" s="62"/>
      <c r="D68" s="62"/>
      <c r="E68" s="62"/>
      <c r="F68" s="62"/>
      <c r="G68" s="62"/>
      <c r="H68" s="62"/>
      <c r="I68" s="62"/>
      <c r="J68" s="62"/>
    </row>
    <row r="69" spans="1:10" x14ac:dyDescent="0.2">
      <c r="A69" s="154" t="s">
        <v>841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0" x14ac:dyDescent="0.2">
      <c r="A70" s="154" t="s">
        <v>847</v>
      </c>
      <c r="B70" s="62"/>
      <c r="C70" s="62"/>
      <c r="D70" s="62"/>
      <c r="E70" s="62"/>
      <c r="F70" s="62"/>
      <c r="G70" s="62"/>
      <c r="H70" s="62"/>
      <c r="I70" s="62"/>
      <c r="J70" s="62"/>
    </row>
    <row r="71" spans="1:10" x14ac:dyDescent="0.2">
      <c r="A71" s="154" t="s">
        <v>848</v>
      </c>
      <c r="B71" s="62"/>
      <c r="C71" s="62"/>
      <c r="D71" s="62"/>
      <c r="E71" s="62"/>
      <c r="F71" s="62"/>
      <c r="G71" s="62"/>
      <c r="H71" s="62"/>
      <c r="I71" s="62"/>
      <c r="J71" s="62"/>
    </row>
    <row r="72" spans="1:10" x14ac:dyDescent="0.2">
      <c r="A72" s="154"/>
      <c r="B72" s="62"/>
      <c r="C72" s="62"/>
      <c r="D72" s="62"/>
      <c r="E72" s="62"/>
      <c r="F72" s="62"/>
      <c r="G72" s="62"/>
      <c r="H72" s="62"/>
      <c r="I72" s="62"/>
      <c r="J72" s="62"/>
    </row>
    <row r="73" spans="1:10" x14ac:dyDescent="0.2">
      <c r="A73" s="883" t="s">
        <v>676</v>
      </c>
      <c r="B73" s="62"/>
      <c r="C73" s="62"/>
      <c r="D73" s="62"/>
      <c r="E73" s="62"/>
      <c r="F73" s="62"/>
      <c r="G73" s="62"/>
      <c r="H73" s="62"/>
      <c r="I73" s="62"/>
      <c r="J73" s="62"/>
    </row>
    <row r="74" spans="1:10" x14ac:dyDescent="0.2">
      <c r="A74" s="154"/>
      <c r="B74" s="62"/>
      <c r="C74" s="62"/>
      <c r="D74" s="62"/>
      <c r="E74" s="62"/>
      <c r="F74" s="62"/>
      <c r="G74" s="62"/>
      <c r="H74" s="62"/>
      <c r="I74" s="62"/>
      <c r="J74" s="62"/>
    </row>
    <row r="75" spans="1:10" x14ac:dyDescent="0.2">
      <c r="A75" s="144" t="s">
        <v>32</v>
      </c>
      <c r="B75" s="62"/>
      <c r="C75" s="62"/>
      <c r="D75" s="62"/>
      <c r="E75" s="62"/>
      <c r="F75" s="62"/>
      <c r="G75" s="62"/>
      <c r="H75" s="62"/>
      <c r="I75" s="62"/>
      <c r="J75" s="62"/>
    </row>
    <row r="76" spans="1:10" x14ac:dyDescent="0.2">
      <c r="A76" s="154" t="s">
        <v>742</v>
      </c>
      <c r="B76" s="62"/>
      <c r="C76" s="62"/>
      <c r="D76" s="62"/>
      <c r="E76" s="62"/>
      <c r="F76" s="62"/>
      <c r="G76" s="62"/>
      <c r="H76" s="62"/>
      <c r="I76" s="62"/>
      <c r="J76" s="62"/>
    </row>
    <row r="77" spans="1:10" x14ac:dyDescent="0.2">
      <c r="A77" s="154" t="s">
        <v>899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x14ac:dyDescent="0.2">
      <c r="A78" s="154" t="s">
        <v>743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x14ac:dyDescent="0.2">
      <c r="A79" s="154"/>
      <c r="B79" s="62"/>
      <c r="C79" s="62"/>
      <c r="D79" s="62"/>
      <c r="E79" s="62"/>
      <c r="F79" s="62"/>
      <c r="G79" s="62"/>
      <c r="H79" s="62"/>
      <c r="I79" s="62"/>
      <c r="J79" s="62"/>
    </row>
    <row r="80" spans="1:10" x14ac:dyDescent="0.2">
      <c r="A80" s="883" t="s">
        <v>676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0" x14ac:dyDescent="0.2">
      <c r="A81" s="154"/>
      <c r="B81" s="62"/>
      <c r="C81" s="62"/>
      <c r="D81" s="62"/>
      <c r="E81" s="62"/>
      <c r="F81" s="62"/>
      <c r="G81" s="62"/>
      <c r="H81" s="62"/>
      <c r="I81" s="62"/>
      <c r="J81" s="62"/>
    </row>
    <row r="82" spans="1:10" s="111" customFormat="1" x14ac:dyDescent="0.2">
      <c r="A82" s="144" t="s">
        <v>744</v>
      </c>
      <c r="B82" s="62"/>
      <c r="C82" s="62"/>
      <c r="D82" s="62"/>
      <c r="E82" s="62"/>
      <c r="F82" s="62"/>
      <c r="G82" s="62"/>
      <c r="H82" s="62"/>
      <c r="I82" s="62"/>
      <c r="J82" s="154"/>
    </row>
    <row r="83" spans="1:10" s="111" customFormat="1" x14ac:dyDescent="0.2">
      <c r="A83" s="154" t="s">
        <v>714</v>
      </c>
      <c r="B83" s="62"/>
      <c r="C83" s="62"/>
      <c r="D83" s="62"/>
      <c r="E83" s="62"/>
      <c r="F83" s="62"/>
      <c r="G83" s="62"/>
      <c r="H83" s="62"/>
      <c r="I83" s="62"/>
      <c r="J83" s="154"/>
    </row>
    <row r="84" spans="1:10" s="111" customFormat="1" x14ac:dyDescent="0.2">
      <c r="A84" s="154" t="s">
        <v>959</v>
      </c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 s="111" customFormat="1" x14ac:dyDescent="0.2">
      <c r="A85" s="154" t="s">
        <v>961</v>
      </c>
      <c r="B85" s="154"/>
      <c r="C85" s="154"/>
      <c r="D85" s="154"/>
      <c r="E85" s="154"/>
      <c r="F85" s="154"/>
      <c r="G85" s="154"/>
      <c r="H85" s="154"/>
      <c r="I85" s="154"/>
      <c r="J85" s="154"/>
    </row>
    <row r="86" spans="1:10" s="111" customFormat="1" x14ac:dyDescent="0.2">
      <c r="A86" s="154" t="s">
        <v>962</v>
      </c>
      <c r="B86" s="154"/>
      <c r="C86" s="154"/>
      <c r="D86" s="154"/>
      <c r="E86" s="154"/>
      <c r="F86" s="154"/>
      <c r="G86" s="154"/>
      <c r="H86" s="154"/>
      <c r="I86" s="154"/>
      <c r="J86" s="154"/>
    </row>
    <row r="87" spans="1:10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62"/>
    </row>
    <row r="88" spans="1:10" x14ac:dyDescent="0.2">
      <c r="A88" s="154" t="s">
        <v>960</v>
      </c>
      <c r="B88" s="154"/>
      <c r="C88" s="154"/>
      <c r="D88" s="154"/>
      <c r="E88" s="154"/>
      <c r="F88" s="154"/>
      <c r="G88" s="154"/>
      <c r="H88" s="154"/>
      <c r="I88" s="154"/>
      <c r="J88" s="62"/>
    </row>
    <row r="89" spans="1:10" ht="24.95" customHeight="1" x14ac:dyDescent="0.2">
      <c r="A89" s="154"/>
      <c r="B89" s="62"/>
      <c r="C89" s="62"/>
      <c r="D89" s="62"/>
      <c r="E89" s="62"/>
      <c r="F89" s="62"/>
      <c r="G89" s="62"/>
      <c r="H89" s="62"/>
      <c r="I89" s="62"/>
      <c r="J89" s="62"/>
    </row>
    <row r="90" spans="1:10" x14ac:dyDescent="0.2">
      <c r="A90" s="154"/>
      <c r="B90" s="123" t="s">
        <v>684</v>
      </c>
      <c r="C90" s="93" t="s">
        <v>683</v>
      </c>
      <c r="D90" s="867"/>
      <c r="E90" s="62"/>
      <c r="F90" s="62"/>
      <c r="G90" s="62"/>
      <c r="H90" s="62"/>
      <c r="I90" s="62"/>
      <c r="J90" s="62"/>
    </row>
    <row r="91" spans="1:10" ht="25.5" x14ac:dyDescent="0.2">
      <c r="A91" s="154"/>
      <c r="B91" s="163" t="s">
        <v>958</v>
      </c>
      <c r="C91" s="1213">
        <v>40.01</v>
      </c>
      <c r="D91" s="867"/>
      <c r="E91" s="62"/>
      <c r="F91" s="62"/>
      <c r="G91" s="62"/>
      <c r="H91" s="62"/>
      <c r="I91" s="62"/>
      <c r="J91" s="62"/>
    </row>
    <row r="92" spans="1:10" ht="25.5" x14ac:dyDescent="0.2">
      <c r="A92" s="154"/>
      <c r="B92" s="1061" t="s">
        <v>682</v>
      </c>
      <c r="C92" s="1062">
        <v>40.1</v>
      </c>
      <c r="D92" s="867"/>
      <c r="E92" s="62"/>
      <c r="F92" s="62"/>
      <c r="G92" s="62"/>
      <c r="H92" s="62"/>
      <c r="I92" s="62"/>
      <c r="J92" s="62"/>
    </row>
    <row r="93" spans="1:10" x14ac:dyDescent="0.2">
      <c r="A93" s="154"/>
      <c r="B93" s="161"/>
      <c r="C93" s="888"/>
      <c r="D93" s="61"/>
      <c r="E93" s="62"/>
      <c r="F93" s="62"/>
      <c r="G93" s="62"/>
      <c r="H93" s="62"/>
      <c r="I93" s="62"/>
      <c r="J93" s="62"/>
    </row>
    <row r="94" spans="1:10" x14ac:dyDescent="0.2">
      <c r="A94" s="154" t="s">
        <v>953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x14ac:dyDescent="0.2">
      <c r="A95" s="154"/>
      <c r="B95" s="62"/>
      <c r="C95" s="62"/>
      <c r="D95" s="62"/>
      <c r="E95" s="62"/>
      <c r="F95" s="62"/>
      <c r="G95" s="62"/>
      <c r="H95" s="62"/>
      <c r="I95" s="62"/>
      <c r="J95" s="62"/>
    </row>
    <row r="96" spans="1:10" x14ac:dyDescent="0.2">
      <c r="A96" s="883" t="s">
        <v>676</v>
      </c>
      <c r="B96" s="62"/>
      <c r="C96" s="62"/>
      <c r="D96" s="62"/>
      <c r="E96" s="62"/>
      <c r="F96" s="62"/>
      <c r="G96" s="62"/>
      <c r="H96" s="62"/>
      <c r="I96" s="62"/>
      <c r="J96" s="62"/>
    </row>
    <row r="97" spans="1:10" x14ac:dyDescent="0.2">
      <c r="A97" s="883"/>
      <c r="B97" s="62"/>
      <c r="C97" s="62"/>
      <c r="D97" s="62"/>
      <c r="E97" s="62"/>
      <c r="F97" s="62"/>
      <c r="G97" s="62"/>
      <c r="H97" s="62"/>
      <c r="I97" s="62"/>
      <c r="J97" s="62"/>
    </row>
    <row r="98" spans="1:10" x14ac:dyDescent="0.2">
      <c r="A98" s="144" t="s">
        <v>674</v>
      </c>
      <c r="B98" s="62"/>
      <c r="C98" s="62"/>
      <c r="D98" s="62"/>
      <c r="E98" s="62"/>
      <c r="F98" s="62"/>
      <c r="G98" s="62"/>
      <c r="H98" s="62"/>
      <c r="I98" s="62"/>
      <c r="J98" s="62"/>
    </row>
    <row r="99" spans="1:10" x14ac:dyDescent="0.2">
      <c r="A99" s="154" t="s">
        <v>713</v>
      </c>
      <c r="B99" s="62"/>
      <c r="C99" s="62"/>
      <c r="D99" s="62"/>
      <c r="E99" s="62"/>
      <c r="F99" s="62"/>
      <c r="G99" s="62"/>
      <c r="H99" s="62"/>
      <c r="I99" s="62"/>
      <c r="J99" s="62"/>
    </row>
    <row r="100" spans="1:10" x14ac:dyDescent="0.2">
      <c r="A100" s="154" t="s">
        <v>998</v>
      </c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1:10" x14ac:dyDescent="0.2">
      <c r="A101" s="154" t="s">
        <v>746</v>
      </c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x14ac:dyDescent="0.2">
      <c r="A102" s="154" t="s">
        <v>745</v>
      </c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1:10" x14ac:dyDescent="0.2">
      <c r="A103" s="154"/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0" x14ac:dyDescent="0.2">
      <c r="A104" s="883" t="s">
        <v>676</v>
      </c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1:10" x14ac:dyDescent="0.2">
      <c r="A105" s="154"/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x14ac:dyDescent="0.2">
      <c r="A106" s="144" t="s">
        <v>735</v>
      </c>
      <c r="B106" s="62"/>
      <c r="C106" s="62"/>
      <c r="D106" s="62"/>
      <c r="E106" s="62"/>
      <c r="F106" s="62"/>
      <c r="G106" s="62"/>
      <c r="H106" s="62"/>
      <c r="I106" s="62"/>
      <c r="J106" s="62"/>
    </row>
    <row r="107" spans="1:10" x14ac:dyDescent="0.2">
      <c r="A107" s="154" t="s">
        <v>675</v>
      </c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x14ac:dyDescent="0.2">
      <c r="A108" s="154" t="s">
        <v>963</v>
      </c>
      <c r="B108" s="62"/>
      <c r="C108" s="62"/>
      <c r="D108" s="62"/>
      <c r="E108" s="62"/>
      <c r="F108" s="62"/>
      <c r="G108" s="62"/>
      <c r="H108" s="62"/>
      <c r="I108" s="62"/>
      <c r="J108" s="62"/>
    </row>
    <row r="109" spans="1:10" x14ac:dyDescent="0.2">
      <c r="A109" s="154"/>
      <c r="B109" s="62"/>
      <c r="C109" s="62"/>
      <c r="D109" s="62"/>
      <c r="E109" s="62"/>
      <c r="F109" s="62"/>
      <c r="G109" s="62"/>
      <c r="H109" s="62"/>
      <c r="I109" s="62"/>
      <c r="J109" s="62"/>
    </row>
    <row r="110" spans="1:10" x14ac:dyDescent="0.2">
      <c r="A110" s="883" t="s">
        <v>676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0" x14ac:dyDescent="0.2">
      <c r="A111" s="154"/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0" x14ac:dyDescent="0.2">
      <c r="A112" s="144" t="s">
        <v>736</v>
      </c>
      <c r="B112" s="62"/>
      <c r="C112" s="62"/>
      <c r="D112" s="62"/>
      <c r="E112" s="62"/>
      <c r="F112" s="62"/>
      <c r="G112" s="62"/>
      <c r="H112" s="62"/>
      <c r="I112" s="62"/>
      <c r="J112" s="62"/>
    </row>
    <row r="113" spans="1:10" x14ac:dyDescent="0.2">
      <c r="A113" s="154" t="s">
        <v>727</v>
      </c>
      <c r="B113" s="62"/>
      <c r="C113" s="62"/>
      <c r="D113" s="62"/>
      <c r="E113" s="62"/>
      <c r="F113" s="62"/>
      <c r="G113" s="62"/>
      <c r="H113" s="62"/>
      <c r="I113" s="62"/>
      <c r="J113" s="62"/>
    </row>
    <row r="114" spans="1:10" x14ac:dyDescent="0.2">
      <c r="A114" s="154" t="s">
        <v>678</v>
      </c>
      <c r="B114" s="62"/>
      <c r="C114" s="62"/>
      <c r="D114" s="62"/>
      <c r="E114" s="62"/>
      <c r="F114" s="62"/>
      <c r="G114" s="62"/>
      <c r="H114" s="62"/>
      <c r="I114" s="62"/>
      <c r="J114" s="62"/>
    </row>
    <row r="115" spans="1:10" x14ac:dyDescent="0.2">
      <c r="A115" s="154" t="s">
        <v>900</v>
      </c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1:10" x14ac:dyDescent="0.2">
      <c r="A116" s="154"/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1:10" x14ac:dyDescent="0.2">
      <c r="A117" s="883" t="s">
        <v>676</v>
      </c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1:10" x14ac:dyDescent="0.2">
      <c r="A118" s="883"/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x14ac:dyDescent="0.2">
      <c r="A119" s="144" t="s">
        <v>737</v>
      </c>
      <c r="B119" s="62"/>
      <c r="C119" s="62"/>
      <c r="D119" s="62"/>
      <c r="E119" s="62"/>
      <c r="F119" s="62"/>
      <c r="G119" s="62"/>
      <c r="H119" s="62"/>
      <c r="I119" s="62"/>
      <c r="J119" s="62"/>
    </row>
    <row r="120" spans="1:10" x14ac:dyDescent="0.2">
      <c r="A120" s="154" t="s">
        <v>851</v>
      </c>
      <c r="B120" s="62"/>
      <c r="C120" s="62"/>
      <c r="D120" s="62"/>
      <c r="E120" s="62"/>
      <c r="F120" s="62"/>
      <c r="G120" s="62"/>
      <c r="H120" s="62"/>
      <c r="I120" s="62"/>
      <c r="J120" s="62"/>
    </row>
    <row r="121" spans="1:10" x14ac:dyDescent="0.2">
      <c r="A121" s="154"/>
      <c r="B121" s="62"/>
      <c r="C121" s="62"/>
      <c r="D121" s="62"/>
      <c r="E121" s="62"/>
      <c r="F121" s="62"/>
      <c r="G121" s="62"/>
      <c r="H121" s="62"/>
      <c r="I121" s="62"/>
      <c r="J121" s="62"/>
    </row>
    <row r="122" spans="1:10" x14ac:dyDescent="0.2">
      <c r="A122" s="154" t="s">
        <v>681</v>
      </c>
      <c r="B122" s="62"/>
      <c r="C122" s="62"/>
      <c r="D122" s="62"/>
      <c r="E122" s="62"/>
      <c r="F122" s="62"/>
      <c r="G122" s="62"/>
      <c r="H122" s="62"/>
      <c r="I122" s="62"/>
      <c r="J122" s="62"/>
    </row>
    <row r="123" spans="1:10" x14ac:dyDescent="0.2">
      <c r="A123" s="154" t="s">
        <v>680</v>
      </c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x14ac:dyDescent="0.2">
      <c r="A124" s="154" t="s">
        <v>679</v>
      </c>
      <c r="B124" s="62"/>
      <c r="C124" s="62"/>
      <c r="D124" s="62"/>
      <c r="E124" s="62"/>
      <c r="F124" s="62"/>
      <c r="G124" s="62"/>
      <c r="H124" s="62"/>
      <c r="I124" s="62"/>
      <c r="J124" s="62"/>
    </row>
    <row r="125" spans="1:10" x14ac:dyDescent="0.2">
      <c r="A125" s="154"/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x14ac:dyDescent="0.2">
      <c r="A126" s="154" t="s">
        <v>964</v>
      </c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1:10" x14ac:dyDescent="0.2">
      <c r="A127" s="154" t="s">
        <v>954</v>
      </c>
      <c r="B127" s="62"/>
      <c r="C127" s="62"/>
      <c r="D127" s="62"/>
      <c r="E127" s="62"/>
      <c r="F127" s="62"/>
      <c r="G127" s="62"/>
      <c r="H127" s="62"/>
      <c r="I127" s="62"/>
      <c r="J127" s="62"/>
    </row>
    <row r="128" spans="1:10" x14ac:dyDescent="0.2">
      <c r="A128" s="154" t="s">
        <v>846</v>
      </c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x14ac:dyDescent="0.2">
      <c r="A129" s="154" t="s">
        <v>965</v>
      </c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x14ac:dyDescent="0.2">
      <c r="A130" s="154" t="s">
        <v>852</v>
      </c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x14ac:dyDescent="0.2">
      <c r="A131" s="154" t="s">
        <v>966</v>
      </c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x14ac:dyDescent="0.2">
      <c r="A132" s="154" t="s">
        <v>887</v>
      </c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1:10" x14ac:dyDescent="0.2">
      <c r="A133" s="154"/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1:10" x14ac:dyDescent="0.2">
      <c r="A134" s="154" t="s">
        <v>976</v>
      </c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1:10" x14ac:dyDescent="0.2">
      <c r="A135" s="883" t="s">
        <v>676</v>
      </c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1:10" x14ac:dyDescent="0.2">
      <c r="A136" s="883"/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1:10" x14ac:dyDescent="0.2">
      <c r="A137" s="144" t="s">
        <v>849</v>
      </c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10" x14ac:dyDescent="0.2">
      <c r="A138" s="154" t="s">
        <v>861</v>
      </c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0" x14ac:dyDescent="0.2">
      <c r="A139" s="154"/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x14ac:dyDescent="0.2">
      <c r="A140" s="154" t="s">
        <v>751</v>
      </c>
      <c r="B140" s="161"/>
      <c r="C140" s="161"/>
      <c r="D140" s="61"/>
      <c r="E140" s="61"/>
      <c r="F140" s="61"/>
      <c r="G140" s="61"/>
      <c r="H140" s="62"/>
      <c r="I140" s="62"/>
      <c r="J140" s="62"/>
    </row>
    <row r="141" spans="1:10" x14ac:dyDescent="0.2">
      <c r="A141" s="154" t="s">
        <v>752</v>
      </c>
      <c r="B141" s="161"/>
      <c r="C141" s="161"/>
      <c r="D141" s="61"/>
      <c r="E141" s="61"/>
      <c r="F141" s="61"/>
      <c r="G141" s="61"/>
      <c r="H141" s="62"/>
      <c r="I141" s="62"/>
      <c r="J141" s="62"/>
    </row>
    <row r="142" spans="1:10" x14ac:dyDescent="0.2">
      <c r="A142" s="154" t="s">
        <v>753</v>
      </c>
      <c r="B142" s="161"/>
      <c r="C142" s="161"/>
      <c r="D142" s="61"/>
      <c r="E142" s="61"/>
      <c r="F142" s="61"/>
      <c r="G142" s="61"/>
      <c r="H142" s="62"/>
      <c r="I142" s="62"/>
      <c r="J142" s="62"/>
    </row>
    <row r="143" spans="1:10" x14ac:dyDescent="0.2">
      <c r="A143" s="154" t="s">
        <v>888</v>
      </c>
      <c r="B143" s="161"/>
      <c r="C143" s="161"/>
      <c r="D143" s="61"/>
      <c r="E143" s="61"/>
      <c r="F143" s="61"/>
      <c r="G143" s="61"/>
      <c r="H143" s="62"/>
      <c r="I143" s="62"/>
      <c r="J143" s="62"/>
    </row>
    <row r="144" spans="1:10" x14ac:dyDescent="0.2">
      <c r="A144" s="154"/>
      <c r="B144" s="161"/>
      <c r="C144" s="161"/>
      <c r="D144" s="61"/>
      <c r="E144" s="61"/>
      <c r="F144" s="61"/>
      <c r="G144" s="61"/>
      <c r="H144" s="62"/>
      <c r="I144" s="62"/>
      <c r="J144" s="62"/>
    </row>
    <row r="145" spans="1:10" x14ac:dyDescent="0.2">
      <c r="A145" s="154" t="s">
        <v>747</v>
      </c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x14ac:dyDescent="0.2">
      <c r="A146" s="154" t="s">
        <v>889</v>
      </c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1:10" x14ac:dyDescent="0.2">
      <c r="A147" s="154"/>
      <c r="B147" s="62"/>
      <c r="C147" s="62"/>
      <c r="D147" s="62"/>
      <c r="E147" s="62"/>
      <c r="F147" s="62"/>
      <c r="G147" s="62"/>
      <c r="H147" s="62"/>
      <c r="I147" s="62"/>
      <c r="J147" s="62"/>
    </row>
    <row r="148" spans="1:10" x14ac:dyDescent="0.2">
      <c r="A148" s="154" t="s">
        <v>977</v>
      </c>
      <c r="B148" s="62"/>
      <c r="C148" s="62"/>
      <c r="D148" s="62"/>
      <c r="E148" s="62"/>
      <c r="F148" s="62"/>
      <c r="G148" s="62"/>
      <c r="H148" s="62"/>
      <c r="I148" s="62"/>
      <c r="J148" s="62"/>
    </row>
    <row r="149" spans="1:10" x14ac:dyDescent="0.2">
      <c r="A149" s="154"/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1:10" x14ac:dyDescent="0.2">
      <c r="A150" s="154" t="s">
        <v>1078</v>
      </c>
      <c r="B150" s="161"/>
      <c r="C150" s="161"/>
      <c r="D150" s="61"/>
      <c r="E150" s="61"/>
      <c r="F150" s="61"/>
      <c r="G150" s="61"/>
      <c r="H150" s="62"/>
      <c r="I150" s="62"/>
      <c r="J150" s="62"/>
    </row>
    <row r="151" spans="1:10" x14ac:dyDescent="0.2">
      <c r="A151" s="883" t="s">
        <v>676</v>
      </c>
      <c r="B151" s="62"/>
      <c r="C151" s="62"/>
      <c r="D151" s="62"/>
      <c r="E151" s="62"/>
      <c r="F151" s="62"/>
      <c r="G151" s="62"/>
      <c r="H151" s="62"/>
      <c r="I151" s="62"/>
      <c r="J151" s="62"/>
    </row>
    <row r="152" spans="1:10" x14ac:dyDescent="0.2">
      <c r="A152" s="154"/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1:10" x14ac:dyDescent="0.2">
      <c r="A153" s="144" t="s">
        <v>738</v>
      </c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0" x14ac:dyDescent="0.2">
      <c r="A154" s="154" t="s">
        <v>861</v>
      </c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x14ac:dyDescent="0.2">
      <c r="A155" s="154"/>
      <c r="B155" s="62"/>
      <c r="C155" s="62"/>
      <c r="D155" s="62"/>
      <c r="E155" s="62"/>
      <c r="F155" s="62"/>
      <c r="G155" s="62"/>
      <c r="H155" s="62"/>
      <c r="I155" s="62"/>
      <c r="J155" s="62"/>
    </row>
    <row r="156" spans="1:10" x14ac:dyDescent="0.2">
      <c r="A156" s="154" t="s">
        <v>748</v>
      </c>
      <c r="B156" s="62"/>
      <c r="C156" s="62"/>
      <c r="D156" s="62"/>
      <c r="E156" s="62"/>
      <c r="F156" s="62"/>
      <c r="G156" s="62"/>
      <c r="H156" s="62"/>
      <c r="I156" s="62"/>
      <c r="J156" s="62"/>
    </row>
    <row r="157" spans="1:10" x14ac:dyDescent="0.2">
      <c r="A157" s="154" t="s">
        <v>749</v>
      </c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10" x14ac:dyDescent="0.2">
      <c r="A158" s="154" t="s">
        <v>750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0" x14ac:dyDescent="0.2">
      <c r="A159" s="154" t="s">
        <v>894</v>
      </c>
      <c r="B159" s="62"/>
      <c r="C159" s="62"/>
      <c r="D159" s="62"/>
      <c r="E159" s="62"/>
      <c r="F159" s="62"/>
      <c r="G159" s="62"/>
      <c r="H159" s="62"/>
      <c r="I159" s="62"/>
      <c r="J159" s="62"/>
    </row>
    <row r="160" spans="1:10" x14ac:dyDescent="0.2">
      <c r="A160" s="154" t="s">
        <v>891</v>
      </c>
      <c r="B160" s="62"/>
      <c r="C160" s="62"/>
      <c r="D160" s="62"/>
      <c r="E160" s="62"/>
      <c r="F160" s="62"/>
      <c r="G160" s="62"/>
      <c r="H160" s="62"/>
      <c r="I160" s="62"/>
      <c r="J160" s="62"/>
    </row>
    <row r="161" spans="1:10" x14ac:dyDescent="0.2">
      <c r="A161" s="154" t="s">
        <v>886</v>
      </c>
      <c r="B161" s="62"/>
      <c r="C161" s="62"/>
      <c r="D161" s="62"/>
      <c r="E161" s="62"/>
      <c r="F161" s="62"/>
      <c r="G161" s="62"/>
      <c r="H161" s="62"/>
      <c r="I161" s="62"/>
      <c r="J161" s="62"/>
    </row>
    <row r="162" spans="1:10" x14ac:dyDescent="0.2">
      <c r="A162" s="154" t="s">
        <v>892</v>
      </c>
      <c r="B162" s="62"/>
      <c r="C162" s="62"/>
      <c r="D162" s="62"/>
      <c r="E162" s="62"/>
      <c r="F162" s="62"/>
      <c r="G162" s="62"/>
      <c r="H162" s="62"/>
      <c r="I162" s="62"/>
      <c r="J162" s="62"/>
    </row>
    <row r="163" spans="1:10" x14ac:dyDescent="0.2">
      <c r="A163" s="154" t="s">
        <v>895</v>
      </c>
      <c r="B163" s="62"/>
      <c r="C163" s="62"/>
      <c r="D163" s="62"/>
      <c r="E163" s="62"/>
      <c r="F163" s="62"/>
      <c r="G163" s="62"/>
      <c r="H163" s="62"/>
      <c r="I163" s="62"/>
      <c r="J163" s="62"/>
    </row>
    <row r="164" spans="1:10" x14ac:dyDescent="0.2">
      <c r="A164" s="154" t="s">
        <v>893</v>
      </c>
      <c r="B164" s="62"/>
      <c r="C164" s="62"/>
      <c r="D164" s="62"/>
      <c r="E164" s="62"/>
      <c r="F164" s="62"/>
      <c r="G164" s="62"/>
      <c r="H164" s="62"/>
      <c r="I164" s="62"/>
      <c r="J164" s="62"/>
    </row>
    <row r="165" spans="1:10" x14ac:dyDescent="0.2">
      <c r="A165" s="154" t="s">
        <v>901</v>
      </c>
      <c r="B165" s="62"/>
      <c r="C165" s="62"/>
      <c r="D165" s="62"/>
      <c r="E165" s="62"/>
      <c r="F165" s="62"/>
      <c r="G165" s="62"/>
      <c r="H165" s="62"/>
      <c r="I165" s="62"/>
      <c r="J165" s="62"/>
    </row>
    <row r="166" spans="1:10" x14ac:dyDescent="0.2">
      <c r="A166" s="154" t="s">
        <v>902</v>
      </c>
      <c r="B166" s="62"/>
      <c r="C166" s="62"/>
      <c r="D166" s="62"/>
      <c r="E166" s="62"/>
      <c r="F166" s="62"/>
      <c r="G166" s="62"/>
      <c r="H166" s="62"/>
      <c r="I166" s="62"/>
      <c r="J166" s="62"/>
    </row>
    <row r="167" spans="1:10" x14ac:dyDescent="0.2">
      <c r="A167" s="154" t="s">
        <v>975</v>
      </c>
      <c r="B167" s="62"/>
      <c r="C167" s="62"/>
      <c r="D167" s="62"/>
      <c r="E167" s="62"/>
      <c r="F167" s="62"/>
      <c r="G167" s="62"/>
      <c r="H167" s="62"/>
      <c r="I167" s="62"/>
      <c r="J167" s="62"/>
    </row>
    <row r="168" spans="1:10" x14ac:dyDescent="0.2">
      <c r="A168" s="154" t="s">
        <v>890</v>
      </c>
      <c r="B168" s="62"/>
      <c r="C168" s="62"/>
      <c r="D168" s="62"/>
      <c r="E168" s="62"/>
      <c r="F168" s="62"/>
      <c r="G168" s="62"/>
      <c r="H168" s="62"/>
      <c r="I168" s="62"/>
      <c r="J168" s="62"/>
    </row>
    <row r="169" spans="1:10" x14ac:dyDescent="0.2">
      <c r="A169" s="154"/>
      <c r="B169" s="62"/>
      <c r="C169" s="62"/>
      <c r="D169" s="62"/>
      <c r="E169" s="62"/>
      <c r="F169" s="62"/>
      <c r="G169" s="62"/>
      <c r="H169" s="62"/>
      <c r="I169" s="62"/>
      <c r="J169" s="62"/>
    </row>
    <row r="170" spans="1:10" x14ac:dyDescent="0.2">
      <c r="A170" s="883" t="s">
        <v>676</v>
      </c>
      <c r="B170" s="62"/>
      <c r="C170" s="62"/>
      <c r="D170" s="62"/>
      <c r="E170" s="62"/>
      <c r="F170" s="62"/>
      <c r="G170" s="62"/>
      <c r="H170" s="62"/>
      <c r="I170" s="62"/>
      <c r="J170" s="62"/>
    </row>
    <row r="171" spans="1:10" x14ac:dyDescent="0.2">
      <c r="A171" s="154"/>
      <c r="B171" s="62"/>
      <c r="C171" s="62"/>
      <c r="D171" s="62"/>
      <c r="E171" s="62"/>
      <c r="F171" s="62"/>
      <c r="G171" s="62"/>
      <c r="H171" s="62"/>
      <c r="I171" s="62"/>
      <c r="J171" s="62"/>
    </row>
    <row r="172" spans="1:10" x14ac:dyDescent="0.2">
      <c r="A172" s="144" t="s">
        <v>1079</v>
      </c>
      <c r="B172" s="62"/>
      <c r="C172" s="62"/>
      <c r="D172" s="62"/>
      <c r="E172" s="62"/>
      <c r="F172" s="62"/>
      <c r="G172" s="62"/>
      <c r="H172" s="62"/>
      <c r="I172" s="62"/>
      <c r="J172" s="62"/>
    </row>
    <row r="173" spans="1:10" x14ac:dyDescent="0.2">
      <c r="A173" s="154" t="s">
        <v>999</v>
      </c>
      <c r="B173" s="62"/>
      <c r="C173" s="62"/>
      <c r="D173" s="62"/>
      <c r="E173" s="62"/>
      <c r="F173" s="62"/>
      <c r="G173" s="62"/>
      <c r="H173" s="62"/>
      <c r="I173" s="62"/>
      <c r="J173" s="62"/>
    </row>
    <row r="174" spans="1:10" x14ac:dyDescent="0.2">
      <c r="A174" s="154" t="s">
        <v>726</v>
      </c>
      <c r="B174" s="62"/>
      <c r="C174" s="62"/>
      <c r="D174" s="62"/>
      <c r="E174" s="62"/>
      <c r="F174" s="62"/>
      <c r="G174" s="62"/>
      <c r="H174" s="62"/>
      <c r="I174" s="62"/>
      <c r="J174" s="62"/>
    </row>
    <row r="175" spans="1:10" x14ac:dyDescent="0.2">
      <c r="A175" s="154" t="s">
        <v>1104</v>
      </c>
      <c r="B175" s="62"/>
      <c r="C175" s="62"/>
      <c r="D175" s="62"/>
      <c r="E175" s="62"/>
      <c r="F175" s="62"/>
      <c r="G175" s="62"/>
      <c r="H175" s="62"/>
      <c r="I175" s="62"/>
      <c r="J175" s="62"/>
    </row>
    <row r="176" spans="1:10" x14ac:dyDescent="0.2">
      <c r="A176" s="154" t="s">
        <v>1080</v>
      </c>
      <c r="B176" s="62"/>
      <c r="C176" s="62"/>
      <c r="D176" s="62"/>
      <c r="E176" s="62"/>
      <c r="F176" s="62"/>
      <c r="G176" s="62"/>
      <c r="H176" s="62"/>
      <c r="I176" s="62"/>
      <c r="J176" s="62"/>
    </row>
    <row r="177" spans="1:10" x14ac:dyDescent="0.2">
      <c r="A177" s="154" t="s">
        <v>974</v>
      </c>
      <c r="B177" s="62"/>
      <c r="C177" s="62"/>
      <c r="D177" s="62"/>
      <c r="E177" s="62"/>
      <c r="F177" s="62"/>
      <c r="G177" s="62"/>
      <c r="H177" s="62"/>
      <c r="I177" s="62"/>
      <c r="J177" s="62"/>
    </row>
    <row r="178" spans="1:10" x14ac:dyDescent="0.2">
      <c r="A178" s="154"/>
      <c r="B178" s="62"/>
      <c r="C178" s="62"/>
      <c r="D178" s="62"/>
      <c r="E178" s="62"/>
      <c r="F178" s="62"/>
      <c r="G178" s="62"/>
      <c r="H178" s="62"/>
      <c r="I178" s="62"/>
      <c r="J178" s="62"/>
    </row>
    <row r="179" spans="1:10" x14ac:dyDescent="0.2">
      <c r="A179" s="154" t="s">
        <v>1081</v>
      </c>
      <c r="B179" s="62"/>
      <c r="C179" s="62"/>
      <c r="D179" s="62"/>
      <c r="E179" s="62"/>
      <c r="F179" s="62"/>
      <c r="G179" s="62"/>
      <c r="H179" s="62"/>
      <c r="I179" s="62"/>
      <c r="J179" s="62"/>
    </row>
    <row r="180" spans="1:10" x14ac:dyDescent="0.2">
      <c r="A180" s="154" t="s">
        <v>721</v>
      </c>
      <c r="B180" s="62"/>
      <c r="C180" s="62"/>
      <c r="D180" s="62"/>
      <c r="E180" s="62"/>
      <c r="F180" s="62"/>
      <c r="G180" s="62"/>
      <c r="H180" s="62"/>
      <c r="I180" s="62"/>
      <c r="J180" s="62"/>
    </row>
    <row r="181" spans="1:10" x14ac:dyDescent="0.2">
      <c r="A181" s="154" t="s">
        <v>722</v>
      </c>
      <c r="B181" s="62"/>
      <c r="C181" s="62"/>
      <c r="D181" s="62"/>
      <c r="E181" s="62"/>
      <c r="F181" s="62"/>
      <c r="G181" s="62"/>
      <c r="H181" s="62"/>
      <c r="I181" s="62"/>
      <c r="J181" s="62"/>
    </row>
    <row r="182" spans="1:10" x14ac:dyDescent="0.2">
      <c r="A182" s="154" t="s">
        <v>723</v>
      </c>
      <c r="B182" s="62"/>
      <c r="C182" s="62"/>
      <c r="D182" s="62"/>
      <c r="E182" s="62"/>
      <c r="F182" s="62"/>
      <c r="G182" s="62"/>
      <c r="H182" s="62"/>
      <c r="I182" s="62"/>
      <c r="J182" s="62"/>
    </row>
    <row r="183" spans="1:10" x14ac:dyDescent="0.2">
      <c r="A183" s="154"/>
      <c r="B183" s="62"/>
      <c r="C183" s="62"/>
      <c r="D183" s="62"/>
      <c r="E183" s="62"/>
      <c r="F183" s="62"/>
      <c r="G183" s="62"/>
      <c r="H183" s="62"/>
      <c r="I183" s="62"/>
      <c r="J183" s="62"/>
    </row>
    <row r="184" spans="1:10" x14ac:dyDescent="0.2">
      <c r="A184" s="154" t="s">
        <v>842</v>
      </c>
      <c r="B184" s="62"/>
      <c r="C184" s="62"/>
      <c r="D184" s="62"/>
      <c r="E184" s="62"/>
      <c r="F184" s="62"/>
      <c r="G184" s="62"/>
      <c r="H184" s="62"/>
      <c r="I184" s="62"/>
      <c r="J184" s="62"/>
    </row>
    <row r="185" spans="1:10" x14ac:dyDescent="0.2">
      <c r="A185" s="154"/>
      <c r="B185" s="62"/>
      <c r="C185" s="62"/>
      <c r="D185" s="62"/>
      <c r="E185" s="62"/>
      <c r="F185" s="62"/>
      <c r="G185" s="62"/>
      <c r="H185" s="62"/>
      <c r="I185" s="62"/>
      <c r="J185" s="62"/>
    </row>
    <row r="186" spans="1:10" x14ac:dyDescent="0.2">
      <c r="A186" s="154" t="s">
        <v>1082</v>
      </c>
      <c r="B186" s="62"/>
      <c r="C186" s="62"/>
      <c r="D186" s="62"/>
      <c r="E186" s="62"/>
      <c r="F186" s="62"/>
      <c r="G186" s="62"/>
      <c r="H186" s="62"/>
      <c r="I186" s="62"/>
      <c r="J186" s="62"/>
    </row>
    <row r="187" spans="1:10" x14ac:dyDescent="0.2">
      <c r="A187" s="154" t="s">
        <v>896</v>
      </c>
      <c r="B187" s="62"/>
      <c r="C187" s="62"/>
      <c r="D187" s="62"/>
      <c r="E187" s="62"/>
      <c r="F187" s="62"/>
      <c r="G187" s="62"/>
      <c r="H187" s="62"/>
      <c r="I187" s="62"/>
      <c r="J187" s="62"/>
    </row>
    <row r="188" spans="1:10" x14ac:dyDescent="0.2">
      <c r="A188" s="154"/>
      <c r="B188" s="62"/>
      <c r="C188" s="62"/>
      <c r="D188" s="62"/>
      <c r="E188" s="62"/>
      <c r="F188" s="62"/>
      <c r="G188" s="62"/>
      <c r="H188" s="62"/>
      <c r="I188" s="62"/>
      <c r="J188" s="62"/>
    </row>
    <row r="189" spans="1:10" x14ac:dyDescent="0.2">
      <c r="A189" s="154" t="s">
        <v>724</v>
      </c>
      <c r="B189" s="62"/>
      <c r="C189" s="62"/>
      <c r="D189" s="62"/>
      <c r="E189" s="62"/>
      <c r="F189" s="62"/>
      <c r="G189" s="62"/>
      <c r="H189" s="62"/>
      <c r="I189" s="62"/>
      <c r="J189" s="62"/>
    </row>
    <row r="190" spans="1:10" x14ac:dyDescent="0.2">
      <c r="A190" s="154" t="s">
        <v>725</v>
      </c>
      <c r="B190" s="62"/>
      <c r="C190" s="62"/>
      <c r="D190" s="62"/>
      <c r="E190" s="62"/>
      <c r="F190" s="62"/>
      <c r="G190" s="62"/>
      <c r="H190" s="62"/>
      <c r="I190" s="62"/>
      <c r="J190" s="62"/>
    </row>
    <row r="191" spans="1:10" x14ac:dyDescent="0.2">
      <c r="A191" s="154"/>
      <c r="B191" s="62"/>
      <c r="C191" s="62"/>
      <c r="D191" s="62"/>
      <c r="E191" s="62"/>
      <c r="F191" s="62"/>
      <c r="G191" s="62"/>
      <c r="H191" s="62"/>
      <c r="I191" s="62"/>
      <c r="J191" s="62"/>
    </row>
    <row r="192" spans="1:10" x14ac:dyDescent="0.2">
      <c r="A192" s="154" t="s">
        <v>843</v>
      </c>
      <c r="B192" s="62"/>
      <c r="C192" s="62"/>
      <c r="D192" s="62"/>
      <c r="E192" s="62"/>
      <c r="F192" s="62"/>
      <c r="G192" s="62"/>
      <c r="H192" s="62"/>
      <c r="I192" s="62"/>
      <c r="J192" s="62"/>
    </row>
    <row r="193" spans="1:10" x14ac:dyDescent="0.2">
      <c r="A193" s="154"/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1:10" x14ac:dyDescent="0.2">
      <c r="A194" s="154" t="s">
        <v>1105</v>
      </c>
      <c r="B194" s="62"/>
      <c r="C194" s="62"/>
      <c r="D194" s="62"/>
      <c r="E194" s="62"/>
      <c r="F194" s="62"/>
      <c r="G194" s="62"/>
      <c r="H194" s="62"/>
      <c r="I194" s="62"/>
      <c r="J194" s="62"/>
    </row>
    <row r="195" spans="1:10" x14ac:dyDescent="0.2">
      <c r="A195" s="154"/>
      <c r="B195" s="62"/>
      <c r="C195" s="62"/>
      <c r="D195" s="62"/>
      <c r="E195" s="62"/>
      <c r="F195" s="62"/>
      <c r="G195" s="62"/>
      <c r="H195" s="62"/>
      <c r="I195" s="62"/>
      <c r="J195" s="62"/>
    </row>
    <row r="196" spans="1:10" x14ac:dyDescent="0.2">
      <c r="A196" s="883" t="s">
        <v>676</v>
      </c>
      <c r="B196" s="62"/>
      <c r="C196" s="62"/>
      <c r="D196" s="62"/>
      <c r="E196" s="62"/>
      <c r="F196" s="62"/>
      <c r="G196" s="62"/>
      <c r="H196" s="62"/>
      <c r="I196" s="62"/>
      <c r="J196" s="62"/>
    </row>
    <row r="197" spans="1:10" x14ac:dyDescent="0.2">
      <c r="A197" s="154"/>
      <c r="B197" s="62"/>
      <c r="C197" s="62"/>
      <c r="D197" s="62"/>
      <c r="E197" s="62"/>
      <c r="F197" s="62"/>
      <c r="G197" s="62"/>
      <c r="H197" s="62"/>
      <c r="I197" s="62"/>
      <c r="J197" s="62"/>
    </row>
    <row r="198" spans="1:10" x14ac:dyDescent="0.2">
      <c r="A198" s="144" t="s">
        <v>1083</v>
      </c>
      <c r="B198" s="62"/>
      <c r="C198" s="62"/>
      <c r="D198" s="62"/>
      <c r="E198" s="62"/>
      <c r="F198" s="62"/>
      <c r="G198" s="62"/>
      <c r="H198" s="62"/>
      <c r="I198" s="62"/>
      <c r="J198" s="62"/>
    </row>
    <row r="199" spans="1:10" x14ac:dyDescent="0.2">
      <c r="A199" s="154" t="s">
        <v>686</v>
      </c>
      <c r="B199" s="62"/>
      <c r="C199" s="62"/>
      <c r="D199" s="62"/>
      <c r="E199" s="62"/>
      <c r="F199" s="62"/>
      <c r="G199" s="62"/>
      <c r="H199" s="62"/>
      <c r="I199" s="62"/>
      <c r="J199" s="62"/>
    </row>
    <row r="200" spans="1:10" x14ac:dyDescent="0.2">
      <c r="A200" s="154" t="s">
        <v>685</v>
      </c>
      <c r="B200" s="62"/>
      <c r="C200" s="62"/>
      <c r="D200" s="62"/>
      <c r="E200" s="62"/>
      <c r="F200" s="62"/>
      <c r="G200" s="62"/>
      <c r="H200" s="62"/>
      <c r="I200" s="62"/>
      <c r="J200" s="62"/>
    </row>
    <row r="201" spans="1:10" x14ac:dyDescent="0.2">
      <c r="A201" s="154"/>
      <c r="B201" s="62"/>
      <c r="C201" s="62"/>
      <c r="D201" s="62"/>
      <c r="E201" s="62"/>
      <c r="F201" s="62"/>
      <c r="G201" s="62"/>
      <c r="H201" s="62"/>
      <c r="I201" s="62"/>
      <c r="J201" s="62"/>
    </row>
    <row r="202" spans="1:10" x14ac:dyDescent="0.2">
      <c r="A202" s="154" t="s">
        <v>693</v>
      </c>
      <c r="B202" s="62"/>
      <c r="C202" s="62"/>
      <c r="D202" s="62"/>
      <c r="E202" s="62"/>
      <c r="F202" s="62"/>
      <c r="G202" s="62"/>
      <c r="H202" s="62"/>
      <c r="I202" s="62"/>
      <c r="J202" s="62"/>
    </row>
    <row r="203" spans="1:10" x14ac:dyDescent="0.2">
      <c r="A203" s="154"/>
      <c r="B203" s="62"/>
      <c r="C203" s="62"/>
      <c r="D203" s="62"/>
      <c r="E203" s="62"/>
      <c r="F203" s="62"/>
      <c r="G203" s="62"/>
      <c r="H203" s="62"/>
      <c r="I203" s="62"/>
      <c r="J203" s="62"/>
    </row>
    <row r="204" spans="1:10" x14ac:dyDescent="0.2">
      <c r="A204" s="154"/>
      <c r="B204" s="123" t="s">
        <v>172</v>
      </c>
      <c r="C204" s="70" t="s">
        <v>40</v>
      </c>
      <c r="D204" s="137"/>
      <c r="E204" s="137"/>
      <c r="F204" s="137"/>
      <c r="G204" s="885"/>
      <c r="H204" s="62"/>
      <c r="I204" s="62"/>
      <c r="J204" s="62"/>
    </row>
    <row r="205" spans="1:10" x14ac:dyDescent="0.2">
      <c r="A205" s="154"/>
      <c r="B205" s="879" t="s">
        <v>694</v>
      </c>
      <c r="C205" s="152" t="s">
        <v>695</v>
      </c>
      <c r="D205" s="61"/>
      <c r="E205" s="61"/>
      <c r="F205" s="61"/>
      <c r="G205" s="69"/>
      <c r="H205" s="62"/>
      <c r="I205" s="62"/>
      <c r="J205" s="62"/>
    </row>
    <row r="206" spans="1:10" x14ac:dyDescent="0.2">
      <c r="A206" s="154"/>
      <c r="B206" s="879" t="s">
        <v>696</v>
      </c>
      <c r="C206" s="152" t="s">
        <v>697</v>
      </c>
      <c r="D206" s="61"/>
      <c r="E206" s="61"/>
      <c r="F206" s="61"/>
      <c r="G206" s="69"/>
      <c r="H206" s="62"/>
      <c r="I206" s="62"/>
      <c r="J206" s="62"/>
    </row>
    <row r="207" spans="1:10" x14ac:dyDescent="0.2">
      <c r="A207" s="154"/>
      <c r="B207" s="879" t="s">
        <v>698</v>
      </c>
      <c r="C207" s="152" t="s">
        <v>699</v>
      </c>
      <c r="D207" s="61"/>
      <c r="E207" s="61"/>
      <c r="F207" s="61"/>
      <c r="G207" s="69"/>
      <c r="H207" s="62"/>
      <c r="I207" s="62"/>
      <c r="J207" s="62"/>
    </row>
    <row r="208" spans="1:10" x14ac:dyDescent="0.2">
      <c r="A208" s="154"/>
      <c r="B208" s="879" t="s">
        <v>700</v>
      </c>
      <c r="C208" s="152" t="s">
        <v>705</v>
      </c>
      <c r="D208" s="61"/>
      <c r="E208" s="61"/>
      <c r="F208" s="61"/>
      <c r="G208" s="69"/>
      <c r="H208" s="62"/>
      <c r="I208" s="62"/>
      <c r="J208" s="62"/>
    </row>
    <row r="209" spans="1:10" x14ac:dyDescent="0.2">
      <c r="A209" s="154"/>
      <c r="B209" s="879" t="s">
        <v>701</v>
      </c>
      <c r="C209" s="152" t="s">
        <v>702</v>
      </c>
      <c r="D209" s="61"/>
      <c r="E209" s="61"/>
      <c r="F209" s="61"/>
      <c r="G209" s="69"/>
      <c r="H209" s="62"/>
      <c r="I209" s="62"/>
      <c r="J209" s="62"/>
    </row>
    <row r="210" spans="1:10" x14ac:dyDescent="0.2">
      <c r="A210" s="154"/>
      <c r="B210" s="879" t="s">
        <v>701</v>
      </c>
      <c r="C210" s="152" t="s">
        <v>703</v>
      </c>
      <c r="D210" s="61"/>
      <c r="E210" s="61"/>
      <c r="F210" s="61"/>
      <c r="G210" s="69"/>
      <c r="H210" s="62"/>
      <c r="I210" s="62"/>
      <c r="J210" s="62"/>
    </row>
    <row r="211" spans="1:10" ht="39.6" customHeight="1" x14ac:dyDescent="0.2">
      <c r="A211" s="154"/>
      <c r="B211" s="879" t="s">
        <v>701</v>
      </c>
      <c r="C211" s="152" t="s">
        <v>704</v>
      </c>
      <c r="D211" s="61"/>
      <c r="E211" s="61"/>
      <c r="F211" s="61"/>
      <c r="G211" s="69"/>
      <c r="H211" s="62"/>
      <c r="I211" s="62"/>
      <c r="J211" s="62"/>
    </row>
    <row r="212" spans="1:10" x14ac:dyDescent="0.2">
      <c r="A212" s="154"/>
      <c r="B212" s="886" t="s">
        <v>706</v>
      </c>
      <c r="C212" s="1656" t="s">
        <v>844</v>
      </c>
      <c r="D212" s="1657"/>
      <c r="E212" s="1657"/>
      <c r="F212" s="1657"/>
      <c r="G212" s="1658"/>
      <c r="H212" s="62"/>
      <c r="I212" s="62"/>
      <c r="J212" s="62"/>
    </row>
    <row r="213" spans="1:10" x14ac:dyDescent="0.2">
      <c r="A213" s="154"/>
      <c r="B213" s="161"/>
      <c r="C213" s="161"/>
      <c r="D213" s="61"/>
      <c r="E213" s="61"/>
      <c r="F213" s="61"/>
      <c r="G213" s="61"/>
      <c r="H213" s="62"/>
      <c r="I213" s="62"/>
      <c r="J213" s="62"/>
    </row>
    <row r="214" spans="1:10" x14ac:dyDescent="0.2">
      <c r="A214" s="154" t="s">
        <v>897</v>
      </c>
      <c r="B214" s="62"/>
      <c r="C214" s="62"/>
      <c r="D214" s="62"/>
      <c r="E214" s="62"/>
      <c r="F214" s="62"/>
      <c r="G214" s="62"/>
      <c r="H214" s="62"/>
      <c r="I214" s="62"/>
      <c r="J214" s="62"/>
    </row>
    <row r="215" spans="1:10" x14ac:dyDescent="0.2">
      <c r="A215" s="154"/>
      <c r="B215" s="62"/>
      <c r="C215" s="62"/>
      <c r="D215" s="62"/>
      <c r="E215" s="62"/>
      <c r="F215" s="62"/>
      <c r="G215" s="62"/>
      <c r="H215" s="62"/>
      <c r="I215" s="62"/>
      <c r="J215" s="62"/>
    </row>
    <row r="216" spans="1:10" x14ac:dyDescent="0.2">
      <c r="A216" s="154"/>
      <c r="B216" s="123" t="s">
        <v>172</v>
      </c>
      <c r="C216" s="70" t="s">
        <v>40</v>
      </c>
      <c r="D216" s="137"/>
      <c r="E216" s="137"/>
      <c r="F216" s="137"/>
      <c r="G216" s="885"/>
      <c r="H216" s="62"/>
      <c r="I216" s="62"/>
      <c r="J216" s="62"/>
    </row>
    <row r="217" spans="1:10" x14ac:dyDescent="0.2">
      <c r="A217" s="154"/>
      <c r="B217" s="879" t="s">
        <v>690</v>
      </c>
      <c r="C217" s="152" t="s">
        <v>687</v>
      </c>
      <c r="D217" s="61"/>
      <c r="E217" s="61"/>
      <c r="F217" s="61"/>
      <c r="G217" s="69"/>
      <c r="H217" s="62"/>
      <c r="I217" s="62"/>
      <c r="J217" s="62"/>
    </row>
    <row r="218" spans="1:10" x14ac:dyDescent="0.2">
      <c r="A218" s="154"/>
      <c r="B218" s="879" t="s">
        <v>691</v>
      </c>
      <c r="C218" s="152" t="s">
        <v>688</v>
      </c>
      <c r="D218" s="61"/>
      <c r="E218" s="61"/>
      <c r="F218" s="61"/>
      <c r="G218" s="69"/>
      <c r="H218" s="62"/>
      <c r="I218" s="62"/>
      <c r="J218" s="62"/>
    </row>
    <row r="219" spans="1:10" x14ac:dyDescent="0.2">
      <c r="A219" s="154"/>
      <c r="B219" s="879" t="s">
        <v>692</v>
      </c>
      <c r="C219" s="152" t="s">
        <v>689</v>
      </c>
      <c r="D219" s="61"/>
      <c r="E219" s="61"/>
      <c r="F219" s="61"/>
      <c r="G219" s="69"/>
      <c r="H219" s="62"/>
      <c r="I219" s="62"/>
      <c r="J219" s="62"/>
    </row>
    <row r="220" spans="1:10" x14ac:dyDescent="0.2">
      <c r="A220" s="154"/>
      <c r="B220" s="879" t="s">
        <v>707</v>
      </c>
      <c r="C220" s="879" t="s">
        <v>708</v>
      </c>
      <c r="D220" s="867"/>
      <c r="E220" s="61"/>
      <c r="F220" s="61"/>
      <c r="G220" s="69"/>
      <c r="H220" s="62"/>
      <c r="I220" s="62"/>
      <c r="J220" s="62"/>
    </row>
    <row r="221" spans="1:10" x14ac:dyDescent="0.2">
      <c r="A221" s="154"/>
      <c r="B221" s="879" t="s">
        <v>709</v>
      </c>
      <c r="C221" s="879" t="s">
        <v>710</v>
      </c>
      <c r="D221" s="867"/>
      <c r="E221" s="61"/>
      <c r="F221" s="61"/>
      <c r="G221" s="69"/>
      <c r="H221" s="62"/>
      <c r="I221" s="62"/>
      <c r="J221" s="62"/>
    </row>
    <row r="222" spans="1:10" x14ac:dyDescent="0.2">
      <c r="A222" s="154"/>
      <c r="B222" s="884" t="s">
        <v>709</v>
      </c>
      <c r="C222" s="884" t="s">
        <v>711</v>
      </c>
      <c r="D222" s="887"/>
      <c r="E222" s="136"/>
      <c r="F222" s="136"/>
      <c r="G222" s="500"/>
      <c r="H222" s="62"/>
      <c r="I222" s="62"/>
      <c r="J222" s="62"/>
    </row>
    <row r="223" spans="1:10" x14ac:dyDescent="0.2">
      <c r="A223" s="154"/>
      <c r="B223" s="161"/>
      <c r="C223" s="161"/>
      <c r="D223" s="61"/>
      <c r="E223" s="61"/>
      <c r="F223" s="61"/>
      <c r="G223" s="61"/>
      <c r="H223" s="62"/>
      <c r="I223" s="62"/>
      <c r="J223" s="62"/>
    </row>
    <row r="224" spans="1:10" x14ac:dyDescent="0.2">
      <c r="A224" s="154" t="s">
        <v>712</v>
      </c>
      <c r="B224" s="161"/>
      <c r="C224" s="161"/>
      <c r="D224" s="61"/>
      <c r="E224" s="61"/>
      <c r="F224" s="61"/>
      <c r="G224" s="61"/>
      <c r="H224" s="62"/>
      <c r="I224" s="62"/>
      <c r="J224" s="62"/>
    </row>
    <row r="225" spans="1:10" x14ac:dyDescent="0.2">
      <c r="A225" s="154"/>
      <c r="B225" s="161"/>
      <c r="C225" s="161"/>
      <c r="D225" s="61"/>
      <c r="E225" s="61"/>
      <c r="F225" s="61"/>
      <c r="G225" s="61"/>
      <c r="H225" s="62"/>
      <c r="I225" s="62"/>
      <c r="J225" s="62"/>
    </row>
    <row r="226" spans="1:10" x14ac:dyDescent="0.2">
      <c r="A226" s="154" t="s">
        <v>751</v>
      </c>
      <c r="B226" s="161"/>
      <c r="C226" s="161"/>
      <c r="D226" s="61"/>
      <c r="E226" s="61"/>
      <c r="F226" s="61"/>
      <c r="G226" s="61"/>
      <c r="H226" s="62"/>
      <c r="I226" s="62"/>
      <c r="J226" s="62"/>
    </row>
    <row r="227" spans="1:10" x14ac:dyDescent="0.2">
      <c r="A227" s="154" t="s">
        <v>752</v>
      </c>
      <c r="B227" s="161"/>
      <c r="C227" s="161"/>
      <c r="D227" s="61"/>
      <c r="E227" s="61"/>
      <c r="F227" s="61"/>
      <c r="G227" s="61"/>
      <c r="H227" s="62"/>
      <c r="I227" s="62"/>
      <c r="J227" s="62"/>
    </row>
    <row r="228" spans="1:10" x14ac:dyDescent="0.2">
      <c r="A228" s="154" t="s">
        <v>753</v>
      </c>
      <c r="B228" s="161"/>
      <c r="C228" s="161"/>
      <c r="D228" s="61"/>
      <c r="E228" s="61"/>
      <c r="F228" s="61"/>
      <c r="G228" s="61"/>
      <c r="H228" s="62"/>
      <c r="I228" s="62"/>
      <c r="J228" s="62"/>
    </row>
    <row r="229" spans="1:10" x14ac:dyDescent="0.2">
      <c r="A229" s="154" t="s">
        <v>888</v>
      </c>
      <c r="B229" s="161"/>
      <c r="C229" s="161"/>
      <c r="D229" s="61"/>
      <c r="E229" s="61"/>
      <c r="F229" s="61"/>
      <c r="G229" s="61"/>
      <c r="H229" s="62"/>
      <c r="I229" s="62"/>
      <c r="J229" s="62"/>
    </row>
    <row r="230" spans="1:10" ht="18" customHeight="1" x14ac:dyDescent="0.2">
      <c r="A230" s="154"/>
      <c r="B230" s="161"/>
      <c r="C230" s="161"/>
      <c r="D230" s="61"/>
      <c r="E230" s="61"/>
      <c r="F230" s="61"/>
      <c r="G230" s="61"/>
      <c r="H230" s="62"/>
      <c r="I230" s="62"/>
      <c r="J230" s="62"/>
    </row>
    <row r="231" spans="1:10" x14ac:dyDescent="0.2">
      <c r="A231" s="154" t="s">
        <v>1078</v>
      </c>
      <c r="B231" s="161"/>
      <c r="C231" s="161"/>
      <c r="D231" s="61"/>
      <c r="E231" s="61"/>
      <c r="F231" s="61"/>
      <c r="G231" s="61"/>
      <c r="H231" s="62"/>
      <c r="I231" s="62"/>
      <c r="J231" s="62"/>
    </row>
    <row r="232" spans="1:10" x14ac:dyDescent="0.2">
      <c r="A232" s="154"/>
      <c r="B232" s="62"/>
      <c r="C232" s="62"/>
      <c r="D232" s="62"/>
      <c r="E232" s="62"/>
      <c r="F232" s="62"/>
      <c r="G232" s="62"/>
      <c r="H232" s="62"/>
      <c r="I232" s="62"/>
      <c r="J232" s="62"/>
    </row>
    <row r="233" spans="1:10" x14ac:dyDescent="0.2">
      <c r="A233" s="883" t="s">
        <v>676</v>
      </c>
      <c r="B233" s="62"/>
      <c r="C233" s="62"/>
      <c r="D233" s="62"/>
      <c r="E233" s="62"/>
      <c r="F233" s="62"/>
      <c r="G233" s="62"/>
      <c r="H233" s="62"/>
      <c r="I233" s="62"/>
      <c r="J233" s="62"/>
    </row>
    <row r="234" spans="1:10" x14ac:dyDescent="0.2">
      <c r="A234" s="154"/>
      <c r="B234" s="62"/>
      <c r="C234" s="62"/>
      <c r="D234" s="62"/>
      <c r="E234" s="62"/>
      <c r="F234" s="62"/>
      <c r="G234" s="62"/>
      <c r="H234" s="62"/>
      <c r="I234" s="62"/>
      <c r="J234" s="62"/>
    </row>
    <row r="235" spans="1:10" x14ac:dyDescent="0.2">
      <c r="A235" s="144" t="s">
        <v>739</v>
      </c>
      <c r="B235" s="62"/>
      <c r="C235" s="62"/>
      <c r="D235" s="62"/>
      <c r="E235" s="62"/>
      <c r="F235" s="62"/>
      <c r="G235" s="62"/>
      <c r="H235" s="62"/>
      <c r="I235" s="62"/>
      <c r="J235" s="62"/>
    </row>
    <row r="236" spans="1:10" x14ac:dyDescent="0.2">
      <c r="A236" s="154" t="s">
        <v>861</v>
      </c>
      <c r="B236" s="62"/>
      <c r="C236" s="62"/>
      <c r="D236" s="62"/>
      <c r="E236" s="62"/>
      <c r="F236" s="62"/>
      <c r="G236" s="62"/>
      <c r="H236" s="62"/>
      <c r="I236" s="62"/>
      <c r="J236" s="62"/>
    </row>
    <row r="237" spans="1:10" x14ac:dyDescent="0.2">
      <c r="A237" s="154"/>
      <c r="B237" s="62"/>
      <c r="C237" s="62"/>
      <c r="D237" s="62"/>
      <c r="E237" s="62"/>
      <c r="F237" s="62"/>
      <c r="G237" s="62"/>
      <c r="H237" s="62"/>
      <c r="I237" s="62"/>
      <c r="J237" s="62"/>
    </row>
    <row r="238" spans="1:10" x14ac:dyDescent="0.2">
      <c r="A238" s="154" t="s">
        <v>903</v>
      </c>
      <c r="B238" s="62"/>
      <c r="C238" s="62"/>
      <c r="D238" s="62"/>
      <c r="E238" s="62"/>
      <c r="F238" s="62"/>
      <c r="G238" s="62"/>
      <c r="H238" s="62"/>
      <c r="I238" s="62"/>
      <c r="J238" s="62"/>
    </row>
    <row r="239" spans="1:10" x14ac:dyDescent="0.2">
      <c r="A239" s="154" t="s">
        <v>904</v>
      </c>
      <c r="B239" s="62"/>
      <c r="C239" s="62"/>
      <c r="D239" s="62"/>
      <c r="E239" s="62"/>
      <c r="F239" s="62"/>
      <c r="G239" s="62"/>
      <c r="H239" s="62"/>
      <c r="I239" s="62"/>
      <c r="J239" s="62"/>
    </row>
    <row r="240" spans="1:10" x14ac:dyDescent="0.2">
      <c r="A240" s="154"/>
      <c r="B240" s="62"/>
      <c r="C240" s="62"/>
      <c r="D240" s="62"/>
      <c r="E240" s="62"/>
      <c r="F240" s="62"/>
      <c r="G240" s="62"/>
      <c r="H240" s="62"/>
      <c r="I240" s="62"/>
      <c r="J240" s="62"/>
    </row>
    <row r="241" spans="1:10" x14ac:dyDescent="0.2">
      <c r="A241" s="883" t="s">
        <v>676</v>
      </c>
      <c r="B241" s="62"/>
      <c r="C241" s="62"/>
      <c r="D241" s="62"/>
      <c r="E241" s="62"/>
      <c r="F241" s="62"/>
      <c r="G241" s="62"/>
      <c r="H241" s="62"/>
      <c r="I241" s="62"/>
      <c r="J241" s="62"/>
    </row>
    <row r="242" spans="1:10" x14ac:dyDescent="0.2">
      <c r="A242" s="883"/>
      <c r="B242" s="62"/>
      <c r="C242" s="62"/>
      <c r="D242" s="62"/>
      <c r="E242" s="62"/>
      <c r="F242" s="62"/>
      <c r="G242" s="62"/>
      <c r="H242" s="62"/>
      <c r="I242" s="62"/>
      <c r="J242" s="62"/>
    </row>
    <row r="243" spans="1:10" x14ac:dyDescent="0.2">
      <c r="A243" s="144" t="s">
        <v>740</v>
      </c>
      <c r="B243" s="62"/>
      <c r="C243" s="62"/>
      <c r="D243" s="62"/>
      <c r="E243" s="62"/>
      <c r="F243" s="62"/>
      <c r="G243" s="62"/>
      <c r="H243" s="62"/>
      <c r="I243" s="62"/>
      <c r="J243" s="62"/>
    </row>
    <row r="244" spans="1:10" x14ac:dyDescent="0.2">
      <c r="A244" s="154" t="s">
        <v>861</v>
      </c>
      <c r="B244" s="62"/>
      <c r="C244" s="62"/>
      <c r="D244" s="62"/>
      <c r="E244" s="62"/>
      <c r="F244" s="62"/>
      <c r="G244" s="62"/>
      <c r="H244" s="62"/>
      <c r="I244" s="62"/>
      <c r="J244" s="62"/>
    </row>
    <row r="245" spans="1:10" x14ac:dyDescent="0.2">
      <c r="A245" s="154"/>
      <c r="B245" s="62"/>
      <c r="C245" s="62"/>
      <c r="D245" s="62"/>
      <c r="E245" s="62"/>
      <c r="F245" s="62"/>
      <c r="G245" s="62"/>
      <c r="H245" s="62"/>
      <c r="I245" s="62"/>
      <c r="J245" s="62"/>
    </row>
    <row r="246" spans="1:10" x14ac:dyDescent="0.2">
      <c r="A246" s="154" t="s">
        <v>751</v>
      </c>
      <c r="B246" s="161"/>
      <c r="C246" s="161"/>
      <c r="D246" s="61"/>
      <c r="E246" s="61"/>
      <c r="F246" s="61"/>
      <c r="G246" s="61"/>
      <c r="H246" s="62"/>
      <c r="I246" s="62"/>
      <c r="J246" s="62"/>
    </row>
    <row r="247" spans="1:10" x14ac:dyDescent="0.2">
      <c r="A247" s="154" t="s">
        <v>752</v>
      </c>
      <c r="B247" s="161"/>
      <c r="C247" s="161"/>
      <c r="D247" s="61"/>
      <c r="E247" s="61"/>
      <c r="F247" s="61"/>
      <c r="G247" s="61"/>
      <c r="H247" s="62"/>
      <c r="I247" s="62"/>
      <c r="J247" s="62"/>
    </row>
    <row r="248" spans="1:10" x14ac:dyDescent="0.2">
      <c r="A248" s="154" t="s">
        <v>753</v>
      </c>
      <c r="B248" s="161"/>
      <c r="C248" s="161"/>
      <c r="D248" s="61"/>
      <c r="E248" s="61"/>
      <c r="F248" s="61"/>
      <c r="G248" s="61"/>
      <c r="H248" s="62"/>
      <c r="I248" s="62"/>
      <c r="J248" s="62"/>
    </row>
    <row r="249" spans="1:10" x14ac:dyDescent="0.2">
      <c r="A249" s="154" t="s">
        <v>888</v>
      </c>
      <c r="B249" s="161"/>
      <c r="C249" s="161"/>
      <c r="D249" s="61"/>
      <c r="E249" s="61"/>
      <c r="F249" s="61"/>
      <c r="G249" s="61"/>
      <c r="H249" s="62"/>
      <c r="I249" s="62"/>
      <c r="J249" s="62"/>
    </row>
    <row r="250" spans="1:10" x14ac:dyDescent="0.2">
      <c r="A250" s="154"/>
      <c r="B250" s="161"/>
      <c r="C250" s="161"/>
      <c r="D250" s="61"/>
      <c r="E250" s="61"/>
      <c r="F250" s="61"/>
      <c r="G250" s="61"/>
      <c r="H250" s="62"/>
      <c r="I250" s="62"/>
      <c r="J250" s="62"/>
    </row>
    <row r="251" spans="1:10" x14ac:dyDescent="0.2">
      <c r="A251" s="154" t="s">
        <v>755</v>
      </c>
      <c r="B251" s="62"/>
      <c r="C251" s="62"/>
      <c r="D251" s="62"/>
      <c r="E251" s="62"/>
      <c r="F251" s="62"/>
      <c r="G251" s="62"/>
      <c r="H251" s="62"/>
      <c r="I251" s="62"/>
      <c r="J251" s="62"/>
    </row>
    <row r="252" spans="1:10" x14ac:dyDescent="0.2">
      <c r="A252" s="154" t="s">
        <v>956</v>
      </c>
      <c r="B252" s="62"/>
      <c r="C252" s="62"/>
      <c r="D252" s="62"/>
      <c r="E252" s="62"/>
      <c r="F252" s="62"/>
      <c r="G252" s="62"/>
      <c r="H252" s="62"/>
      <c r="I252" s="62"/>
      <c r="J252" s="62"/>
    </row>
    <row r="253" spans="1:10" x14ac:dyDescent="0.2">
      <c r="A253" s="154"/>
      <c r="B253" s="62"/>
      <c r="C253" s="62"/>
      <c r="D253" s="62"/>
      <c r="E253" s="62"/>
      <c r="F253" s="62"/>
      <c r="G253" s="62"/>
      <c r="H253" s="62"/>
      <c r="I253" s="62"/>
      <c r="J253" s="62"/>
    </row>
    <row r="254" spans="1:10" x14ac:dyDescent="0.2">
      <c r="A254" s="154" t="s">
        <v>1078</v>
      </c>
      <c r="B254" s="161"/>
      <c r="C254" s="161"/>
      <c r="D254" s="61"/>
      <c r="E254" s="61"/>
      <c r="F254" s="61"/>
      <c r="G254" s="61"/>
      <c r="H254" s="62"/>
      <c r="I254" s="62"/>
      <c r="J254" s="62"/>
    </row>
    <row r="255" spans="1:10" x14ac:dyDescent="0.2">
      <c r="A255" s="154"/>
      <c r="B255" s="161"/>
      <c r="C255" s="161"/>
      <c r="D255" s="61"/>
      <c r="E255" s="61"/>
      <c r="F255" s="61"/>
      <c r="G255" s="61"/>
      <c r="H255" s="62"/>
      <c r="I255" s="62"/>
      <c r="J255" s="62"/>
    </row>
    <row r="256" spans="1:10" x14ac:dyDescent="0.2">
      <c r="A256" s="883" t="s">
        <v>676</v>
      </c>
      <c r="B256" s="62"/>
      <c r="C256" s="62"/>
      <c r="D256" s="62"/>
      <c r="E256" s="62"/>
      <c r="F256" s="62"/>
      <c r="G256" s="62"/>
      <c r="H256" s="62"/>
      <c r="I256" s="62"/>
      <c r="J256" s="62"/>
    </row>
    <row r="257" spans="1:10" x14ac:dyDescent="0.2">
      <c r="A257" s="154"/>
      <c r="B257" s="62"/>
      <c r="C257" s="62"/>
      <c r="D257" s="62"/>
      <c r="E257" s="62"/>
      <c r="F257" s="62"/>
      <c r="G257" s="62"/>
      <c r="H257" s="62"/>
      <c r="I257" s="62"/>
      <c r="J257" s="62"/>
    </row>
    <row r="258" spans="1:10" x14ac:dyDescent="0.2">
      <c r="A258" s="144" t="s">
        <v>1084</v>
      </c>
      <c r="B258" s="62"/>
      <c r="C258" s="62"/>
      <c r="D258" s="62"/>
      <c r="E258" s="62"/>
      <c r="F258" s="62"/>
      <c r="G258" s="62"/>
      <c r="H258" s="62"/>
      <c r="I258" s="62"/>
      <c r="J258" s="62"/>
    </row>
    <row r="259" spans="1:10" x14ac:dyDescent="0.2">
      <c r="A259" s="154" t="s">
        <v>716</v>
      </c>
      <c r="B259" s="62"/>
      <c r="C259" s="62"/>
      <c r="D259" s="62"/>
      <c r="E259" s="62"/>
      <c r="F259" s="62"/>
      <c r="G259" s="62"/>
      <c r="H259" s="62"/>
      <c r="I259" s="62"/>
      <c r="J259" s="62"/>
    </row>
    <row r="260" spans="1:10" x14ac:dyDescent="0.2">
      <c r="A260" s="154"/>
      <c r="B260" s="62"/>
      <c r="C260" s="62"/>
      <c r="D260" s="62"/>
      <c r="E260" s="62"/>
      <c r="F260" s="62"/>
      <c r="G260" s="62"/>
      <c r="H260" s="62"/>
      <c r="I260" s="62"/>
      <c r="J260" s="62"/>
    </row>
    <row r="261" spans="1:10" x14ac:dyDescent="0.2">
      <c r="A261" s="154" t="s">
        <v>754</v>
      </c>
      <c r="B261" s="62"/>
      <c r="C261" s="62"/>
      <c r="D261" s="62"/>
      <c r="E261" s="62"/>
      <c r="F261" s="62"/>
      <c r="G261" s="62"/>
      <c r="H261" s="62"/>
      <c r="I261" s="62"/>
      <c r="J261" s="62"/>
    </row>
    <row r="262" spans="1:10" x14ac:dyDescent="0.2">
      <c r="A262" s="154" t="s">
        <v>1085</v>
      </c>
      <c r="B262" s="62"/>
      <c r="C262" s="62"/>
      <c r="D262" s="62"/>
      <c r="E262" s="62"/>
      <c r="F262" s="62"/>
      <c r="G262" s="62"/>
      <c r="H262" s="62"/>
      <c r="I262" s="62"/>
      <c r="J262" s="62"/>
    </row>
    <row r="263" spans="1:10" x14ac:dyDescent="0.2">
      <c r="A263" s="154"/>
      <c r="B263" s="62"/>
      <c r="C263" s="62"/>
      <c r="D263" s="62"/>
      <c r="E263" s="62"/>
      <c r="F263" s="62"/>
      <c r="G263" s="62"/>
      <c r="H263" s="62"/>
      <c r="I263" s="62"/>
      <c r="J263" s="62"/>
    </row>
    <row r="264" spans="1:10" x14ac:dyDescent="0.2">
      <c r="A264" s="883" t="s">
        <v>676</v>
      </c>
      <c r="B264" s="62"/>
      <c r="C264" s="62"/>
      <c r="D264" s="62"/>
      <c r="E264" s="62"/>
      <c r="F264" s="62"/>
      <c r="G264" s="62"/>
      <c r="H264" s="62"/>
      <c r="I264" s="62"/>
      <c r="J264" s="62"/>
    </row>
    <row r="265" spans="1:10" x14ac:dyDescent="0.2">
      <c r="A265" s="883"/>
      <c r="B265" s="62"/>
      <c r="C265" s="62"/>
      <c r="D265" s="62"/>
      <c r="E265" s="62"/>
      <c r="F265" s="62"/>
      <c r="G265" s="62"/>
      <c r="H265" s="62"/>
      <c r="I265" s="62"/>
      <c r="J265" s="62"/>
    </row>
    <row r="266" spans="1:10" x14ac:dyDescent="0.2">
      <c r="A266" s="144" t="s">
        <v>741</v>
      </c>
      <c r="B266" s="62"/>
      <c r="C266" s="62"/>
      <c r="D266" s="62"/>
      <c r="E266" s="62"/>
      <c r="F266" s="62"/>
      <c r="G266" s="62"/>
      <c r="H266" s="62"/>
      <c r="I266" s="62"/>
      <c r="J266" s="62"/>
    </row>
    <row r="267" spans="1:10" x14ac:dyDescent="0.2">
      <c r="A267" s="154" t="s">
        <v>951</v>
      </c>
      <c r="B267" s="62"/>
      <c r="C267" s="62"/>
      <c r="D267" s="62"/>
      <c r="E267" s="62"/>
      <c r="F267" s="62"/>
      <c r="G267" s="62"/>
      <c r="H267" s="62"/>
      <c r="I267" s="62"/>
      <c r="J267" s="62"/>
    </row>
    <row r="268" spans="1:10" ht="19.5" customHeight="1" x14ac:dyDescent="0.2">
      <c r="A268" s="154"/>
      <c r="B268" s="62"/>
      <c r="C268" s="62"/>
      <c r="D268" s="62"/>
      <c r="E268" s="62"/>
      <c r="F268" s="62"/>
      <c r="G268" s="62"/>
      <c r="H268" s="62"/>
      <c r="I268" s="62"/>
      <c r="J268" s="62"/>
    </row>
    <row r="269" spans="1:10" x14ac:dyDescent="0.2">
      <c r="A269" s="154" t="s">
        <v>1086</v>
      </c>
      <c r="B269" s="62"/>
      <c r="C269" s="62"/>
      <c r="D269" s="62"/>
      <c r="E269" s="62"/>
      <c r="F269" s="62"/>
      <c r="G269" s="62"/>
      <c r="H269" s="62"/>
      <c r="I269" s="62"/>
      <c r="J269" s="62"/>
    </row>
    <row r="270" spans="1:10" x14ac:dyDescent="0.2">
      <c r="A270" s="154"/>
      <c r="B270" s="62"/>
      <c r="C270" s="62"/>
      <c r="D270" s="62"/>
      <c r="E270" s="62"/>
      <c r="F270" s="62"/>
      <c r="G270" s="62"/>
      <c r="H270" s="62"/>
      <c r="I270" s="62"/>
      <c r="J270" s="62"/>
    </row>
    <row r="271" spans="1:10" x14ac:dyDescent="0.2">
      <c r="A271" s="154" t="s">
        <v>952</v>
      </c>
      <c r="B271" s="62"/>
      <c r="C271" s="62"/>
      <c r="D271" s="62"/>
      <c r="E271" s="62"/>
      <c r="F271" s="62"/>
      <c r="G271" s="62"/>
      <c r="H271" s="62"/>
      <c r="I271" s="62"/>
      <c r="J271" s="62"/>
    </row>
    <row r="272" spans="1:10" x14ac:dyDescent="0.2">
      <c r="A272" s="154" t="s">
        <v>862</v>
      </c>
      <c r="B272" s="62"/>
      <c r="C272" s="62"/>
      <c r="D272" s="62"/>
      <c r="E272" s="62"/>
      <c r="F272" s="62"/>
      <c r="G272" s="62"/>
      <c r="H272" s="62"/>
      <c r="I272" s="62"/>
      <c r="J272" s="62"/>
    </row>
    <row r="273" spans="1:10" x14ac:dyDescent="0.2">
      <c r="A273" s="154" t="s">
        <v>863</v>
      </c>
      <c r="B273" s="62"/>
      <c r="C273" s="62"/>
      <c r="D273" s="62"/>
      <c r="E273" s="62"/>
      <c r="F273" s="62"/>
      <c r="G273" s="62"/>
      <c r="H273" s="62"/>
      <c r="I273" s="62"/>
      <c r="J273" s="62"/>
    </row>
    <row r="274" spans="1:10" x14ac:dyDescent="0.2">
      <c r="A274" s="154" t="s">
        <v>864</v>
      </c>
      <c r="B274" s="62"/>
      <c r="C274" s="62"/>
      <c r="D274" s="62"/>
      <c r="E274" s="62"/>
      <c r="F274" s="62"/>
      <c r="G274" s="62"/>
      <c r="H274" s="62"/>
      <c r="I274" s="62"/>
      <c r="J274" s="62"/>
    </row>
    <row r="275" spans="1:10" x14ac:dyDescent="0.2">
      <c r="A275" s="154" t="s">
        <v>865</v>
      </c>
      <c r="B275" s="62"/>
      <c r="C275" s="62"/>
      <c r="D275" s="62"/>
      <c r="E275" s="62"/>
      <c r="F275" s="62"/>
      <c r="G275" s="62"/>
      <c r="H275" s="62"/>
      <c r="I275" s="62"/>
      <c r="J275" s="62"/>
    </row>
    <row r="276" spans="1:10" x14ac:dyDescent="0.2">
      <c r="A276" s="154" t="s">
        <v>866</v>
      </c>
      <c r="B276" s="62"/>
      <c r="C276" s="62"/>
      <c r="D276" s="62"/>
      <c r="E276" s="62"/>
      <c r="F276" s="62"/>
      <c r="G276" s="62"/>
      <c r="H276" s="62"/>
      <c r="I276" s="62"/>
      <c r="J276" s="62"/>
    </row>
    <row r="277" spans="1:10" x14ac:dyDescent="0.2">
      <c r="A277" s="154" t="s">
        <v>867</v>
      </c>
      <c r="B277" s="62"/>
      <c r="C277" s="62"/>
      <c r="D277" s="62"/>
      <c r="E277" s="62"/>
      <c r="F277" s="62"/>
      <c r="G277" s="62"/>
      <c r="H277" s="62"/>
      <c r="I277" s="62"/>
      <c r="J277" s="62"/>
    </row>
    <row r="278" spans="1:10" x14ac:dyDescent="0.2">
      <c r="A278" s="154" t="s">
        <v>868</v>
      </c>
      <c r="B278" s="62"/>
      <c r="C278" s="62"/>
      <c r="D278" s="62"/>
      <c r="E278" s="62"/>
      <c r="F278" s="62"/>
      <c r="G278" s="62"/>
      <c r="H278" s="62"/>
      <c r="I278" s="62"/>
      <c r="J278" s="62"/>
    </row>
    <row r="279" spans="1:10" x14ac:dyDescent="0.2">
      <c r="A279" s="154" t="s">
        <v>869</v>
      </c>
      <c r="B279" s="62"/>
      <c r="C279" s="62"/>
      <c r="D279" s="62"/>
      <c r="E279" s="62"/>
      <c r="F279" s="62"/>
      <c r="G279" s="62"/>
      <c r="H279" s="62"/>
      <c r="I279" s="62"/>
      <c r="J279" s="62"/>
    </row>
    <row r="280" spans="1:10" x14ac:dyDescent="0.2">
      <c r="A280" s="154" t="s">
        <v>870</v>
      </c>
      <c r="B280" s="62"/>
      <c r="C280" s="62"/>
      <c r="D280" s="62"/>
      <c r="E280" s="62"/>
      <c r="F280" s="62"/>
      <c r="G280" s="62"/>
      <c r="H280" s="62"/>
      <c r="I280" s="62"/>
      <c r="J280" s="62"/>
    </row>
    <row r="281" spans="1:10" x14ac:dyDescent="0.2">
      <c r="A281" s="154" t="s">
        <v>871</v>
      </c>
      <c r="B281" s="62"/>
      <c r="C281" s="62"/>
      <c r="D281" s="62"/>
      <c r="E281" s="62"/>
      <c r="F281" s="62"/>
      <c r="G281" s="62"/>
      <c r="H281" s="62"/>
      <c r="I281" s="62"/>
      <c r="J281" s="62"/>
    </row>
    <row r="282" spans="1:10" x14ac:dyDescent="0.2">
      <c r="A282" s="154" t="s">
        <v>898</v>
      </c>
      <c r="B282" s="62"/>
      <c r="C282" s="62"/>
      <c r="D282" s="62"/>
      <c r="E282" s="62"/>
      <c r="F282" s="62"/>
      <c r="G282" s="62"/>
      <c r="H282" s="62"/>
      <c r="I282" s="62"/>
      <c r="J282" s="62"/>
    </row>
    <row r="283" spans="1:10" x14ac:dyDescent="0.2">
      <c r="A283" s="154" t="s">
        <v>872</v>
      </c>
      <c r="B283" s="62"/>
      <c r="C283" s="62"/>
      <c r="D283" s="62"/>
      <c r="E283" s="62"/>
      <c r="F283" s="62"/>
      <c r="G283" s="62"/>
      <c r="H283" s="62"/>
      <c r="I283" s="62"/>
      <c r="J283" s="62"/>
    </row>
    <row r="284" spans="1:10" x14ac:dyDescent="0.2">
      <c r="A284" s="154" t="s">
        <v>873</v>
      </c>
      <c r="B284" s="62"/>
      <c r="C284" s="62"/>
      <c r="D284" s="62"/>
      <c r="E284" s="62"/>
      <c r="F284" s="62"/>
      <c r="G284" s="62"/>
      <c r="H284" s="62"/>
      <c r="I284" s="62"/>
      <c r="J284" s="62"/>
    </row>
    <row r="285" spans="1:10" x14ac:dyDescent="0.2">
      <c r="A285" s="154" t="s">
        <v>874</v>
      </c>
      <c r="B285" s="62"/>
      <c r="C285" s="62"/>
      <c r="D285" s="62"/>
      <c r="E285" s="62"/>
      <c r="F285" s="62"/>
      <c r="G285" s="62"/>
      <c r="H285" s="62"/>
      <c r="I285" s="62"/>
      <c r="J285" s="62"/>
    </row>
    <row r="286" spans="1:10" x14ac:dyDescent="0.2">
      <c r="A286" s="154" t="s">
        <v>875</v>
      </c>
      <c r="B286" s="62"/>
      <c r="C286" s="62"/>
      <c r="D286" s="62"/>
      <c r="E286" s="62"/>
      <c r="F286" s="62"/>
      <c r="G286" s="62"/>
      <c r="H286" s="62"/>
      <c r="I286" s="62"/>
      <c r="J286" s="62"/>
    </row>
    <row r="287" spans="1:10" x14ac:dyDescent="0.2">
      <c r="A287" s="154" t="s">
        <v>876</v>
      </c>
      <c r="B287" s="62"/>
      <c r="C287" s="62"/>
      <c r="D287" s="62"/>
      <c r="E287" s="62"/>
      <c r="F287" s="62"/>
      <c r="G287" s="62"/>
      <c r="H287" s="62"/>
      <c r="I287" s="62"/>
      <c r="J287" s="62"/>
    </row>
    <row r="288" spans="1:10" x14ac:dyDescent="0.2">
      <c r="A288" s="154" t="s">
        <v>877</v>
      </c>
      <c r="B288" s="62"/>
      <c r="C288" s="62"/>
      <c r="D288" s="62"/>
      <c r="E288" s="62"/>
      <c r="F288" s="62"/>
      <c r="G288" s="62"/>
      <c r="H288" s="62"/>
      <c r="I288" s="62"/>
      <c r="J288" s="62"/>
    </row>
    <row r="289" spans="1:10" x14ac:dyDescent="0.2">
      <c r="A289" s="62"/>
      <c r="B289" s="62"/>
      <c r="C289" s="62"/>
      <c r="D289" s="62"/>
      <c r="E289" s="62"/>
      <c r="F289" s="62"/>
      <c r="G289" s="62"/>
      <c r="H289" s="62"/>
      <c r="I289" s="62"/>
      <c r="J289" s="62"/>
    </row>
    <row r="290" spans="1:10" x14ac:dyDescent="0.2">
      <c r="A290" s="154" t="s">
        <v>950</v>
      </c>
      <c r="B290" s="62"/>
      <c r="C290" s="62"/>
      <c r="D290" s="62"/>
      <c r="E290" s="62"/>
      <c r="F290" s="62"/>
      <c r="G290" s="62"/>
      <c r="H290" s="62"/>
      <c r="I290" s="62"/>
      <c r="J290" s="62"/>
    </row>
    <row r="291" spans="1:10" x14ac:dyDescent="0.2">
      <c r="A291" s="62"/>
      <c r="B291" s="62"/>
      <c r="C291" s="62"/>
      <c r="D291" s="62"/>
      <c r="E291" s="62"/>
      <c r="F291" s="62"/>
      <c r="G291" s="62"/>
      <c r="H291" s="62"/>
      <c r="I291" s="62"/>
      <c r="J291" s="62"/>
    </row>
    <row r="292" spans="1:10" x14ac:dyDescent="0.2">
      <c r="A292" s="154" t="s">
        <v>948</v>
      </c>
      <c r="B292" s="62"/>
      <c r="C292" s="62"/>
      <c r="D292" s="62"/>
      <c r="E292" s="62"/>
      <c r="F292" s="62"/>
      <c r="G292" s="62"/>
      <c r="H292" s="62"/>
      <c r="I292" s="62"/>
      <c r="J292" s="62"/>
    </row>
    <row r="293" spans="1:10" x14ac:dyDescent="0.2">
      <c r="A293" s="62"/>
      <c r="B293" s="62"/>
      <c r="C293" s="62"/>
      <c r="D293" s="62"/>
      <c r="E293" s="62"/>
      <c r="F293" s="62"/>
      <c r="G293" s="62"/>
      <c r="H293" s="62"/>
      <c r="I293" s="62"/>
      <c r="J293" s="62"/>
    </row>
    <row r="294" spans="1:10" x14ac:dyDescent="0.2">
      <c r="A294" s="154" t="s">
        <v>949</v>
      </c>
      <c r="B294" s="62"/>
      <c r="C294" s="62"/>
      <c r="D294" s="62"/>
      <c r="E294" s="62"/>
      <c r="F294" s="62"/>
      <c r="G294" s="62"/>
      <c r="H294" s="62"/>
      <c r="I294" s="62"/>
      <c r="J294" s="62"/>
    </row>
    <row r="295" spans="1:10" x14ac:dyDescent="0.2">
      <c r="A295" s="154"/>
      <c r="B295" s="62"/>
      <c r="C295" s="62"/>
      <c r="D295" s="62"/>
      <c r="E295" s="62"/>
      <c r="F295" s="62"/>
      <c r="G295" s="62"/>
      <c r="H295" s="62"/>
      <c r="I295" s="62"/>
      <c r="J295" s="62"/>
    </row>
    <row r="296" spans="1:10" x14ac:dyDescent="0.2">
      <c r="A296" s="883" t="s">
        <v>676</v>
      </c>
      <c r="B296" s="62"/>
      <c r="C296" s="62"/>
      <c r="D296" s="62"/>
      <c r="E296" s="62"/>
      <c r="F296" s="62"/>
      <c r="G296" s="62"/>
      <c r="H296" s="62"/>
      <c r="I296" s="62"/>
      <c r="J296" s="62"/>
    </row>
    <row r="297" spans="1:10" x14ac:dyDescent="0.2">
      <c r="A297" s="883"/>
      <c r="B297" s="62"/>
      <c r="C297" s="62"/>
      <c r="D297" s="62"/>
      <c r="E297" s="62"/>
      <c r="F297" s="62"/>
      <c r="G297" s="62"/>
      <c r="H297" s="62"/>
      <c r="I297" s="62"/>
      <c r="J297" s="62"/>
    </row>
    <row r="298" spans="1:10" x14ac:dyDescent="0.2">
      <c r="A298" s="144" t="s">
        <v>1087</v>
      </c>
      <c r="B298" s="62"/>
      <c r="C298" s="62"/>
      <c r="D298" s="62"/>
      <c r="E298" s="62"/>
      <c r="F298" s="62"/>
      <c r="G298" s="62"/>
      <c r="H298" s="62"/>
      <c r="I298" s="62"/>
      <c r="J298" s="62"/>
    </row>
    <row r="299" spans="1:10" x14ac:dyDescent="0.2">
      <c r="A299" s="154" t="s">
        <v>861</v>
      </c>
      <c r="B299" s="62"/>
      <c r="C299" s="62"/>
      <c r="D299" s="62"/>
      <c r="E299" s="62"/>
      <c r="F299" s="62"/>
      <c r="G299" s="62"/>
      <c r="H299" s="62"/>
      <c r="I299" s="62"/>
      <c r="J299" s="62"/>
    </row>
    <row r="300" spans="1:10" x14ac:dyDescent="0.2">
      <c r="A300" s="154"/>
      <c r="B300" s="62"/>
      <c r="C300" s="62"/>
      <c r="D300" s="62"/>
      <c r="E300" s="62"/>
      <c r="F300" s="62"/>
      <c r="G300" s="62"/>
      <c r="H300" s="62"/>
      <c r="I300" s="62"/>
      <c r="J300" s="62"/>
    </row>
    <row r="301" spans="1:10" x14ac:dyDescent="0.2">
      <c r="A301" s="154" t="s">
        <v>1088</v>
      </c>
      <c r="B301" s="62"/>
      <c r="C301" s="62"/>
      <c r="D301" s="62"/>
      <c r="E301" s="62"/>
      <c r="F301" s="62"/>
      <c r="G301" s="62"/>
      <c r="H301" s="62"/>
      <c r="I301" s="62"/>
      <c r="J301" s="62"/>
    </row>
    <row r="302" spans="1:10" x14ac:dyDescent="0.2">
      <c r="A302" s="154" t="s">
        <v>760</v>
      </c>
      <c r="B302" s="62"/>
      <c r="C302" s="62"/>
      <c r="D302" s="62"/>
      <c r="E302" s="62"/>
      <c r="F302" s="62"/>
      <c r="G302" s="62"/>
      <c r="H302" s="62"/>
      <c r="I302" s="62"/>
      <c r="J302" s="62"/>
    </row>
    <row r="303" spans="1:10" x14ac:dyDescent="0.2">
      <c r="A303" s="154"/>
      <c r="B303" s="62"/>
      <c r="C303" s="62"/>
      <c r="D303" s="62"/>
      <c r="E303" s="62"/>
      <c r="F303" s="62"/>
      <c r="G303" s="62"/>
      <c r="H303" s="62"/>
      <c r="I303" s="62"/>
      <c r="J303" s="62"/>
    </row>
    <row r="304" spans="1:10" x14ac:dyDescent="0.2">
      <c r="A304" s="154"/>
      <c r="B304" s="123" t="s">
        <v>762</v>
      </c>
      <c r="C304" s="70" t="s">
        <v>763</v>
      </c>
      <c r="D304" s="64"/>
      <c r="E304" s="64"/>
      <c r="F304" s="64"/>
      <c r="G304" s="64"/>
      <c r="H304" s="64"/>
      <c r="I304" s="67"/>
      <c r="J304" s="62"/>
    </row>
    <row r="305" spans="1:10" ht="25.5" x14ac:dyDescent="0.2">
      <c r="A305" s="154"/>
      <c r="B305" s="163" t="s">
        <v>66</v>
      </c>
      <c r="C305" s="1642" t="s">
        <v>957</v>
      </c>
      <c r="D305" s="1643"/>
      <c r="E305" s="1643"/>
      <c r="F305" s="1643"/>
      <c r="G305" s="1643"/>
      <c r="H305" s="1643"/>
      <c r="I305" s="1644"/>
      <c r="J305" s="62"/>
    </row>
    <row r="306" spans="1:10" ht="28.5" customHeight="1" x14ac:dyDescent="0.2">
      <c r="A306" s="154"/>
      <c r="B306" s="889" t="s">
        <v>761</v>
      </c>
      <c r="C306" s="890" t="s">
        <v>926</v>
      </c>
      <c r="D306" s="891"/>
      <c r="E306" s="891"/>
      <c r="F306" s="891"/>
      <c r="G306" s="891"/>
      <c r="H306" s="891"/>
      <c r="I306" s="892"/>
      <c r="J306" s="62"/>
    </row>
    <row r="307" spans="1:10" x14ac:dyDescent="0.2">
      <c r="A307" s="154"/>
      <c r="B307" s="889" t="s">
        <v>315</v>
      </c>
      <c r="C307" s="1642" t="s">
        <v>764</v>
      </c>
      <c r="D307" s="1645"/>
      <c r="E307" s="1645"/>
      <c r="F307" s="1645"/>
      <c r="G307" s="1645"/>
      <c r="H307" s="1645"/>
      <c r="I307" s="1646"/>
      <c r="J307" s="62"/>
    </row>
    <row r="308" spans="1:10" x14ac:dyDescent="0.2">
      <c r="A308" s="62"/>
      <c r="B308" s="62"/>
      <c r="C308" s="62"/>
      <c r="D308" s="62"/>
      <c r="E308" s="62"/>
      <c r="F308" s="62"/>
      <c r="G308" s="62"/>
      <c r="H308" s="62"/>
      <c r="I308" s="62"/>
      <c r="J308" s="62"/>
    </row>
    <row r="309" spans="1:10" x14ac:dyDescent="0.2">
      <c r="A309" s="883" t="s">
        <v>676</v>
      </c>
      <c r="B309" s="62"/>
      <c r="C309" s="62"/>
      <c r="D309" s="62"/>
      <c r="E309" s="62"/>
      <c r="F309" s="62"/>
      <c r="G309" s="62"/>
      <c r="H309" s="62"/>
      <c r="I309" s="62"/>
      <c r="J309" s="62"/>
    </row>
    <row r="310" spans="1:10" x14ac:dyDescent="0.2">
      <c r="A310" s="62"/>
      <c r="B310" s="62"/>
      <c r="C310" s="62"/>
      <c r="D310" s="62"/>
      <c r="E310" s="62"/>
      <c r="F310" s="62"/>
      <c r="G310" s="62"/>
      <c r="H310" s="62"/>
      <c r="I310" s="62"/>
      <c r="J310" s="62"/>
    </row>
    <row r="311" spans="1:10" x14ac:dyDescent="0.2">
      <c r="A311" s="1506" t="s">
        <v>1089</v>
      </c>
      <c r="B311" s="1507"/>
      <c r="C311" s="1507"/>
      <c r="D311" s="1507"/>
      <c r="E311" s="1507"/>
      <c r="F311" s="1507"/>
      <c r="G311" s="1507"/>
      <c r="H311" s="1507"/>
      <c r="I311" s="1507"/>
      <c r="J311" s="62"/>
    </row>
    <row r="312" spans="1:10" x14ac:dyDescent="0.2">
      <c r="A312" s="1507" t="s">
        <v>1090</v>
      </c>
      <c r="B312" s="1507"/>
      <c r="C312" s="1507"/>
      <c r="D312" s="1507"/>
      <c r="E312" s="1507"/>
      <c r="F312" s="1507"/>
      <c r="G312" s="1507"/>
      <c r="H312" s="1507"/>
      <c r="I312" s="1507"/>
      <c r="J312" s="62"/>
    </row>
    <row r="313" spans="1:10" x14ac:dyDescent="0.2">
      <c r="A313" s="1507"/>
      <c r="B313" s="1507"/>
      <c r="C313" s="1507"/>
      <c r="D313" s="1507"/>
      <c r="E313" s="1507"/>
      <c r="F313" s="1507"/>
      <c r="G313" s="1507"/>
      <c r="H313" s="1507"/>
      <c r="I313" s="1507"/>
      <c r="J313" s="62"/>
    </row>
    <row r="314" spans="1:10" x14ac:dyDescent="0.2">
      <c r="A314" s="1507" t="s">
        <v>1091</v>
      </c>
      <c r="B314" s="1507"/>
      <c r="C314" s="1507"/>
      <c r="D314" s="1507"/>
      <c r="E314" s="1507"/>
      <c r="F314" s="1507"/>
      <c r="G314" s="1507"/>
      <c r="H314" s="1507"/>
      <c r="I314" s="1507"/>
      <c r="J314" s="62"/>
    </row>
    <row r="315" spans="1:10" x14ac:dyDescent="0.2">
      <c r="A315" s="1507" t="s">
        <v>1092</v>
      </c>
      <c r="B315" s="1507"/>
      <c r="C315" s="1507"/>
      <c r="D315" s="1507"/>
      <c r="E315" s="1507"/>
      <c r="F315" s="1507"/>
      <c r="G315" s="1507"/>
      <c r="H315" s="1507"/>
      <c r="I315" s="1507"/>
      <c r="J315" s="62"/>
    </row>
    <row r="316" spans="1:10" x14ac:dyDescent="0.2">
      <c r="A316" s="1507"/>
      <c r="B316" s="1507"/>
      <c r="C316" s="1507"/>
      <c r="D316" s="1507"/>
      <c r="E316" s="1507"/>
      <c r="F316" s="1507"/>
      <c r="G316" s="1507"/>
      <c r="H316" s="1507"/>
      <c r="I316" s="1507"/>
      <c r="J316" s="62"/>
    </row>
    <row r="317" spans="1:10" x14ac:dyDescent="0.2">
      <c r="A317" s="1507"/>
      <c r="B317" s="1508" t="s">
        <v>762</v>
      </c>
      <c r="C317" s="1509"/>
      <c r="D317" s="1510"/>
      <c r="E317" s="1511"/>
      <c r="F317" s="1511"/>
      <c r="G317" s="1511"/>
      <c r="H317" s="1511"/>
      <c r="I317" s="1511"/>
      <c r="J317" s="62"/>
    </row>
    <row r="318" spans="1:10" x14ac:dyDescent="0.2">
      <c r="A318" s="1507"/>
      <c r="B318" s="1647" t="s">
        <v>1004</v>
      </c>
      <c r="C318" s="1648"/>
      <c r="D318" s="1649"/>
      <c r="E318" s="1511"/>
      <c r="F318" s="1511"/>
      <c r="G318" s="1511"/>
      <c r="H318" s="1511"/>
      <c r="I318" s="1511"/>
      <c r="J318" s="62"/>
    </row>
    <row r="319" spans="1:10" x14ac:dyDescent="0.2">
      <c r="A319" s="1507"/>
      <c r="B319" s="1647" t="s">
        <v>1006</v>
      </c>
      <c r="C319" s="1648"/>
      <c r="D319" s="1649"/>
      <c r="E319" s="1511"/>
      <c r="F319" s="1511"/>
      <c r="G319" s="1511"/>
      <c r="H319" s="1511"/>
      <c r="I319" s="1511"/>
      <c r="J319" s="62"/>
    </row>
    <row r="320" spans="1:10" x14ac:dyDescent="0.2">
      <c r="A320" s="1507"/>
      <c r="B320" s="1647" t="s">
        <v>1007</v>
      </c>
      <c r="C320" s="1648"/>
      <c r="D320" s="1649"/>
      <c r="E320" s="1511"/>
      <c r="F320" s="1511"/>
      <c r="G320" s="1511"/>
      <c r="H320" s="1511"/>
      <c r="I320" s="1511"/>
      <c r="J320" s="62"/>
    </row>
    <row r="321" spans="1:10" x14ac:dyDescent="0.2">
      <c r="A321" s="1507"/>
      <c r="B321" s="1647" t="s">
        <v>1008</v>
      </c>
      <c r="C321" s="1648"/>
      <c r="D321" s="1649"/>
      <c r="E321" s="1511"/>
      <c r="F321" s="1511"/>
      <c r="G321" s="1511"/>
      <c r="H321" s="1511"/>
      <c r="I321" s="1511"/>
      <c r="J321" s="62"/>
    </row>
    <row r="322" spans="1:10" x14ac:dyDescent="0.2">
      <c r="A322" s="1507"/>
      <c r="B322" s="1647" t="s">
        <v>1009</v>
      </c>
      <c r="C322" s="1648"/>
      <c r="D322" s="1649"/>
      <c r="E322" s="1511"/>
      <c r="F322" s="1511"/>
      <c r="G322" s="1511"/>
      <c r="H322" s="1511"/>
      <c r="I322" s="1511"/>
      <c r="J322" s="62"/>
    </row>
    <row r="323" spans="1:10" x14ac:dyDescent="0.2">
      <c r="A323" s="1507"/>
      <c r="B323" s="1647" t="s">
        <v>1010</v>
      </c>
      <c r="C323" s="1648"/>
      <c r="D323" s="1649"/>
      <c r="E323" s="1511"/>
      <c r="F323" s="1511"/>
      <c r="G323" s="1511"/>
      <c r="H323" s="1511"/>
      <c r="I323" s="1511"/>
      <c r="J323" s="62"/>
    </row>
    <row r="324" spans="1:10" ht="24.95" customHeight="1" x14ac:dyDescent="0.2">
      <c r="A324" s="1507"/>
      <c r="B324" s="1647" t="s">
        <v>1011</v>
      </c>
      <c r="C324" s="1648"/>
      <c r="D324" s="1649"/>
      <c r="E324" s="1511"/>
      <c r="F324" s="1511"/>
      <c r="G324" s="1511"/>
      <c r="H324" s="1511"/>
      <c r="I324" s="1511"/>
      <c r="J324" s="62"/>
    </row>
    <row r="325" spans="1:10" x14ac:dyDescent="0.2">
      <c r="A325" s="1507"/>
      <c r="B325" s="1647" t="s">
        <v>1028</v>
      </c>
      <c r="C325" s="1648"/>
      <c r="D325" s="1649"/>
      <c r="E325" s="1511"/>
      <c r="F325" s="1511"/>
      <c r="G325" s="1511"/>
      <c r="H325" s="1511"/>
      <c r="I325" s="1511"/>
      <c r="J325" s="62"/>
    </row>
    <row r="326" spans="1:10" x14ac:dyDescent="0.2">
      <c r="A326" s="1507"/>
      <c r="B326" s="1647" t="s">
        <v>52</v>
      </c>
      <c r="C326" s="1648"/>
      <c r="D326" s="1649"/>
      <c r="E326" s="1511"/>
      <c r="F326" s="1511"/>
      <c r="G326" s="1511"/>
      <c r="H326" s="1511"/>
      <c r="I326" s="1511"/>
      <c r="J326" s="62"/>
    </row>
    <row r="327" spans="1:10" ht="14.45" customHeight="1" x14ac:dyDescent="0.2">
      <c r="A327" s="1507"/>
      <c r="B327" s="1647" t="s">
        <v>53</v>
      </c>
      <c r="C327" s="1648"/>
      <c r="D327" s="1649"/>
      <c r="E327" s="1511"/>
      <c r="F327" s="1511"/>
      <c r="G327" s="1511"/>
      <c r="H327" s="1511"/>
      <c r="I327" s="1511"/>
      <c r="J327" s="62"/>
    </row>
    <row r="328" spans="1:10" ht="13.5" customHeight="1" x14ac:dyDescent="0.2">
      <c r="A328" s="1507"/>
      <c r="B328" s="1647" t="s">
        <v>54</v>
      </c>
      <c r="C328" s="1648"/>
      <c r="D328" s="1649"/>
      <c r="E328" s="1511"/>
      <c r="F328" s="1511"/>
      <c r="G328" s="1511"/>
      <c r="H328" s="1511"/>
      <c r="I328" s="1511"/>
      <c r="J328" s="62"/>
    </row>
    <row r="329" spans="1:10" ht="12.95" customHeight="1" x14ac:dyDescent="0.2">
      <c r="A329" s="1507"/>
      <c r="B329" s="1647" t="s">
        <v>55</v>
      </c>
      <c r="C329" s="1648"/>
      <c r="D329" s="1649"/>
      <c r="E329" s="1511"/>
      <c r="F329" s="1511"/>
      <c r="G329" s="1511"/>
      <c r="H329" s="1511"/>
      <c r="I329" s="1511"/>
      <c r="J329" s="62"/>
    </row>
    <row r="330" spans="1:10" x14ac:dyDescent="0.2">
      <c r="A330" s="1507"/>
      <c r="B330" s="1647" t="s">
        <v>315</v>
      </c>
      <c r="C330" s="1648"/>
      <c r="D330" s="1649"/>
      <c r="E330" s="1511"/>
      <c r="F330" s="1511"/>
      <c r="G330" s="1511"/>
      <c r="H330" s="1511"/>
      <c r="I330" s="1511"/>
      <c r="J330" s="62"/>
    </row>
    <row r="331" spans="1:10" x14ac:dyDescent="0.2">
      <c r="A331" s="1507"/>
      <c r="B331" s="1512"/>
      <c r="C331" s="1513"/>
      <c r="D331" s="1513"/>
      <c r="E331" s="1513"/>
      <c r="F331" s="1513"/>
      <c r="G331" s="1513"/>
      <c r="H331" s="1513"/>
      <c r="I331" s="1513"/>
      <c r="J331" s="62"/>
    </row>
    <row r="332" spans="1:10" x14ac:dyDescent="0.2">
      <c r="A332" s="883" t="s">
        <v>676</v>
      </c>
      <c r="B332" s="1512"/>
      <c r="C332" s="1513"/>
      <c r="D332" s="1513"/>
      <c r="E332" s="1513"/>
      <c r="F332" s="1513"/>
      <c r="G332" s="1513"/>
      <c r="H332" s="1513"/>
      <c r="I332" s="1513"/>
      <c r="J332" s="62"/>
    </row>
    <row r="333" spans="1:10" x14ac:dyDescent="0.2">
      <c r="A333" s="1514"/>
      <c r="B333" s="1512"/>
      <c r="C333" s="1513"/>
      <c r="D333" s="1513"/>
      <c r="E333" s="1513"/>
      <c r="F333" s="1513"/>
      <c r="G333" s="1513"/>
      <c r="H333" s="1513"/>
      <c r="I333" s="1513"/>
      <c r="J333" s="62"/>
    </row>
    <row r="334" spans="1:10" ht="24.95" customHeight="1" x14ac:dyDescent="0.2">
      <c r="A334" s="1506" t="s">
        <v>1093</v>
      </c>
      <c r="B334" s="1507"/>
      <c r="C334" s="1507"/>
      <c r="D334" s="1507"/>
      <c r="E334" s="1507"/>
      <c r="F334" s="1507"/>
      <c r="G334" s="1507"/>
      <c r="H334" s="62"/>
      <c r="I334" s="62"/>
      <c r="J334" s="62"/>
    </row>
    <row r="335" spans="1:10" x14ac:dyDescent="0.2">
      <c r="A335" s="1506"/>
      <c r="B335" s="1507"/>
      <c r="C335" s="1507"/>
      <c r="D335" s="1507"/>
      <c r="E335" s="1507"/>
      <c r="F335" s="1507"/>
      <c r="G335" s="1507"/>
      <c r="H335" s="62"/>
      <c r="I335" s="62"/>
      <c r="J335" s="62"/>
    </row>
    <row r="336" spans="1:10" ht="24.95" customHeight="1" x14ac:dyDescent="0.2">
      <c r="A336" s="1507" t="s">
        <v>1094</v>
      </c>
      <c r="B336" s="1507"/>
      <c r="C336" s="1507"/>
      <c r="D336" s="1507"/>
      <c r="E336" s="1507"/>
      <c r="F336" s="1507"/>
      <c r="G336" s="1507"/>
      <c r="H336" s="62"/>
      <c r="I336" s="62"/>
      <c r="J336" s="62"/>
    </row>
    <row r="337" spans="1:10" x14ac:dyDescent="0.2">
      <c r="A337" s="1507" t="s">
        <v>1090</v>
      </c>
      <c r="B337" s="1507"/>
      <c r="C337" s="1507"/>
      <c r="D337" s="1507"/>
      <c r="E337" s="1507"/>
      <c r="F337" s="1507"/>
      <c r="G337" s="1507"/>
      <c r="H337" s="62"/>
      <c r="I337" s="62"/>
      <c r="J337" s="62"/>
    </row>
    <row r="338" spans="1:10" x14ac:dyDescent="0.2">
      <c r="A338" s="154"/>
      <c r="B338" s="62"/>
      <c r="C338" s="62"/>
      <c r="D338" s="62"/>
      <c r="E338" s="62"/>
      <c r="F338" s="62"/>
      <c r="G338" s="62"/>
      <c r="H338" s="62"/>
      <c r="I338" s="62"/>
      <c r="J338" s="62"/>
    </row>
    <row r="339" spans="1:10" x14ac:dyDescent="0.2">
      <c r="A339" s="154" t="s">
        <v>756</v>
      </c>
      <c r="B339" s="62"/>
      <c r="C339" s="62"/>
      <c r="D339" s="62"/>
      <c r="E339" s="62"/>
      <c r="F339" s="62"/>
      <c r="G339" s="62"/>
      <c r="H339" s="62"/>
      <c r="I339" s="62"/>
      <c r="J339" s="62"/>
    </row>
    <row r="340" spans="1:10" x14ac:dyDescent="0.2">
      <c r="A340" s="154" t="s">
        <v>758</v>
      </c>
      <c r="B340" s="62"/>
      <c r="C340" s="62"/>
      <c r="D340" s="62"/>
      <c r="E340" s="62"/>
      <c r="F340" s="62"/>
      <c r="G340" s="62"/>
      <c r="H340" s="62"/>
      <c r="I340" s="62"/>
      <c r="J340" s="62"/>
    </row>
    <row r="341" spans="1:10" x14ac:dyDescent="0.2">
      <c r="A341" s="154" t="s">
        <v>759</v>
      </c>
      <c r="B341" s="62"/>
      <c r="C341" s="62"/>
      <c r="D341" s="62"/>
      <c r="E341" s="62"/>
      <c r="F341" s="62"/>
      <c r="G341" s="62"/>
      <c r="H341" s="62"/>
      <c r="I341" s="62"/>
      <c r="J341" s="62"/>
    </row>
    <row r="342" spans="1:10" x14ac:dyDescent="0.2">
      <c r="A342" s="154"/>
      <c r="B342" s="62"/>
      <c r="C342" s="62"/>
      <c r="D342" s="62"/>
      <c r="E342" s="62"/>
      <c r="F342" s="62"/>
      <c r="G342" s="62"/>
      <c r="H342" s="62"/>
      <c r="I342" s="62"/>
      <c r="J342" s="62"/>
    </row>
    <row r="343" spans="1:10" x14ac:dyDescent="0.2">
      <c r="A343" s="154" t="s">
        <v>925</v>
      </c>
      <c r="B343" s="62"/>
      <c r="C343" s="62"/>
      <c r="D343" s="62"/>
      <c r="E343" s="62"/>
      <c r="F343" s="62"/>
      <c r="G343" s="62"/>
      <c r="H343" s="62"/>
      <c r="I343" s="62"/>
      <c r="J343" s="62"/>
    </row>
    <row r="344" spans="1:10" x14ac:dyDescent="0.2">
      <c r="A344" s="62"/>
      <c r="B344" s="62"/>
      <c r="C344" s="62"/>
      <c r="D344" s="62"/>
      <c r="E344" s="62"/>
      <c r="F344" s="62"/>
      <c r="G344" s="62"/>
      <c r="H344" s="62"/>
      <c r="I344" s="62"/>
      <c r="J344" s="62"/>
    </row>
    <row r="345" spans="1:10" x14ac:dyDescent="0.2">
      <c r="A345" s="883" t="s">
        <v>676</v>
      </c>
      <c r="B345" s="62"/>
      <c r="C345" s="62"/>
      <c r="D345" s="62"/>
      <c r="E345" s="62"/>
      <c r="F345" s="62"/>
      <c r="G345" s="62"/>
      <c r="H345" s="62"/>
      <c r="I345" s="62"/>
      <c r="J345" s="62"/>
    </row>
    <row r="346" spans="1:10" x14ac:dyDescent="0.2">
      <c r="A346" s="62"/>
      <c r="B346" s="62"/>
      <c r="C346" s="62"/>
      <c r="D346" s="62"/>
      <c r="E346" s="62"/>
      <c r="F346" s="62"/>
      <c r="G346" s="62"/>
      <c r="H346" s="62"/>
      <c r="I346" s="62"/>
      <c r="J346" s="62"/>
    </row>
    <row r="347" spans="1:10" x14ac:dyDescent="0.2">
      <c r="A347" s="1506" t="s">
        <v>1095</v>
      </c>
      <c r="B347" s="1507"/>
      <c r="C347" s="1507"/>
      <c r="D347" s="1507"/>
      <c r="E347" s="1507"/>
      <c r="F347" s="1507"/>
      <c r="G347" s="1507"/>
      <c r="H347" s="62"/>
      <c r="I347" s="62"/>
      <c r="J347" s="62"/>
    </row>
    <row r="348" spans="1:10" x14ac:dyDescent="0.2">
      <c r="A348" s="1507" t="s">
        <v>1094</v>
      </c>
      <c r="B348" s="1507"/>
      <c r="C348" s="1507"/>
      <c r="D348" s="1507"/>
      <c r="E348" s="1507"/>
      <c r="F348" s="1507"/>
      <c r="G348" s="1507"/>
      <c r="H348" s="62"/>
      <c r="I348" s="62"/>
      <c r="J348" s="62"/>
    </row>
    <row r="349" spans="1:10" x14ac:dyDescent="0.2">
      <c r="A349" s="1507" t="s">
        <v>1106</v>
      </c>
      <c r="B349" s="1507"/>
      <c r="C349" s="1507"/>
      <c r="D349" s="1507"/>
      <c r="E349" s="1507"/>
      <c r="F349" s="1507"/>
      <c r="G349" s="1507"/>
      <c r="H349" s="62"/>
      <c r="I349" s="62"/>
      <c r="J349" s="62"/>
    </row>
    <row r="350" spans="1:10" x14ac:dyDescent="0.2">
      <c r="A350" s="1507" t="s">
        <v>726</v>
      </c>
      <c r="B350" s="1507"/>
      <c r="C350" s="1507"/>
      <c r="D350" s="1507"/>
      <c r="E350" s="1507"/>
      <c r="F350" s="1507"/>
      <c r="G350" s="1507"/>
      <c r="H350" s="62"/>
      <c r="I350" s="62"/>
      <c r="J350" s="62"/>
    </row>
    <row r="351" spans="1:10" x14ac:dyDescent="0.2">
      <c r="A351" s="1507" t="s">
        <v>923</v>
      </c>
      <c r="B351" s="1507"/>
      <c r="C351" s="1507"/>
      <c r="D351" s="1507"/>
      <c r="E351" s="1507"/>
      <c r="F351" s="1507"/>
      <c r="G351" s="1507"/>
      <c r="H351" s="62"/>
      <c r="I351" s="62"/>
      <c r="J351" s="62"/>
    </row>
    <row r="352" spans="1:10" x14ac:dyDescent="0.2">
      <c r="A352" s="1507" t="s">
        <v>1096</v>
      </c>
      <c r="B352" s="1507"/>
      <c r="C352" s="1507"/>
      <c r="D352" s="1507"/>
      <c r="E352" s="1507"/>
      <c r="F352" s="1507"/>
      <c r="G352" s="1507"/>
      <c r="H352" s="62"/>
      <c r="I352" s="62"/>
      <c r="J352" s="62"/>
    </row>
    <row r="353" spans="1:10" x14ac:dyDescent="0.2">
      <c r="A353" s="1507" t="s">
        <v>974</v>
      </c>
      <c r="B353" s="1507"/>
      <c r="C353" s="1507"/>
      <c r="D353" s="1507"/>
      <c r="E353" s="1507"/>
      <c r="F353" s="1507"/>
      <c r="G353" s="1507"/>
      <c r="H353" s="62"/>
      <c r="I353" s="62"/>
      <c r="J353" s="62"/>
    </row>
    <row r="354" spans="1:10" x14ac:dyDescent="0.2">
      <c r="A354" s="1507"/>
      <c r="B354" s="1507"/>
      <c r="C354" s="1507"/>
      <c r="D354" s="1507"/>
      <c r="E354" s="1507"/>
      <c r="F354" s="1507"/>
      <c r="G354" s="1507"/>
      <c r="H354" s="62"/>
      <c r="I354" s="62"/>
      <c r="J354" s="62"/>
    </row>
    <row r="355" spans="1:10" x14ac:dyDescent="0.2">
      <c r="A355" s="1507" t="s">
        <v>717</v>
      </c>
      <c r="B355" s="1507"/>
      <c r="C355" s="1507"/>
      <c r="D355" s="1507"/>
      <c r="E355" s="1507"/>
      <c r="F355" s="1507"/>
      <c r="G355" s="1507"/>
      <c r="H355" s="62"/>
      <c r="I355" s="62"/>
      <c r="J355" s="62"/>
    </row>
    <row r="356" spans="1:10" x14ac:dyDescent="0.2">
      <c r="A356" s="1507" t="s">
        <v>718</v>
      </c>
      <c r="B356" s="1507"/>
      <c r="C356" s="1507"/>
      <c r="D356" s="1507"/>
      <c r="E356" s="1507"/>
      <c r="F356" s="1507"/>
      <c r="G356" s="1507"/>
      <c r="H356" s="62"/>
      <c r="I356" s="62"/>
      <c r="J356" s="62"/>
    </row>
    <row r="357" spans="1:10" x14ac:dyDescent="0.2">
      <c r="A357" s="1507" t="s">
        <v>719</v>
      </c>
      <c r="B357" s="1507"/>
      <c r="C357" s="1507"/>
      <c r="D357" s="1507"/>
      <c r="E357" s="1507"/>
      <c r="F357" s="1507"/>
      <c r="G357" s="1507"/>
      <c r="H357" s="62"/>
      <c r="I357" s="62"/>
      <c r="J357" s="62"/>
    </row>
    <row r="358" spans="1:10" x14ac:dyDescent="0.2">
      <c r="A358" s="1507" t="s">
        <v>720</v>
      </c>
      <c r="B358" s="1507"/>
      <c r="C358" s="1507"/>
      <c r="D358" s="1507"/>
      <c r="E358" s="1507"/>
      <c r="F358" s="1507"/>
      <c r="G358" s="1507"/>
      <c r="H358" s="62"/>
      <c r="I358" s="62"/>
      <c r="J358" s="62"/>
    </row>
    <row r="359" spans="1:10" x14ac:dyDescent="0.2">
      <c r="A359" s="1507" t="s">
        <v>1097</v>
      </c>
      <c r="B359" s="1507"/>
      <c r="C359" s="1507"/>
      <c r="D359" s="1507"/>
      <c r="E359" s="1507"/>
      <c r="F359" s="1507"/>
      <c r="G359" s="1507"/>
      <c r="H359" s="62"/>
      <c r="I359" s="62"/>
      <c r="J359" s="62"/>
    </row>
    <row r="360" spans="1:10" x14ac:dyDescent="0.2">
      <c r="A360" s="1507"/>
      <c r="B360" s="1507"/>
      <c r="C360" s="1507"/>
      <c r="D360" s="1507"/>
      <c r="E360" s="1507"/>
      <c r="F360" s="1507"/>
      <c r="G360" s="1507"/>
      <c r="H360" s="62"/>
      <c r="I360" s="62"/>
      <c r="J360" s="62"/>
    </row>
    <row r="361" spans="1:10" x14ac:dyDescent="0.2">
      <c r="A361" s="1507" t="s">
        <v>1102</v>
      </c>
      <c r="B361" s="1507"/>
      <c r="C361" s="1507"/>
      <c r="D361" s="1507"/>
      <c r="E361" s="1507"/>
      <c r="F361" s="1507"/>
      <c r="G361" s="1507"/>
      <c r="H361" s="62"/>
      <c r="I361" s="62"/>
      <c r="J361" s="62"/>
    </row>
    <row r="362" spans="1:10" x14ac:dyDescent="0.2">
      <c r="A362" s="1507" t="s">
        <v>1098</v>
      </c>
      <c r="B362" s="1507"/>
      <c r="C362" s="1507"/>
      <c r="D362" s="1507"/>
      <c r="E362" s="1507"/>
      <c r="F362" s="1507"/>
      <c r="G362" s="1507"/>
      <c r="H362" s="62"/>
      <c r="I362" s="62"/>
      <c r="J362" s="62"/>
    </row>
    <row r="363" spans="1:10" x14ac:dyDescent="0.2">
      <c r="A363" s="1507" t="s">
        <v>1099</v>
      </c>
      <c r="B363" s="1507"/>
      <c r="C363" s="1507"/>
      <c r="D363" s="1507"/>
      <c r="E363" s="1507"/>
      <c r="F363" s="1507"/>
      <c r="G363" s="1507"/>
      <c r="H363" s="62"/>
      <c r="I363" s="62"/>
      <c r="J363" s="62"/>
    </row>
    <row r="364" spans="1:10" x14ac:dyDescent="0.2">
      <c r="A364" s="1507" t="s">
        <v>1100</v>
      </c>
      <c r="B364" s="1507"/>
      <c r="C364" s="1507"/>
      <c r="D364" s="1507"/>
      <c r="E364" s="1507"/>
      <c r="F364" s="1507"/>
      <c r="G364" s="1507"/>
      <c r="H364" s="62"/>
      <c r="I364" s="62"/>
      <c r="J364" s="62"/>
    </row>
    <row r="365" spans="1:10" x14ac:dyDescent="0.2">
      <c r="A365" s="1507"/>
      <c r="B365" s="1507"/>
      <c r="C365" s="1507"/>
      <c r="D365" s="1507"/>
      <c r="E365" s="1507"/>
      <c r="F365" s="1507"/>
      <c r="G365" s="1507"/>
      <c r="H365" s="62"/>
      <c r="I365" s="62"/>
      <c r="J365" s="62"/>
    </row>
    <row r="366" spans="1:10" x14ac:dyDescent="0.2">
      <c r="A366" s="1507" t="s">
        <v>843</v>
      </c>
      <c r="B366" s="1507"/>
      <c r="C366" s="1507"/>
      <c r="D366" s="1507"/>
      <c r="E366" s="1507"/>
      <c r="F366" s="1507"/>
      <c r="G366" s="1507"/>
      <c r="H366" s="62"/>
      <c r="I366" s="62"/>
      <c r="J366" s="62"/>
    </row>
    <row r="367" spans="1:10" x14ac:dyDescent="0.2">
      <c r="A367" s="1507"/>
      <c r="B367" s="1507"/>
      <c r="C367" s="1507"/>
      <c r="D367" s="1507"/>
      <c r="E367" s="1507"/>
      <c r="F367" s="1507"/>
      <c r="G367" s="1507"/>
      <c r="H367" s="62"/>
      <c r="I367" s="62"/>
      <c r="J367" s="62"/>
    </row>
    <row r="368" spans="1:10" x14ac:dyDescent="0.2">
      <c r="A368" s="1507" t="s">
        <v>955</v>
      </c>
      <c r="B368" s="1507"/>
      <c r="C368" s="1507"/>
      <c r="D368" s="1507"/>
      <c r="E368" s="1507"/>
      <c r="F368" s="1507"/>
      <c r="G368" s="1507"/>
      <c r="H368" s="62"/>
      <c r="I368" s="62"/>
      <c r="J368" s="62"/>
    </row>
    <row r="369" spans="1:10" x14ac:dyDescent="0.2">
      <c r="A369" s="1507" t="s">
        <v>853</v>
      </c>
      <c r="B369" s="1507"/>
      <c r="C369" s="1507"/>
      <c r="D369" s="1507"/>
      <c r="E369" s="1507"/>
      <c r="F369" s="1507"/>
      <c r="G369" s="1507"/>
      <c r="H369" s="62"/>
      <c r="I369" s="62"/>
      <c r="J369" s="62"/>
    </row>
    <row r="370" spans="1:10" x14ac:dyDescent="0.2">
      <c r="A370" s="1507" t="s">
        <v>854</v>
      </c>
      <c r="B370" s="1507"/>
      <c r="C370" s="1507"/>
      <c r="D370" s="1507"/>
      <c r="E370" s="1507"/>
      <c r="F370" s="1507"/>
      <c r="G370" s="1507"/>
      <c r="H370" s="62"/>
      <c r="I370" s="62"/>
      <c r="J370" s="62"/>
    </row>
    <row r="371" spans="1:10" x14ac:dyDescent="0.2">
      <c r="A371" s="1507" t="s">
        <v>855</v>
      </c>
      <c r="B371" s="1507"/>
      <c r="C371" s="1507"/>
      <c r="D371" s="1507"/>
      <c r="E371" s="1507"/>
      <c r="F371" s="1507"/>
      <c r="G371" s="1507"/>
      <c r="H371" s="62"/>
      <c r="I371" s="62"/>
      <c r="J371" s="62"/>
    </row>
    <row r="372" spans="1:10" x14ac:dyDescent="0.2">
      <c r="A372" s="1507" t="s">
        <v>856</v>
      </c>
      <c r="B372" s="1507"/>
      <c r="C372" s="1507"/>
      <c r="D372" s="1507"/>
      <c r="E372" s="1507"/>
      <c r="F372" s="1507"/>
      <c r="G372" s="1507"/>
      <c r="H372" s="62"/>
      <c r="I372" s="62"/>
      <c r="J372" s="62"/>
    </row>
    <row r="373" spans="1:10" x14ac:dyDescent="0.2">
      <c r="A373" s="1507" t="s">
        <v>857</v>
      </c>
      <c r="B373" s="1507"/>
      <c r="C373" s="1507"/>
      <c r="D373" s="1507"/>
      <c r="E373" s="1507"/>
      <c r="F373" s="1507"/>
      <c r="G373" s="1507"/>
      <c r="H373" s="62"/>
      <c r="I373" s="62"/>
      <c r="J373" s="62"/>
    </row>
    <row r="374" spans="1:10" x14ac:dyDescent="0.2">
      <c r="A374" s="1507"/>
      <c r="B374" s="1507"/>
      <c r="C374" s="1507"/>
      <c r="D374" s="1507"/>
      <c r="E374" s="1507"/>
      <c r="F374" s="1507"/>
      <c r="G374" s="1507"/>
      <c r="H374" s="62"/>
      <c r="I374" s="62"/>
      <c r="J374" s="62"/>
    </row>
    <row r="375" spans="1:10" x14ac:dyDescent="0.2">
      <c r="A375" s="1507" t="s">
        <v>924</v>
      </c>
      <c r="B375" s="1507"/>
      <c r="C375" s="1507"/>
      <c r="D375" s="1507"/>
      <c r="E375" s="1507"/>
      <c r="F375" s="1507"/>
      <c r="G375" s="1507"/>
      <c r="H375" s="62"/>
      <c r="I375" s="62"/>
      <c r="J375" s="62"/>
    </row>
    <row r="376" spans="1:10" x14ac:dyDescent="0.2">
      <c r="A376" s="1507"/>
      <c r="B376" s="1507"/>
      <c r="C376" s="1507"/>
      <c r="D376" s="1507"/>
      <c r="E376" s="1507"/>
      <c r="F376" s="1507"/>
      <c r="G376" s="1507"/>
      <c r="H376" s="62"/>
      <c r="I376" s="62"/>
      <c r="J376" s="62"/>
    </row>
    <row r="377" spans="1:10" x14ac:dyDescent="0.2">
      <c r="A377" s="1507" t="s">
        <v>978</v>
      </c>
      <c r="B377" s="1507"/>
      <c r="C377" s="1507"/>
      <c r="D377" s="1507"/>
      <c r="E377" s="1507"/>
      <c r="F377" s="1507"/>
      <c r="G377" s="1507"/>
      <c r="H377" s="62"/>
      <c r="I377" s="62"/>
      <c r="J377" s="62"/>
    </row>
    <row r="378" spans="1:10" x14ac:dyDescent="0.2">
      <c r="A378" s="883" t="s">
        <v>676</v>
      </c>
      <c r="B378" s="62"/>
      <c r="C378" s="1507"/>
      <c r="D378" s="1507"/>
      <c r="E378" s="1507"/>
      <c r="F378" s="1507"/>
      <c r="G378" s="1507"/>
      <c r="H378" s="62"/>
      <c r="I378" s="62"/>
      <c r="J378" s="62"/>
    </row>
    <row r="379" spans="1:10" hidden="1" x14ac:dyDescent="0.2">
      <c r="A379" s="883"/>
      <c r="B379" s="62"/>
      <c r="C379" s="1507"/>
      <c r="D379" s="1507"/>
      <c r="E379" s="1507"/>
      <c r="F379" s="1507"/>
      <c r="G379" s="1507"/>
      <c r="H379" s="62"/>
      <c r="I379" s="62"/>
      <c r="J379" s="62"/>
    </row>
    <row r="380" spans="1:10" hidden="1" x14ac:dyDescent="0.2">
      <c r="A380" s="62"/>
      <c r="B380" s="62"/>
      <c r="C380" s="1507"/>
      <c r="D380" s="1507"/>
      <c r="E380" s="1507"/>
      <c r="F380" s="1507"/>
      <c r="G380" s="1507"/>
      <c r="H380" s="62"/>
      <c r="I380" s="62"/>
      <c r="J380" s="62"/>
    </row>
    <row r="381" spans="1:10" hidden="1" x14ac:dyDescent="0.2">
      <c r="A381" s="62"/>
      <c r="B381" s="62"/>
      <c r="C381" s="62"/>
      <c r="D381" s="62"/>
      <c r="E381" s="62"/>
      <c r="F381" s="62"/>
      <c r="G381" s="62"/>
      <c r="H381" s="62"/>
      <c r="I381" s="62"/>
      <c r="J381" s="62"/>
    </row>
    <row r="382" spans="1:10" hidden="1" x14ac:dyDescent="0.2">
      <c r="A382" s="62"/>
      <c r="B382" s="62"/>
      <c r="C382" s="62"/>
      <c r="D382" s="62"/>
      <c r="E382" s="62"/>
      <c r="F382" s="62"/>
      <c r="G382" s="62"/>
      <c r="H382" s="62"/>
      <c r="I382" s="62"/>
      <c r="J382" s="62"/>
    </row>
    <row r="383" spans="1:10" hidden="1" x14ac:dyDescent="0.2">
      <c r="A383" s="62"/>
      <c r="B383" s="62"/>
      <c r="C383" s="62"/>
      <c r="D383" s="62"/>
      <c r="E383" s="62"/>
      <c r="F383" s="62"/>
      <c r="G383" s="62"/>
      <c r="H383" s="62"/>
      <c r="I383" s="62"/>
      <c r="J383" s="62"/>
    </row>
    <row r="384" spans="1:10" hidden="1" x14ac:dyDescent="0.2">
      <c r="A384" s="62"/>
      <c r="B384" s="62"/>
      <c r="C384" s="62"/>
      <c r="D384" s="62"/>
      <c r="E384" s="62"/>
      <c r="F384" s="62"/>
      <c r="G384" s="62"/>
      <c r="H384" s="62"/>
      <c r="I384" s="62"/>
      <c r="J384" s="62"/>
    </row>
    <row r="385" spans="1:10" hidden="1" x14ac:dyDescent="0.2">
      <c r="A385" s="62"/>
      <c r="B385" s="62"/>
      <c r="C385" s="62"/>
      <c r="D385" s="62"/>
      <c r="E385" s="62"/>
      <c r="F385" s="62"/>
      <c r="G385" s="62"/>
      <c r="H385" s="62"/>
      <c r="I385" s="62"/>
      <c r="J385" s="62"/>
    </row>
    <row r="386" spans="1:10" hidden="1" x14ac:dyDescent="0.2">
      <c r="A386" s="62"/>
      <c r="B386" s="62"/>
      <c r="C386" s="62"/>
      <c r="D386" s="62"/>
      <c r="E386" s="62"/>
      <c r="F386" s="62"/>
      <c r="G386" s="62"/>
      <c r="H386" s="62"/>
      <c r="I386" s="62"/>
      <c r="J386" s="62"/>
    </row>
    <row r="387" spans="1:10" hidden="1" x14ac:dyDescent="0.2">
      <c r="A387" s="62"/>
      <c r="B387" s="62"/>
      <c r="C387" s="62"/>
      <c r="D387" s="62"/>
      <c r="E387" s="62"/>
      <c r="F387" s="62"/>
      <c r="G387" s="62"/>
      <c r="H387" s="62"/>
      <c r="I387" s="62"/>
      <c r="J387" s="62"/>
    </row>
    <row r="388" spans="1:10" hidden="1" x14ac:dyDescent="0.2">
      <c r="A388" s="62"/>
      <c r="B388" s="62"/>
      <c r="C388" s="62"/>
      <c r="D388" s="62"/>
      <c r="E388" s="62"/>
      <c r="F388" s="62"/>
      <c r="G388" s="62"/>
      <c r="H388" s="62"/>
      <c r="I388" s="62"/>
      <c r="J388" s="62"/>
    </row>
    <row r="389" spans="1:10" hidden="1" x14ac:dyDescent="0.2">
      <c r="A389" s="62"/>
      <c r="B389" s="62"/>
      <c r="C389" s="62"/>
      <c r="D389" s="62"/>
      <c r="E389" s="62"/>
      <c r="F389" s="62"/>
      <c r="G389" s="62"/>
      <c r="H389" s="62"/>
      <c r="I389" s="62"/>
      <c r="J389" s="62"/>
    </row>
    <row r="390" spans="1:10" hidden="1" x14ac:dyDescent="0.2">
      <c r="A390" s="62"/>
      <c r="B390" s="62"/>
      <c r="C390" s="62"/>
      <c r="D390" s="62"/>
      <c r="E390" s="62"/>
      <c r="F390" s="62"/>
      <c r="G390" s="62"/>
      <c r="H390" s="62"/>
      <c r="I390" s="62"/>
      <c r="J390" s="62"/>
    </row>
    <row r="391" spans="1:10" hidden="1" x14ac:dyDescent="0.2">
      <c r="A391" s="62"/>
      <c r="B391" s="62"/>
      <c r="C391" s="62"/>
      <c r="D391" s="62"/>
      <c r="E391" s="62"/>
      <c r="F391" s="62"/>
      <c r="G391" s="62"/>
      <c r="H391" s="62"/>
      <c r="I391" s="62"/>
      <c r="J391" s="62"/>
    </row>
    <row r="392" spans="1:10" hidden="1" x14ac:dyDescent="0.2">
      <c r="A392" s="62"/>
      <c r="B392" s="62"/>
      <c r="C392" s="62"/>
      <c r="D392" s="62"/>
      <c r="E392" s="62"/>
      <c r="F392" s="62"/>
      <c r="G392" s="62"/>
      <c r="H392" s="62"/>
      <c r="I392" s="62"/>
      <c r="J392" s="62"/>
    </row>
    <row r="393" spans="1:10" hidden="1" x14ac:dyDescent="0.2">
      <c r="A393" s="62"/>
      <c r="B393" s="62"/>
      <c r="C393" s="62"/>
      <c r="D393" s="62"/>
      <c r="E393" s="62"/>
      <c r="F393" s="62"/>
      <c r="G393" s="62"/>
      <c r="H393" s="62"/>
      <c r="I393" s="62"/>
      <c r="J393" s="62"/>
    </row>
    <row r="394" spans="1:10" hidden="1" x14ac:dyDescent="0.2">
      <c r="A394" s="62"/>
      <c r="B394" s="62"/>
      <c r="C394" s="62"/>
      <c r="D394" s="62"/>
      <c r="E394" s="62"/>
      <c r="F394" s="62"/>
      <c r="G394" s="62"/>
      <c r="H394" s="62"/>
      <c r="I394" s="62"/>
      <c r="J394" s="62"/>
    </row>
    <row r="395" spans="1:10" hidden="1" x14ac:dyDescent="0.2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  <row r="396" spans="1:10" hidden="1" x14ac:dyDescent="0.2">
      <c r="A396" s="62"/>
      <c r="B396" s="62"/>
      <c r="C396" s="62"/>
      <c r="D396" s="62"/>
      <c r="E396" s="62"/>
      <c r="F396" s="62"/>
      <c r="G396" s="62"/>
      <c r="H396" s="62"/>
      <c r="I396" s="62"/>
      <c r="J396" s="62"/>
    </row>
    <row r="397" spans="1:10" hidden="1" x14ac:dyDescent="0.2">
      <c r="A397" s="62"/>
      <c r="B397" s="62"/>
      <c r="C397" s="62"/>
      <c r="D397" s="62"/>
      <c r="E397" s="62"/>
      <c r="F397" s="62"/>
      <c r="G397" s="62"/>
      <c r="H397" s="62"/>
      <c r="I397" s="62"/>
      <c r="J397" s="62"/>
    </row>
    <row r="398" spans="1:10" hidden="1" x14ac:dyDescent="0.2">
      <c r="A398" s="62"/>
      <c r="B398" s="62"/>
      <c r="C398" s="62"/>
      <c r="D398" s="62"/>
      <c r="E398" s="62"/>
      <c r="F398" s="62"/>
      <c r="G398" s="62"/>
      <c r="H398" s="62"/>
      <c r="I398" s="62"/>
      <c r="J398" s="62"/>
    </row>
    <row r="399" spans="1:10" hidden="1" x14ac:dyDescent="0.2">
      <c r="A399" s="62"/>
      <c r="B399" s="62"/>
      <c r="C399" s="62"/>
      <c r="D399" s="62"/>
      <c r="E399" s="62"/>
      <c r="F399" s="62"/>
      <c r="G399" s="62"/>
      <c r="H399" s="62"/>
      <c r="I399" s="62"/>
      <c r="J399" s="62"/>
    </row>
    <row r="400" spans="1:10" hidden="1" x14ac:dyDescent="0.2">
      <c r="A400" s="62"/>
      <c r="B400" s="62"/>
      <c r="C400" s="62"/>
      <c r="D400" s="62"/>
      <c r="E400" s="62"/>
      <c r="F400" s="62"/>
      <c r="G400" s="62"/>
      <c r="H400" s="62"/>
      <c r="I400" s="62"/>
      <c r="J400" s="62"/>
    </row>
    <row r="401" spans="1:10" hidden="1" x14ac:dyDescent="0.2">
      <c r="A401" s="62"/>
      <c r="B401" s="62"/>
      <c r="C401" s="62"/>
      <c r="D401" s="62"/>
      <c r="E401" s="62"/>
      <c r="F401" s="62"/>
      <c r="G401" s="62"/>
      <c r="H401" s="62"/>
      <c r="I401" s="62"/>
      <c r="J401" s="62"/>
    </row>
    <row r="402" spans="1:10" hidden="1" x14ac:dyDescent="0.2">
      <c r="A402" s="62"/>
      <c r="B402" s="62"/>
      <c r="C402" s="62"/>
      <c r="D402" s="62"/>
      <c r="E402" s="62"/>
      <c r="F402" s="62"/>
      <c r="G402" s="62"/>
      <c r="H402" s="62"/>
      <c r="I402" s="62"/>
      <c r="J402" s="62"/>
    </row>
    <row r="403" spans="1:10" hidden="1" x14ac:dyDescent="0.2">
      <c r="A403" s="62"/>
      <c r="B403" s="62"/>
      <c r="C403" s="62"/>
      <c r="D403" s="62"/>
      <c r="E403" s="62"/>
      <c r="F403" s="62"/>
      <c r="G403" s="62"/>
      <c r="H403" s="62"/>
      <c r="I403" s="62"/>
      <c r="J403" s="62"/>
    </row>
    <row r="404" spans="1:10" hidden="1" x14ac:dyDescent="0.2">
      <c r="A404" s="62"/>
      <c r="B404" s="62"/>
      <c r="C404" s="62"/>
      <c r="D404" s="62"/>
      <c r="E404" s="62"/>
      <c r="F404" s="62"/>
      <c r="G404" s="62"/>
      <c r="H404" s="62"/>
      <c r="I404" s="62"/>
      <c r="J404" s="62"/>
    </row>
    <row r="405" spans="1:10" hidden="1" x14ac:dyDescent="0.2">
      <c r="A405" s="62"/>
      <c r="B405" s="62"/>
      <c r="C405" s="62"/>
      <c r="D405" s="62"/>
      <c r="E405" s="62"/>
      <c r="F405" s="62"/>
      <c r="G405" s="62"/>
      <c r="H405" s="62"/>
      <c r="I405" s="62"/>
      <c r="J405" s="62"/>
    </row>
    <row r="406" spans="1:10" hidden="1" x14ac:dyDescent="0.2">
      <c r="A406" s="62"/>
      <c r="B406" s="62"/>
      <c r="C406" s="62"/>
      <c r="D406" s="62"/>
      <c r="E406" s="62"/>
      <c r="F406" s="62"/>
      <c r="G406" s="62"/>
      <c r="H406" s="62"/>
      <c r="I406" s="62"/>
      <c r="J406" s="62"/>
    </row>
    <row r="407" spans="1:10" hidden="1" x14ac:dyDescent="0.2">
      <c r="A407" s="62"/>
      <c r="B407" s="62"/>
      <c r="C407" s="62"/>
      <c r="D407" s="62"/>
      <c r="E407" s="62"/>
      <c r="F407" s="62"/>
      <c r="G407" s="62"/>
      <c r="H407" s="62"/>
      <c r="I407" s="62"/>
      <c r="J407" s="62"/>
    </row>
    <row r="408" spans="1:10" hidden="1" x14ac:dyDescent="0.2">
      <c r="A408" s="62"/>
      <c r="B408" s="62"/>
      <c r="C408" s="62"/>
      <c r="D408" s="62"/>
      <c r="E408" s="62"/>
      <c r="F408" s="62"/>
      <c r="G408" s="62"/>
      <c r="H408" s="62"/>
      <c r="I408" s="62"/>
      <c r="J408" s="62"/>
    </row>
    <row r="409" spans="1:10" hidden="1" x14ac:dyDescent="0.2">
      <c r="A409" s="62"/>
      <c r="B409" s="62"/>
      <c r="C409" s="62"/>
      <c r="D409" s="62"/>
      <c r="E409" s="62"/>
      <c r="F409" s="62"/>
      <c r="G409" s="62"/>
      <c r="H409" s="62"/>
      <c r="I409" s="62"/>
      <c r="J409" s="62"/>
    </row>
    <row r="410" spans="1:10" hidden="1" x14ac:dyDescent="0.2">
      <c r="A410" s="62"/>
      <c r="B410" s="62"/>
      <c r="C410" s="62"/>
      <c r="D410" s="62"/>
      <c r="E410" s="62"/>
      <c r="F410" s="62"/>
      <c r="G410" s="62"/>
      <c r="H410" s="62"/>
      <c r="I410" s="62"/>
      <c r="J410" s="62"/>
    </row>
    <row r="411" spans="1:10" hidden="1" x14ac:dyDescent="0.2">
      <c r="A411" s="62"/>
      <c r="B411" s="62"/>
      <c r="C411" s="62"/>
      <c r="D411" s="62"/>
      <c r="E411" s="62"/>
      <c r="F411" s="62"/>
      <c r="G411" s="62"/>
      <c r="H411" s="62"/>
      <c r="I411" s="62"/>
      <c r="J411" s="62"/>
    </row>
    <row r="412" spans="1:10" hidden="1" x14ac:dyDescent="0.2">
      <c r="A412" s="62"/>
      <c r="B412" s="62"/>
      <c r="C412" s="62"/>
      <c r="D412" s="62"/>
      <c r="E412" s="62"/>
      <c r="F412" s="62"/>
      <c r="G412" s="62"/>
      <c r="H412" s="62"/>
      <c r="I412" s="62"/>
      <c r="J412" s="62"/>
    </row>
    <row r="413" spans="1:10" hidden="1" x14ac:dyDescent="0.2">
      <c r="A413" s="62"/>
      <c r="B413" s="62"/>
      <c r="C413" s="62"/>
      <c r="D413" s="62"/>
      <c r="E413" s="62"/>
      <c r="F413" s="62"/>
      <c r="G413" s="62"/>
      <c r="H413" s="62"/>
      <c r="I413" s="62"/>
      <c r="J413" s="62"/>
    </row>
    <row r="414" spans="1:10" hidden="1" x14ac:dyDescent="0.2">
      <c r="A414" s="62"/>
      <c r="B414" s="62"/>
      <c r="C414" s="62"/>
      <c r="D414" s="62"/>
      <c r="E414" s="62"/>
      <c r="F414" s="62"/>
      <c r="G414" s="62"/>
      <c r="H414" s="62"/>
      <c r="I414" s="62"/>
      <c r="J414" s="62"/>
    </row>
    <row r="415" spans="1:10" hidden="1" x14ac:dyDescent="0.2">
      <c r="A415" s="62"/>
      <c r="B415" s="62"/>
      <c r="C415" s="62"/>
      <c r="D415" s="62"/>
      <c r="E415" s="62"/>
      <c r="F415" s="62"/>
      <c r="G415" s="62"/>
      <c r="H415" s="62"/>
      <c r="I415" s="62"/>
      <c r="J415" s="62"/>
    </row>
    <row r="416" spans="1:10" hidden="1" x14ac:dyDescent="0.2">
      <c r="A416" s="62"/>
      <c r="B416" s="62"/>
      <c r="C416" s="62"/>
      <c r="D416" s="62"/>
      <c r="E416" s="62"/>
      <c r="F416" s="62"/>
      <c r="G416" s="62"/>
      <c r="H416" s="62"/>
      <c r="I416" s="62"/>
      <c r="J416" s="62"/>
    </row>
    <row r="417" spans="1:10" hidden="1" x14ac:dyDescent="0.2">
      <c r="A417" s="62"/>
      <c r="B417" s="62"/>
      <c r="C417" s="62"/>
      <c r="D417" s="62"/>
      <c r="E417" s="62"/>
      <c r="F417" s="62"/>
      <c r="G417" s="62"/>
      <c r="H417" s="62"/>
      <c r="I417" s="62"/>
      <c r="J417" s="62"/>
    </row>
    <row r="418" spans="1:10" hidden="1" x14ac:dyDescent="0.2">
      <c r="A418" s="62"/>
      <c r="B418" s="62"/>
      <c r="C418" s="62"/>
      <c r="D418" s="62"/>
      <c r="E418" s="62"/>
      <c r="F418" s="62"/>
      <c r="G418" s="62"/>
      <c r="H418" s="62"/>
      <c r="I418" s="62"/>
      <c r="J418" s="62"/>
    </row>
    <row r="419" spans="1:10" hidden="1" x14ac:dyDescent="0.2">
      <c r="A419" s="62"/>
      <c r="B419" s="62"/>
      <c r="C419" s="62"/>
      <c r="D419" s="62"/>
      <c r="E419" s="62"/>
      <c r="F419" s="62"/>
      <c r="G419" s="62"/>
      <c r="H419" s="62"/>
      <c r="I419" s="62"/>
      <c r="J419" s="62"/>
    </row>
    <row r="420" spans="1:10" hidden="1" x14ac:dyDescent="0.2">
      <c r="A420" s="62"/>
      <c r="B420" s="62"/>
      <c r="C420" s="62"/>
      <c r="D420" s="62"/>
      <c r="E420" s="62"/>
      <c r="F420" s="62"/>
      <c r="G420" s="62"/>
      <c r="H420" s="62"/>
      <c r="I420" s="62"/>
      <c r="J420" s="62"/>
    </row>
    <row r="421" spans="1:10" hidden="1" x14ac:dyDescent="0.2">
      <c r="A421" s="62"/>
      <c r="B421" s="62"/>
      <c r="C421" s="62"/>
      <c r="D421" s="62"/>
      <c r="E421" s="62"/>
      <c r="F421" s="62"/>
      <c r="G421" s="62"/>
      <c r="H421" s="62"/>
      <c r="I421" s="62"/>
      <c r="J421" s="62"/>
    </row>
    <row r="422" spans="1:10" hidden="1" x14ac:dyDescent="0.2">
      <c r="A422" s="62"/>
      <c r="B422" s="62"/>
      <c r="C422" s="62"/>
      <c r="D422" s="62"/>
      <c r="E422" s="62"/>
      <c r="F422" s="62"/>
      <c r="G422" s="62"/>
      <c r="H422" s="62"/>
      <c r="I422" s="62"/>
      <c r="J422" s="62"/>
    </row>
    <row r="423" spans="1:10" hidden="1" x14ac:dyDescent="0.2">
      <c r="A423" s="62"/>
      <c r="B423" s="62"/>
      <c r="C423" s="62"/>
      <c r="D423" s="62"/>
      <c r="E423" s="62"/>
      <c r="F423" s="62"/>
      <c r="G423" s="62"/>
      <c r="H423" s="62"/>
      <c r="I423" s="62"/>
      <c r="J423" s="62"/>
    </row>
    <row r="424" spans="1:10" hidden="1" x14ac:dyDescent="0.2">
      <c r="A424" s="62"/>
      <c r="B424" s="62"/>
      <c r="C424" s="62"/>
      <c r="D424" s="62"/>
      <c r="E424" s="62"/>
      <c r="F424" s="62"/>
      <c r="G424" s="62"/>
      <c r="H424" s="62"/>
      <c r="I424" s="62"/>
      <c r="J424" s="62"/>
    </row>
    <row r="425" spans="1:10" hidden="1" x14ac:dyDescent="0.2">
      <c r="A425" s="62"/>
      <c r="B425" s="62"/>
      <c r="C425" s="62"/>
      <c r="D425" s="62"/>
      <c r="E425" s="62"/>
      <c r="F425" s="62"/>
      <c r="G425" s="62"/>
      <c r="H425" s="62"/>
      <c r="I425" s="62"/>
      <c r="J425" s="62"/>
    </row>
    <row r="426" spans="1:10" hidden="1" x14ac:dyDescent="0.2">
      <c r="A426" s="62"/>
      <c r="B426" s="62"/>
      <c r="C426" s="62"/>
      <c r="D426" s="62"/>
      <c r="E426" s="62"/>
      <c r="F426" s="62"/>
      <c r="G426" s="62"/>
      <c r="H426" s="62"/>
      <c r="I426" s="62"/>
      <c r="J426" s="62"/>
    </row>
    <row r="427" spans="1:10" hidden="1" x14ac:dyDescent="0.2">
      <c r="A427" s="62"/>
      <c r="B427" s="62"/>
      <c r="C427" s="62"/>
      <c r="D427" s="62"/>
      <c r="E427" s="62"/>
      <c r="F427" s="62"/>
      <c r="G427" s="62"/>
      <c r="H427" s="62"/>
      <c r="I427" s="62"/>
      <c r="J427" s="62"/>
    </row>
    <row r="428" spans="1:10" hidden="1" x14ac:dyDescent="0.2">
      <c r="A428" s="62"/>
      <c r="B428" s="62"/>
      <c r="C428" s="62"/>
      <c r="D428" s="62"/>
      <c r="E428" s="62"/>
      <c r="F428" s="62"/>
      <c r="G428" s="62"/>
      <c r="H428" s="62"/>
      <c r="I428" s="62"/>
      <c r="J428" s="62"/>
    </row>
    <row r="429" spans="1:10" hidden="1" x14ac:dyDescent="0.2">
      <c r="A429" s="62"/>
      <c r="B429" s="62"/>
      <c r="C429" s="62"/>
      <c r="D429" s="62"/>
      <c r="E429" s="62"/>
      <c r="F429" s="62"/>
      <c r="G429" s="62"/>
      <c r="H429" s="62"/>
      <c r="I429" s="62"/>
      <c r="J429" s="62"/>
    </row>
    <row r="430" spans="1:10" hidden="1" x14ac:dyDescent="0.2">
      <c r="A430" s="62"/>
      <c r="B430" s="62"/>
      <c r="C430" s="62"/>
      <c r="D430" s="62"/>
      <c r="E430" s="62"/>
      <c r="F430" s="62"/>
      <c r="G430" s="62"/>
      <c r="H430" s="62"/>
      <c r="I430" s="62"/>
      <c r="J430" s="62"/>
    </row>
    <row r="431" spans="1:10" hidden="1" x14ac:dyDescent="0.2">
      <c r="A431" s="62"/>
      <c r="B431" s="62"/>
      <c r="C431" s="62"/>
      <c r="D431" s="62"/>
      <c r="E431" s="62"/>
      <c r="F431" s="62"/>
      <c r="G431" s="62"/>
      <c r="H431" s="62"/>
      <c r="I431" s="62"/>
      <c r="J431" s="62"/>
    </row>
    <row r="432" spans="1:10" hidden="1" x14ac:dyDescent="0.2">
      <c r="A432" s="62"/>
      <c r="B432" s="62"/>
      <c r="C432" s="62"/>
      <c r="D432" s="62"/>
      <c r="E432" s="62"/>
      <c r="F432" s="62"/>
      <c r="G432" s="62"/>
      <c r="H432" s="62"/>
      <c r="I432" s="62"/>
      <c r="J432" s="62"/>
    </row>
    <row r="433" spans="1:10" hidden="1" x14ac:dyDescent="0.2">
      <c r="A433" s="62"/>
      <c r="B433" s="62"/>
      <c r="C433" s="62"/>
      <c r="D433" s="62"/>
      <c r="E433" s="62"/>
      <c r="F433" s="62"/>
      <c r="G433" s="62"/>
      <c r="H433" s="62"/>
      <c r="I433" s="62"/>
      <c r="J433" s="62"/>
    </row>
    <row r="434" spans="1:10" hidden="1" x14ac:dyDescent="0.2">
      <c r="A434" s="62"/>
      <c r="B434" s="62"/>
      <c r="C434" s="62"/>
      <c r="D434" s="62"/>
      <c r="E434" s="62"/>
      <c r="F434" s="62"/>
      <c r="G434" s="62"/>
      <c r="H434" s="62"/>
      <c r="I434" s="62"/>
      <c r="J434" s="62"/>
    </row>
    <row r="435" spans="1:10" hidden="1" x14ac:dyDescent="0.2">
      <c r="A435" s="62"/>
      <c r="B435" s="62"/>
      <c r="C435" s="62"/>
      <c r="D435" s="62"/>
      <c r="E435" s="62"/>
      <c r="F435" s="62"/>
      <c r="G435" s="62"/>
      <c r="H435" s="62"/>
      <c r="I435" s="62"/>
      <c r="J435" s="62"/>
    </row>
    <row r="436" spans="1:10" hidden="1" x14ac:dyDescent="0.2">
      <c r="A436" s="62"/>
      <c r="B436" s="62"/>
      <c r="C436" s="62"/>
      <c r="D436" s="62"/>
      <c r="E436" s="62"/>
      <c r="F436" s="62"/>
      <c r="G436" s="62"/>
      <c r="H436" s="62"/>
      <c r="I436" s="62"/>
      <c r="J436" s="62"/>
    </row>
    <row r="437" spans="1:10" hidden="1" x14ac:dyDescent="0.2">
      <c r="A437" s="62"/>
      <c r="B437" s="62"/>
      <c r="C437" s="62"/>
      <c r="D437" s="62"/>
      <c r="E437" s="62"/>
      <c r="F437" s="62"/>
      <c r="G437" s="62"/>
      <c r="H437" s="62"/>
      <c r="I437" s="62"/>
      <c r="J437" s="62"/>
    </row>
    <row r="438" spans="1:10" hidden="1" x14ac:dyDescent="0.2">
      <c r="A438" s="62"/>
      <c r="B438" s="62"/>
      <c r="C438" s="62"/>
      <c r="D438" s="62"/>
      <c r="E438" s="62"/>
      <c r="F438" s="62"/>
      <c r="G438" s="62"/>
      <c r="H438" s="62"/>
      <c r="I438" s="62"/>
      <c r="J438" s="62"/>
    </row>
    <row r="439" spans="1:10" hidden="1" x14ac:dyDescent="0.2">
      <c r="A439" s="62"/>
      <c r="B439" s="62"/>
      <c r="C439" s="62"/>
      <c r="D439" s="62"/>
      <c r="E439" s="62"/>
      <c r="F439" s="62"/>
      <c r="G439" s="62"/>
      <c r="H439" s="62"/>
      <c r="I439" s="62"/>
      <c r="J439" s="62"/>
    </row>
    <row r="440" spans="1:10" hidden="1" x14ac:dyDescent="0.2">
      <c r="A440" s="62"/>
      <c r="B440" s="62"/>
      <c r="C440" s="62"/>
      <c r="D440" s="62"/>
      <c r="E440" s="62"/>
      <c r="F440" s="62"/>
      <c r="G440" s="62"/>
      <c r="H440" s="62"/>
      <c r="I440" s="62"/>
      <c r="J440" s="62"/>
    </row>
    <row r="441" spans="1:10" hidden="1" x14ac:dyDescent="0.2">
      <c r="A441" s="62"/>
      <c r="B441" s="62"/>
      <c r="C441" s="62"/>
      <c r="D441" s="62"/>
      <c r="E441" s="62"/>
      <c r="F441" s="62"/>
      <c r="G441" s="62"/>
      <c r="H441" s="62"/>
      <c r="I441" s="62"/>
      <c r="J441" s="62"/>
    </row>
    <row r="442" spans="1:10" hidden="1" x14ac:dyDescent="0.2">
      <c r="A442" s="62"/>
      <c r="B442" s="62"/>
      <c r="C442" s="62"/>
      <c r="D442" s="62"/>
      <c r="E442" s="62"/>
      <c r="F442" s="62"/>
      <c r="G442" s="62"/>
      <c r="H442" s="62"/>
      <c r="I442" s="62"/>
      <c r="J442" s="62"/>
    </row>
    <row r="443" spans="1:10" hidden="1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</row>
    <row r="444" spans="1:10" hidden="1" x14ac:dyDescent="0.2">
      <c r="A444" s="62"/>
      <c r="B444" s="62"/>
      <c r="C444" s="62"/>
      <c r="D444" s="62"/>
      <c r="E444" s="62"/>
      <c r="F444" s="62"/>
      <c r="G444" s="62"/>
      <c r="H444" s="62"/>
      <c r="I444" s="62"/>
      <c r="J444" s="62"/>
    </row>
    <row r="445" spans="1:10" hidden="1" x14ac:dyDescent="0.2">
      <c r="A445" s="62"/>
      <c r="B445" s="62"/>
      <c r="C445" s="62"/>
      <c r="D445" s="62"/>
      <c r="E445" s="62"/>
      <c r="F445" s="62"/>
      <c r="G445" s="62"/>
      <c r="H445" s="62"/>
      <c r="I445" s="62"/>
      <c r="J445" s="62"/>
    </row>
    <row r="446" spans="1:10" hidden="1" x14ac:dyDescent="0.2">
      <c r="A446" s="62"/>
      <c r="B446" s="62"/>
      <c r="C446" s="62"/>
      <c r="D446" s="62"/>
      <c r="E446" s="62"/>
      <c r="F446" s="62"/>
      <c r="G446" s="62"/>
      <c r="H446" s="62"/>
      <c r="I446" s="62"/>
      <c r="J446" s="62"/>
    </row>
    <row r="447" spans="1:10" hidden="1" x14ac:dyDescent="0.2">
      <c r="A447" s="62"/>
      <c r="B447" s="62"/>
      <c r="C447" s="62"/>
      <c r="D447" s="62"/>
      <c r="E447" s="62"/>
      <c r="F447" s="62"/>
      <c r="G447" s="62"/>
      <c r="H447" s="62"/>
      <c r="I447" s="62"/>
      <c r="J447" s="62"/>
    </row>
    <row r="448" spans="1:10" hidden="1" x14ac:dyDescent="0.2">
      <c r="A448" s="62"/>
      <c r="B448" s="62"/>
      <c r="C448" s="62"/>
      <c r="D448" s="62"/>
      <c r="E448" s="62"/>
      <c r="F448" s="62"/>
      <c r="G448" s="62"/>
      <c r="H448" s="62"/>
      <c r="I448" s="62"/>
      <c r="J448" s="62"/>
    </row>
    <row r="449" spans="1:10" hidden="1" x14ac:dyDescent="0.2">
      <c r="A449" s="62"/>
      <c r="B449" s="62"/>
      <c r="C449" s="62"/>
      <c r="D449" s="62"/>
      <c r="E449" s="62"/>
      <c r="F449" s="62"/>
      <c r="G449" s="62"/>
      <c r="H449" s="62"/>
      <c r="I449" s="62"/>
      <c r="J449" s="62"/>
    </row>
    <row r="450" spans="1:10" hidden="1" x14ac:dyDescent="0.2">
      <c r="A450" s="62"/>
      <c r="B450" s="62"/>
      <c r="C450" s="62"/>
      <c r="D450" s="62"/>
      <c r="E450" s="62"/>
      <c r="F450" s="62"/>
      <c r="G450" s="62"/>
      <c r="H450" s="62"/>
      <c r="I450" s="62"/>
      <c r="J450" s="62"/>
    </row>
    <row r="451" spans="1:10" hidden="1" x14ac:dyDescent="0.2">
      <c r="A451" s="62"/>
      <c r="B451" s="62"/>
      <c r="C451" s="62"/>
      <c r="D451" s="62"/>
      <c r="E451" s="62"/>
      <c r="F451" s="62"/>
      <c r="G451" s="62"/>
      <c r="H451" s="62"/>
      <c r="I451" s="62"/>
      <c r="J451" s="62"/>
    </row>
    <row r="452" spans="1:10" hidden="1" x14ac:dyDescent="0.2">
      <c r="A452" s="62"/>
      <c r="B452" s="62"/>
      <c r="C452" s="62"/>
      <c r="D452" s="62"/>
      <c r="E452" s="62"/>
      <c r="F452" s="62"/>
      <c r="G452" s="62"/>
      <c r="H452" s="62"/>
      <c r="I452" s="62"/>
      <c r="J452" s="62"/>
    </row>
    <row r="453" spans="1:10" hidden="1" x14ac:dyDescent="0.2">
      <c r="A453" s="62"/>
      <c r="B453" s="62"/>
      <c r="C453" s="62"/>
      <c r="D453" s="62"/>
      <c r="E453" s="62"/>
      <c r="F453" s="62"/>
      <c r="G453" s="62"/>
      <c r="H453" s="62"/>
      <c r="I453" s="62"/>
      <c r="J453" s="62"/>
    </row>
    <row r="454" spans="1:10" hidden="1" x14ac:dyDescent="0.2">
      <c r="A454" s="62"/>
      <c r="B454" s="62"/>
      <c r="C454" s="62"/>
      <c r="D454" s="62"/>
      <c r="E454" s="62"/>
      <c r="F454" s="62"/>
      <c r="G454" s="62"/>
      <c r="H454" s="62"/>
      <c r="I454" s="62"/>
      <c r="J454" s="62"/>
    </row>
    <row r="455" spans="1:10" hidden="1" x14ac:dyDescent="0.2">
      <c r="A455" s="62"/>
      <c r="B455" s="62"/>
      <c r="C455" s="62"/>
      <c r="D455" s="62"/>
      <c r="E455" s="62"/>
      <c r="F455" s="62"/>
      <c r="G455" s="62"/>
      <c r="H455" s="62"/>
      <c r="I455" s="62"/>
      <c r="J455" s="62"/>
    </row>
    <row r="456" spans="1:10" hidden="1" x14ac:dyDescent="0.2">
      <c r="A456" s="62"/>
      <c r="B456" s="62"/>
      <c r="C456" s="62"/>
      <c r="D456" s="62"/>
      <c r="E456" s="62"/>
      <c r="F456" s="62"/>
      <c r="G456" s="62"/>
      <c r="H456" s="62"/>
      <c r="I456" s="62"/>
      <c r="J456" s="62"/>
    </row>
    <row r="457" spans="1:10" hidden="1" x14ac:dyDescent="0.2">
      <c r="A457" s="62"/>
      <c r="B457" s="62"/>
      <c r="C457" s="62"/>
      <c r="D457" s="62"/>
      <c r="E457" s="62"/>
      <c r="F457" s="62"/>
      <c r="G457" s="62"/>
      <c r="H457" s="62"/>
      <c r="I457" s="62"/>
      <c r="J457" s="62"/>
    </row>
    <row r="458" spans="1:10" hidden="1" x14ac:dyDescent="0.2">
      <c r="A458" s="62"/>
      <c r="B458" s="62"/>
      <c r="C458" s="62"/>
      <c r="D458" s="62"/>
      <c r="E458" s="62"/>
      <c r="F458" s="62"/>
      <c r="G458" s="62"/>
      <c r="H458" s="62"/>
      <c r="I458" s="62"/>
      <c r="J458" s="62"/>
    </row>
    <row r="459" spans="1:10" hidden="1" x14ac:dyDescent="0.2">
      <c r="A459" s="62"/>
      <c r="B459" s="62"/>
      <c r="C459" s="62"/>
      <c r="D459" s="62"/>
      <c r="E459" s="62"/>
      <c r="F459" s="62"/>
      <c r="G459" s="62"/>
      <c r="H459" s="62"/>
      <c r="I459" s="62"/>
      <c r="J459" s="62"/>
    </row>
    <row r="460" spans="1:10" hidden="1" x14ac:dyDescent="0.2">
      <c r="A460" s="62"/>
      <c r="B460" s="62"/>
      <c r="C460" s="62"/>
      <c r="D460" s="62"/>
      <c r="E460" s="62"/>
      <c r="F460" s="62"/>
      <c r="G460" s="62"/>
      <c r="H460" s="62"/>
      <c r="I460" s="62"/>
      <c r="J460" s="62"/>
    </row>
    <row r="461" spans="1:10" hidden="1" x14ac:dyDescent="0.2">
      <c r="A461" s="62"/>
      <c r="B461" s="62"/>
      <c r="C461" s="62"/>
      <c r="D461" s="62"/>
      <c r="E461" s="62"/>
      <c r="F461" s="62"/>
      <c r="G461" s="62"/>
      <c r="H461" s="62"/>
      <c r="I461" s="62"/>
      <c r="J461" s="62"/>
    </row>
    <row r="462" spans="1:10" hidden="1" x14ac:dyDescent="0.2">
      <c r="A462" s="62"/>
      <c r="B462" s="62"/>
      <c r="C462" s="62"/>
      <c r="D462" s="62"/>
      <c r="E462" s="62"/>
      <c r="F462" s="62"/>
      <c r="G462" s="62"/>
      <c r="H462" s="62"/>
      <c r="I462" s="62"/>
      <c r="J462" s="62"/>
    </row>
    <row r="463" spans="1:10" hidden="1" x14ac:dyDescent="0.2">
      <c r="A463" s="62"/>
      <c r="B463" s="62"/>
      <c r="C463" s="62"/>
      <c r="D463" s="62"/>
      <c r="E463" s="62"/>
      <c r="F463" s="62"/>
      <c r="G463" s="62"/>
      <c r="H463" s="62"/>
      <c r="I463" s="62"/>
      <c r="J463" s="62"/>
    </row>
    <row r="464" spans="1:10" hidden="1" x14ac:dyDescent="0.2">
      <c r="A464" s="62"/>
      <c r="B464" s="62"/>
      <c r="C464" s="62"/>
      <c r="D464" s="62"/>
      <c r="E464" s="62"/>
      <c r="F464" s="62"/>
      <c r="G464" s="62"/>
      <c r="H464" s="62"/>
      <c r="I464" s="62"/>
      <c r="J464" s="62"/>
    </row>
    <row r="465" spans="1:10" hidden="1" x14ac:dyDescent="0.2">
      <c r="A465" s="62"/>
      <c r="B465" s="62"/>
      <c r="C465" s="62"/>
      <c r="D465" s="62"/>
      <c r="E465" s="62"/>
      <c r="F465" s="62"/>
      <c r="G465" s="62"/>
      <c r="H465" s="62"/>
      <c r="I465" s="62"/>
      <c r="J465" s="62"/>
    </row>
    <row r="466" spans="1:10" hidden="1" x14ac:dyDescent="0.2">
      <c r="A466" s="62"/>
      <c r="B466" s="62"/>
      <c r="C466" s="62"/>
      <c r="D466" s="62"/>
      <c r="E466" s="62"/>
      <c r="F466" s="62"/>
      <c r="G466" s="62"/>
      <c r="H466" s="62"/>
      <c r="I466" s="62"/>
      <c r="J466" s="62"/>
    </row>
    <row r="467" spans="1:10" hidden="1" x14ac:dyDescent="0.2">
      <c r="A467" s="62"/>
      <c r="B467" s="62"/>
      <c r="C467" s="62"/>
      <c r="D467" s="62"/>
      <c r="E467" s="62"/>
      <c r="F467" s="62"/>
      <c r="G467" s="62"/>
      <c r="H467" s="62"/>
      <c r="I467" s="62"/>
      <c r="J467" s="62"/>
    </row>
    <row r="468" spans="1:10" hidden="1" x14ac:dyDescent="0.2">
      <c r="A468" s="62"/>
      <c r="B468" s="62"/>
      <c r="C468" s="62"/>
      <c r="D468" s="62"/>
      <c r="E468" s="62"/>
      <c r="F468" s="62"/>
      <c r="G468" s="62"/>
      <c r="H468" s="62"/>
      <c r="I468" s="62"/>
      <c r="J468" s="62"/>
    </row>
    <row r="469" spans="1:10" hidden="1" x14ac:dyDescent="0.2">
      <c r="A469" s="62"/>
      <c r="B469" s="62"/>
      <c r="C469" s="62"/>
      <c r="D469" s="62"/>
      <c r="E469" s="62"/>
      <c r="F469" s="62"/>
      <c r="G469" s="62"/>
      <c r="H469" s="62"/>
      <c r="I469" s="62"/>
      <c r="J469" s="62"/>
    </row>
    <row r="470" spans="1:10" hidden="1" x14ac:dyDescent="0.2">
      <c r="A470" s="62"/>
      <c r="B470" s="62"/>
      <c r="C470" s="62"/>
      <c r="D470" s="62"/>
      <c r="E470" s="62"/>
      <c r="F470" s="62"/>
      <c r="G470" s="62"/>
      <c r="H470" s="62"/>
      <c r="I470" s="62"/>
      <c r="J470" s="62"/>
    </row>
    <row r="471" spans="1:10" hidden="1" x14ac:dyDescent="0.2">
      <c r="A471" s="62"/>
      <c r="B471" s="62"/>
      <c r="C471" s="62"/>
      <c r="D471" s="62"/>
      <c r="E471" s="62"/>
      <c r="F471" s="62"/>
      <c r="G471" s="62"/>
      <c r="H471" s="62"/>
      <c r="I471" s="62"/>
      <c r="J471" s="62"/>
    </row>
    <row r="472" spans="1:10" hidden="1" x14ac:dyDescent="0.2">
      <c r="A472" s="62"/>
      <c r="B472" s="62"/>
      <c r="C472" s="62"/>
      <c r="D472" s="62"/>
      <c r="E472" s="62"/>
      <c r="F472" s="62"/>
      <c r="G472" s="62"/>
      <c r="H472" s="62"/>
      <c r="I472" s="62"/>
      <c r="J472" s="62"/>
    </row>
    <row r="473" spans="1:10" hidden="1" x14ac:dyDescent="0.2">
      <c r="A473" s="62"/>
      <c r="B473" s="62"/>
      <c r="C473" s="62"/>
      <c r="D473" s="62"/>
      <c r="E473" s="62"/>
      <c r="F473" s="62"/>
      <c r="G473" s="62"/>
      <c r="H473" s="62"/>
      <c r="I473" s="62"/>
      <c r="J473" s="62"/>
    </row>
    <row r="474" spans="1:10" hidden="1" x14ac:dyDescent="0.2">
      <c r="A474" s="62"/>
      <c r="B474" s="62"/>
      <c r="C474" s="62"/>
      <c r="D474" s="62"/>
      <c r="E474" s="62"/>
      <c r="F474" s="62"/>
      <c r="G474" s="62"/>
      <c r="H474" s="62"/>
      <c r="I474" s="62"/>
      <c r="J474" s="62"/>
    </row>
    <row r="475" spans="1:10" hidden="1" x14ac:dyDescent="0.2">
      <c r="A475" s="62"/>
      <c r="B475" s="62"/>
      <c r="C475" s="62"/>
      <c r="D475" s="62"/>
      <c r="E475" s="62"/>
      <c r="F475" s="62"/>
      <c r="G475" s="62"/>
      <c r="H475" s="62"/>
      <c r="I475" s="62"/>
      <c r="J475" s="62"/>
    </row>
    <row r="476" spans="1:10" hidden="1" x14ac:dyDescent="0.2">
      <c r="A476" s="62"/>
      <c r="B476" s="62"/>
      <c r="C476" s="62"/>
      <c r="D476" s="62"/>
      <c r="E476" s="62"/>
      <c r="F476" s="62"/>
      <c r="G476" s="62"/>
      <c r="H476" s="62"/>
      <c r="I476" s="62"/>
      <c r="J476" s="62"/>
    </row>
    <row r="477" spans="1:10" hidden="1" x14ac:dyDescent="0.2">
      <c r="A477" s="62"/>
      <c r="B477" s="62"/>
      <c r="C477" s="62"/>
      <c r="D477" s="62"/>
      <c r="E477" s="62"/>
      <c r="F477" s="62"/>
      <c r="G477" s="62"/>
      <c r="H477" s="62"/>
      <c r="I477" s="62"/>
      <c r="J477" s="62"/>
    </row>
    <row r="478" spans="1:10" hidden="1" x14ac:dyDescent="0.2">
      <c r="A478" s="62"/>
      <c r="B478" s="62"/>
      <c r="C478" s="62"/>
      <c r="D478" s="62"/>
      <c r="E478" s="62"/>
      <c r="F478" s="62"/>
      <c r="G478" s="62"/>
      <c r="H478" s="62"/>
      <c r="I478" s="62"/>
      <c r="J478" s="62"/>
    </row>
    <row r="479" spans="1:10" hidden="1" x14ac:dyDescent="0.2">
      <c r="A479" s="62"/>
      <c r="B479" s="62"/>
      <c r="C479" s="62"/>
      <c r="D479" s="62"/>
      <c r="E479" s="62"/>
      <c r="F479" s="62"/>
      <c r="G479" s="62"/>
      <c r="H479" s="62"/>
      <c r="I479" s="62"/>
      <c r="J479" s="62"/>
    </row>
    <row r="480" spans="1:10" hidden="1" x14ac:dyDescent="0.2">
      <c r="A480" s="62"/>
      <c r="B480" s="62"/>
      <c r="C480" s="62"/>
      <c r="D480" s="62"/>
      <c r="E480" s="62"/>
      <c r="F480" s="62"/>
      <c r="G480" s="62"/>
      <c r="H480" s="62"/>
      <c r="I480" s="62"/>
      <c r="J480" s="62"/>
    </row>
    <row r="481" spans="1:10" hidden="1" x14ac:dyDescent="0.2">
      <c r="A481" s="62"/>
      <c r="B481" s="62"/>
      <c r="C481" s="62"/>
      <c r="D481" s="62"/>
      <c r="E481" s="62"/>
      <c r="F481" s="62"/>
      <c r="G481" s="62"/>
      <c r="H481" s="62"/>
      <c r="I481" s="62"/>
      <c r="J481" s="62"/>
    </row>
    <row r="482" spans="1:10" hidden="1" x14ac:dyDescent="0.2">
      <c r="A482" s="62"/>
      <c r="B482" s="62"/>
      <c r="C482" s="62"/>
      <c r="D482" s="62"/>
      <c r="E482" s="62"/>
      <c r="F482" s="62"/>
      <c r="G482" s="62"/>
      <c r="H482" s="62"/>
      <c r="I482" s="62"/>
      <c r="J482" s="62"/>
    </row>
    <row r="483" spans="1:10" hidden="1" x14ac:dyDescent="0.2">
      <c r="A483" s="62"/>
      <c r="B483" s="62"/>
      <c r="C483" s="62"/>
      <c r="D483" s="62"/>
      <c r="E483" s="62"/>
      <c r="F483" s="62"/>
      <c r="G483" s="62"/>
      <c r="H483" s="62"/>
      <c r="I483" s="62"/>
      <c r="J483" s="62"/>
    </row>
    <row r="484" spans="1:10" hidden="1" x14ac:dyDescent="0.2">
      <c r="A484" s="62"/>
      <c r="B484" s="62"/>
      <c r="C484" s="62"/>
      <c r="D484" s="62"/>
      <c r="E484" s="62"/>
      <c r="F484" s="62"/>
      <c r="G484" s="62"/>
      <c r="H484" s="62"/>
      <c r="I484" s="62"/>
      <c r="J484" s="62"/>
    </row>
    <row r="485" spans="1:10" hidden="1" x14ac:dyDescent="0.2">
      <c r="A485" s="62"/>
      <c r="B485" s="62"/>
      <c r="C485" s="62"/>
      <c r="D485" s="62"/>
      <c r="E485" s="62"/>
      <c r="F485" s="62"/>
      <c r="G485" s="62"/>
      <c r="H485" s="62"/>
      <c r="I485" s="62"/>
      <c r="J485" s="62"/>
    </row>
    <row r="486" spans="1:10" hidden="1" x14ac:dyDescent="0.2">
      <c r="A486" s="62"/>
      <c r="B486" s="62"/>
      <c r="C486" s="62"/>
      <c r="D486" s="62"/>
      <c r="E486" s="62"/>
      <c r="F486" s="62"/>
      <c r="G486" s="62"/>
      <c r="H486" s="62"/>
      <c r="I486" s="62"/>
      <c r="J486" s="62"/>
    </row>
    <row r="487" spans="1:10" hidden="1" x14ac:dyDescent="0.2">
      <c r="A487" s="62"/>
      <c r="B487" s="62"/>
      <c r="C487" s="62"/>
      <c r="D487" s="62"/>
      <c r="E487" s="62"/>
      <c r="F487" s="62"/>
      <c r="G487" s="62"/>
      <c r="H487" s="62"/>
      <c r="I487" s="62"/>
      <c r="J487" s="62"/>
    </row>
    <row r="488" spans="1:10" hidden="1" x14ac:dyDescent="0.2">
      <c r="A488" s="62"/>
      <c r="B488" s="62"/>
      <c r="C488" s="62"/>
      <c r="D488" s="62"/>
      <c r="E488" s="62"/>
      <c r="F488" s="62"/>
      <c r="G488" s="62"/>
      <c r="H488" s="62"/>
      <c r="I488" s="62"/>
      <c r="J488" s="62"/>
    </row>
    <row r="489" spans="1:10" hidden="1" x14ac:dyDescent="0.2">
      <c r="A489" s="62"/>
      <c r="B489" s="62"/>
      <c r="C489" s="62"/>
      <c r="D489" s="62"/>
      <c r="E489" s="62"/>
      <c r="F489" s="62"/>
      <c r="G489" s="62"/>
      <c r="H489" s="62"/>
      <c r="I489" s="62"/>
      <c r="J489" s="62"/>
    </row>
    <row r="490" spans="1:10" hidden="1" x14ac:dyDescent="0.2">
      <c r="A490" s="62"/>
      <c r="B490" s="62"/>
      <c r="C490" s="62"/>
      <c r="D490" s="62"/>
      <c r="E490" s="62"/>
      <c r="F490" s="62"/>
      <c r="G490" s="62"/>
      <c r="H490" s="62"/>
      <c r="I490" s="62"/>
      <c r="J490" s="62"/>
    </row>
    <row r="491" spans="1:10" hidden="1" x14ac:dyDescent="0.2">
      <c r="A491" s="62"/>
      <c r="B491" s="62"/>
      <c r="C491" s="62"/>
      <c r="D491" s="62"/>
      <c r="E491" s="62"/>
      <c r="F491" s="62"/>
      <c r="G491" s="62"/>
      <c r="H491" s="62"/>
      <c r="I491" s="62"/>
      <c r="J491" s="62"/>
    </row>
    <row r="492" spans="1:10" hidden="1" x14ac:dyDescent="0.2">
      <c r="A492" s="62"/>
      <c r="B492" s="62"/>
      <c r="C492" s="62"/>
      <c r="D492" s="62"/>
      <c r="E492" s="62"/>
      <c r="F492" s="62"/>
      <c r="G492" s="62"/>
      <c r="H492" s="62"/>
      <c r="I492" s="62"/>
      <c r="J492" s="62"/>
    </row>
    <row r="493" spans="1:10" hidden="1" x14ac:dyDescent="0.2">
      <c r="A493" s="62"/>
      <c r="B493" s="62"/>
      <c r="C493" s="62"/>
      <c r="D493" s="62"/>
      <c r="E493" s="62"/>
      <c r="F493" s="62"/>
      <c r="G493" s="62"/>
      <c r="H493" s="62"/>
      <c r="I493" s="62"/>
      <c r="J493" s="62"/>
    </row>
    <row r="494" spans="1:10" hidden="1" x14ac:dyDescent="0.2">
      <c r="A494" s="62"/>
      <c r="B494" s="62"/>
      <c r="C494" s="62"/>
      <c r="D494" s="62"/>
      <c r="E494" s="62"/>
      <c r="F494" s="62"/>
      <c r="G494" s="62"/>
      <c r="H494" s="62"/>
      <c r="I494" s="62"/>
      <c r="J494" s="62"/>
    </row>
    <row r="495" spans="1:10" hidden="1" x14ac:dyDescent="0.2">
      <c r="A495" s="62"/>
      <c r="B495" s="62"/>
      <c r="C495" s="62"/>
      <c r="D495" s="62"/>
      <c r="E495" s="62"/>
      <c r="F495" s="62"/>
      <c r="G495" s="62"/>
      <c r="H495" s="62"/>
      <c r="I495" s="62"/>
      <c r="J495" s="62"/>
    </row>
    <row r="496" spans="1:10" hidden="1" x14ac:dyDescent="0.2">
      <c r="A496" s="62"/>
      <c r="B496" s="62"/>
      <c r="C496" s="62"/>
      <c r="D496" s="62"/>
      <c r="E496" s="62"/>
      <c r="F496" s="62"/>
      <c r="G496" s="62"/>
      <c r="H496" s="62"/>
      <c r="I496" s="62"/>
      <c r="J496" s="62"/>
    </row>
    <row r="497" spans="1:10" hidden="1" x14ac:dyDescent="0.2">
      <c r="A497" s="62"/>
      <c r="B497" s="62"/>
      <c r="C497" s="62"/>
      <c r="D497" s="62"/>
      <c r="E497" s="62"/>
      <c r="F497" s="62"/>
      <c r="G497" s="62"/>
      <c r="H497" s="62"/>
      <c r="I497" s="62"/>
      <c r="J497" s="62"/>
    </row>
    <row r="498" spans="1:10" hidden="1" x14ac:dyDescent="0.2">
      <c r="A498" s="62"/>
      <c r="B498" s="62"/>
      <c r="C498" s="62"/>
      <c r="D498" s="62"/>
      <c r="E498" s="62"/>
      <c r="F498" s="62"/>
      <c r="G498" s="62"/>
      <c r="H498" s="62"/>
      <c r="I498" s="62"/>
      <c r="J498" s="62"/>
    </row>
    <row r="499" spans="1:10" hidden="1" x14ac:dyDescent="0.2">
      <c r="A499" s="62"/>
      <c r="B499" s="62"/>
      <c r="C499" s="62"/>
      <c r="D499" s="62"/>
      <c r="E499" s="62"/>
      <c r="F499" s="62"/>
      <c r="G499" s="62"/>
      <c r="H499" s="62"/>
      <c r="I499" s="62"/>
      <c r="J499" s="62"/>
    </row>
    <row r="500" spans="1:10" hidden="1" x14ac:dyDescent="0.2">
      <c r="A500" s="62"/>
      <c r="B500" s="62"/>
      <c r="C500" s="62"/>
      <c r="D500" s="62"/>
      <c r="E500" s="62"/>
      <c r="F500" s="62"/>
      <c r="G500" s="62"/>
      <c r="H500" s="62"/>
      <c r="I500" s="62"/>
      <c r="J500" s="62"/>
    </row>
    <row r="501" spans="1:10" hidden="1" x14ac:dyDescent="0.2">
      <c r="A501" s="62"/>
      <c r="B501" s="62"/>
      <c r="C501" s="62"/>
      <c r="D501" s="62"/>
      <c r="E501" s="62"/>
      <c r="F501" s="62"/>
      <c r="G501" s="62"/>
      <c r="H501" s="62"/>
      <c r="I501" s="62"/>
      <c r="J501" s="62"/>
    </row>
    <row r="502" spans="1:10" hidden="1" x14ac:dyDescent="0.2">
      <c r="A502" s="62"/>
      <c r="B502" s="62"/>
      <c r="C502" s="62"/>
      <c r="D502" s="62"/>
      <c r="E502" s="62"/>
      <c r="F502" s="62"/>
      <c r="G502" s="62"/>
      <c r="H502" s="62"/>
      <c r="I502" s="62"/>
      <c r="J502" s="62"/>
    </row>
    <row r="503" spans="1:10" hidden="1" x14ac:dyDescent="0.2">
      <c r="A503" s="62"/>
      <c r="B503" s="62"/>
      <c r="C503" s="62"/>
      <c r="D503" s="62"/>
      <c r="E503" s="62"/>
      <c r="F503" s="62"/>
      <c r="G503" s="62"/>
      <c r="H503" s="62"/>
      <c r="I503" s="62"/>
      <c r="J503" s="62"/>
    </row>
    <row r="504" spans="1:10" hidden="1" x14ac:dyDescent="0.2">
      <c r="A504" s="62"/>
      <c r="B504" s="62"/>
      <c r="C504" s="62"/>
      <c r="D504" s="62"/>
      <c r="E504" s="62"/>
      <c r="F504" s="62"/>
      <c r="G504" s="62"/>
      <c r="H504" s="62"/>
      <c r="I504" s="62"/>
      <c r="J504" s="62"/>
    </row>
    <row r="505" spans="1:10" hidden="1" x14ac:dyDescent="0.2">
      <c r="A505" s="62"/>
      <c r="B505" s="62"/>
      <c r="C505" s="62"/>
      <c r="D505" s="62"/>
      <c r="E505" s="62"/>
      <c r="F505" s="62"/>
      <c r="G505" s="62"/>
      <c r="H505" s="62"/>
      <c r="I505" s="62"/>
      <c r="J505" s="62"/>
    </row>
    <row r="506" spans="1:10" hidden="1" x14ac:dyDescent="0.2">
      <c r="A506" s="62"/>
      <c r="B506" s="62"/>
      <c r="C506" s="62"/>
      <c r="D506" s="62"/>
      <c r="E506" s="62"/>
      <c r="F506" s="62"/>
      <c r="G506" s="62"/>
      <c r="H506" s="62"/>
      <c r="I506" s="62"/>
      <c r="J506" s="62"/>
    </row>
    <row r="507" spans="1:10" hidden="1" x14ac:dyDescent="0.2">
      <c r="A507" s="62"/>
      <c r="B507" s="62"/>
      <c r="C507" s="62"/>
      <c r="D507" s="62"/>
      <c r="E507" s="62"/>
      <c r="F507" s="62"/>
      <c r="G507" s="62"/>
      <c r="H507" s="62"/>
      <c r="I507" s="62"/>
      <c r="J507" s="62"/>
    </row>
    <row r="508" spans="1:10" hidden="1" x14ac:dyDescent="0.2">
      <c r="A508" s="62"/>
      <c r="B508" s="62"/>
      <c r="C508" s="62"/>
      <c r="D508" s="62"/>
      <c r="E508" s="62"/>
      <c r="F508" s="62"/>
      <c r="G508" s="62"/>
      <c r="H508" s="62"/>
      <c r="I508" s="62"/>
      <c r="J508" s="62"/>
    </row>
    <row r="509" spans="1:10" hidden="1" x14ac:dyDescent="0.2">
      <c r="A509" s="62"/>
      <c r="B509" s="62"/>
      <c r="C509" s="62"/>
      <c r="D509" s="62"/>
      <c r="E509" s="62"/>
      <c r="F509" s="62"/>
      <c r="G509" s="62"/>
      <c r="H509" s="62"/>
      <c r="I509" s="62"/>
      <c r="J509" s="62"/>
    </row>
    <row r="510" spans="1:10" hidden="1" x14ac:dyDescent="0.2">
      <c r="A510" s="62"/>
      <c r="B510" s="62"/>
      <c r="C510" s="62"/>
      <c r="D510" s="62"/>
      <c r="E510" s="62"/>
      <c r="F510" s="62"/>
      <c r="G510" s="62"/>
      <c r="H510" s="62"/>
      <c r="I510" s="62"/>
      <c r="J510" s="62"/>
    </row>
    <row r="511" spans="1:10" hidden="1" x14ac:dyDescent="0.2">
      <c r="A511" s="62"/>
      <c r="B511" s="62"/>
      <c r="C511" s="62"/>
      <c r="D511" s="62"/>
      <c r="E511" s="62"/>
      <c r="F511" s="62"/>
      <c r="G511" s="62"/>
      <c r="H511" s="62"/>
      <c r="I511" s="62"/>
      <c r="J511" s="62"/>
    </row>
    <row r="512" spans="1:10" hidden="1" x14ac:dyDescent="0.2">
      <c r="A512" s="62"/>
      <c r="B512" s="62"/>
      <c r="C512" s="62"/>
      <c r="D512" s="62"/>
      <c r="E512" s="62"/>
      <c r="F512" s="62"/>
      <c r="G512" s="62"/>
      <c r="H512" s="62"/>
      <c r="I512" s="62"/>
      <c r="J512" s="62"/>
    </row>
    <row r="513" spans="1:10" hidden="1" x14ac:dyDescent="0.2">
      <c r="A513" s="62"/>
      <c r="B513" s="62"/>
      <c r="C513" s="62"/>
      <c r="D513" s="62"/>
      <c r="E513" s="62"/>
      <c r="F513" s="62"/>
      <c r="G513" s="62"/>
      <c r="H513" s="62"/>
      <c r="I513" s="62"/>
      <c r="J513" s="62"/>
    </row>
    <row r="514" spans="1:10" hidden="1" x14ac:dyDescent="0.2">
      <c r="A514" s="62"/>
      <c r="B514" s="62"/>
      <c r="C514" s="62"/>
      <c r="D514" s="62"/>
      <c r="E514" s="62"/>
      <c r="F514" s="62"/>
      <c r="G514" s="62"/>
      <c r="H514" s="62"/>
      <c r="I514" s="62"/>
      <c r="J514" s="62"/>
    </row>
    <row r="515" spans="1:10" hidden="1" x14ac:dyDescent="0.2">
      <c r="A515" s="62"/>
      <c r="B515" s="62"/>
      <c r="C515" s="62"/>
      <c r="D515" s="62"/>
      <c r="E515" s="62"/>
      <c r="F515" s="62"/>
      <c r="G515" s="62"/>
      <c r="H515" s="62"/>
      <c r="I515" s="62"/>
      <c r="J515" s="62"/>
    </row>
    <row r="516" spans="1:10" hidden="1" x14ac:dyDescent="0.2">
      <c r="A516" s="62"/>
      <c r="B516" s="62"/>
      <c r="C516" s="62"/>
      <c r="D516" s="62"/>
      <c r="E516" s="62"/>
      <c r="F516" s="62"/>
      <c r="G516" s="62"/>
      <c r="H516" s="62"/>
      <c r="I516" s="62"/>
      <c r="J516" s="62"/>
    </row>
    <row r="517" spans="1:10" ht="12.6" hidden="1" customHeight="1" x14ac:dyDescent="0.2">
      <c r="A517" s="62"/>
      <c r="B517" s="62"/>
      <c r="C517" s="62"/>
      <c r="D517" s="62"/>
      <c r="E517" s="62"/>
      <c r="F517" s="62"/>
      <c r="G517" s="62"/>
      <c r="H517" s="62"/>
      <c r="I517" s="62"/>
    </row>
    <row r="518" spans="1:10" ht="12.6" hidden="1" customHeight="1" x14ac:dyDescent="0.2">
      <c r="A518" s="62"/>
      <c r="B518" s="62"/>
      <c r="C518" s="62"/>
      <c r="D518" s="62"/>
      <c r="E518" s="62"/>
      <c r="F518" s="62"/>
      <c r="G518" s="62"/>
      <c r="H518" s="62"/>
      <c r="I518" s="62"/>
    </row>
    <row r="519" spans="1:10" ht="12.6" hidden="1" customHeight="1" x14ac:dyDescent="0.2">
      <c r="A519" s="62"/>
      <c r="B519" s="62"/>
      <c r="C519" s="62"/>
      <c r="D519" s="62"/>
      <c r="E519" s="62"/>
      <c r="F519" s="62"/>
      <c r="G519" s="62"/>
      <c r="H519" s="62"/>
      <c r="I519" s="62"/>
    </row>
    <row r="520" spans="1:10" ht="12.6" hidden="1" customHeight="1" x14ac:dyDescent="0.2">
      <c r="A520" s="62"/>
      <c r="B520" s="62"/>
      <c r="C520" s="62"/>
      <c r="D520" s="62"/>
      <c r="E520" s="62"/>
      <c r="F520" s="62"/>
      <c r="G520" s="62"/>
      <c r="H520" s="62"/>
      <c r="I520" s="62"/>
    </row>
    <row r="521" spans="1:10" ht="12.6" hidden="1" customHeight="1" x14ac:dyDescent="0.2">
      <c r="A521" s="62"/>
      <c r="B521" s="62"/>
      <c r="C521" s="62"/>
      <c r="D521" s="62"/>
      <c r="E521" s="62"/>
      <c r="F521" s="62"/>
      <c r="G521" s="62"/>
      <c r="H521" s="62"/>
      <c r="I521" s="62"/>
    </row>
    <row r="522" spans="1:10" ht="12.6" hidden="1" customHeight="1" x14ac:dyDescent="0.2">
      <c r="A522" s="62"/>
      <c r="B522" s="62"/>
      <c r="C522" s="62"/>
      <c r="D522" s="62"/>
      <c r="E522" s="62"/>
      <c r="F522" s="62"/>
      <c r="G522" s="62"/>
      <c r="H522" s="62"/>
      <c r="I522" s="62"/>
    </row>
    <row r="523" spans="1:10" ht="12.6" hidden="1" customHeight="1" x14ac:dyDescent="0.2">
      <c r="A523" s="62"/>
      <c r="B523" s="62"/>
      <c r="C523" s="62"/>
      <c r="D523" s="62"/>
      <c r="E523" s="62"/>
      <c r="F523" s="62"/>
      <c r="G523" s="62"/>
      <c r="H523" s="62"/>
      <c r="I523" s="62"/>
    </row>
    <row r="524" spans="1:10" ht="12.6" hidden="1" customHeight="1" x14ac:dyDescent="0.2">
      <c r="A524" s="62"/>
      <c r="B524" s="62"/>
      <c r="C524" s="62"/>
      <c r="D524" s="62"/>
      <c r="E524" s="62"/>
      <c r="F524" s="62"/>
      <c r="G524" s="62"/>
      <c r="H524" s="62"/>
      <c r="I524" s="62"/>
    </row>
    <row r="525" spans="1:10" ht="12.6" hidden="1" customHeight="1" x14ac:dyDescent="0.2">
      <c r="A525" s="62"/>
      <c r="B525" s="62"/>
      <c r="C525" s="62"/>
      <c r="D525" s="62"/>
      <c r="E525" s="62"/>
      <c r="F525" s="62"/>
      <c r="G525" s="62"/>
      <c r="H525" s="62"/>
      <c r="I525" s="62"/>
    </row>
    <row r="526" spans="1:10" ht="12.6" hidden="1" customHeight="1" x14ac:dyDescent="0.2"/>
    <row r="527" spans="1:10" ht="12.6" hidden="1" customHeight="1" x14ac:dyDescent="0.2"/>
    <row r="528" spans="1:10" ht="12.6" hidden="1" customHeight="1" x14ac:dyDescent="0.2"/>
    <row r="529" ht="12.6" hidden="1" customHeight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</sheetData>
  <mergeCells count="20"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A1:I1"/>
    <mergeCell ref="B43:C43"/>
    <mergeCell ref="D43:E43"/>
    <mergeCell ref="F43:G43"/>
    <mergeCell ref="C212:G212"/>
    <mergeCell ref="C305:I305"/>
    <mergeCell ref="C307:I307"/>
    <mergeCell ref="B318:D318"/>
    <mergeCell ref="B319:D319"/>
    <mergeCell ref="B320:D320"/>
  </mergeCells>
  <hyperlinks>
    <hyperlink ref="A80" location="Instructions!A1" display="Return to top "/>
    <hyperlink ref="A73" location="Instructions!A1" display="Return to top "/>
    <hyperlink ref="A96" location="Instructions!A1" display="Return to top "/>
    <hyperlink ref="A104" location="Instructions!A1" display="Return to top "/>
    <hyperlink ref="A110" location="Instructions!A1" display="Return to top "/>
    <hyperlink ref="A117" location="Instructions!A1" display="Return to top "/>
    <hyperlink ref="A135" location="Instructions!A1" display="Return to top "/>
    <hyperlink ref="A151" location="Instructions!A1" display="Return to top "/>
    <hyperlink ref="A170" location="Instructions!A1" display="Return to top "/>
    <hyperlink ref="A196" location="Instructions!A1" display="Return to top "/>
    <hyperlink ref="A233" location="Instructions!A1" display="Return to top "/>
    <hyperlink ref="A241" location="Instructions!A1" display="Return to top "/>
    <hyperlink ref="A256" location="Instructions!A1" display="Return to top "/>
    <hyperlink ref="A264" location="Instructions!A1" display="Return to top "/>
    <hyperlink ref="A296" location="Instructions!A1" display="Return to top "/>
    <hyperlink ref="A309" location="Instructions!A1" display="Return to top "/>
    <hyperlink ref="G3" location="Cover!A1" display="Back to Main"/>
    <hyperlink ref="A332" location="Instructions!A1" display="Return to top "/>
    <hyperlink ref="A345" location="Instructions!A1" display="Return to top "/>
    <hyperlink ref="A378" location="Instructions!A1" display="Return to top "/>
  </hyperlinks>
  <pageMargins left="0.23622047244094491" right="0.23622047244094491" top="0.35433070866141736" bottom="0.55118110236220474" header="0.31496062992125984" footer="0.15748031496062992"/>
  <pageSetup paperSize="5" scale="78" fitToHeight="5" orientation="portrait" r:id="rId1"/>
  <headerFooter>
    <oddFooter>Page &amp;P of &amp;N</oddFooter>
  </headerFooter>
  <rowBreaks count="4" manualBreakCount="4">
    <brk id="74" max="8" man="1"/>
    <brk id="152" max="8" man="1"/>
    <brk id="242" max="8" man="1"/>
    <brk id="3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9"/>
  <sheetViews>
    <sheetView zoomScale="90" zoomScaleNormal="90" zoomScaleSheetLayoutView="80" workbookViewId="0">
      <pane xSplit="2" ySplit="8" topLeftCell="C9" activePane="bottomRight" state="frozen"/>
      <selection activeCell="A36" sqref="A36:XFD1048576"/>
      <selection pane="topRight" activeCell="A36" sqref="A36:XFD1048576"/>
      <selection pane="bottomLeft" activeCell="A36" sqref="A36:XFD1048576"/>
      <selection pane="bottomRight"/>
    </sheetView>
  </sheetViews>
  <sheetFormatPr defaultColWidth="0" defaultRowHeight="12.75" zeroHeight="1" x14ac:dyDescent="0.2"/>
  <cols>
    <col min="1" max="1" width="9.42578125" customWidth="1"/>
    <col min="2" max="2" width="81.140625" customWidth="1"/>
    <col min="3" max="5" width="22.42578125" customWidth="1"/>
    <col min="6" max="6" width="9.140625" customWidth="1"/>
    <col min="7" max="16384" width="9.140625" hidden="1"/>
  </cols>
  <sheetData>
    <row r="1" spans="1:8" x14ac:dyDescent="0.2">
      <c r="A1" s="44"/>
      <c r="B1" s="44"/>
      <c r="C1" s="44"/>
      <c r="D1" s="44"/>
      <c r="E1" s="44"/>
      <c r="F1" s="553"/>
      <c r="G1" s="699"/>
      <c r="H1" s="699"/>
    </row>
    <row r="2" spans="1:8" x14ac:dyDescent="0.2">
      <c r="A2" s="44"/>
      <c r="B2" s="44"/>
      <c r="C2" s="44"/>
      <c r="D2" s="44"/>
      <c r="E2" s="739" t="s">
        <v>12</v>
      </c>
      <c r="F2" s="553"/>
      <c r="G2" s="699"/>
      <c r="H2" s="699"/>
    </row>
    <row r="3" spans="1:8" x14ac:dyDescent="0.2">
      <c r="A3" s="549" t="s">
        <v>9</v>
      </c>
      <c r="B3" s="550" t="str">
        <f>Cover!$B$13</f>
        <v>Select Name of Insurer/ Financial Holding Company</v>
      </c>
      <c r="C3" s="44"/>
      <c r="D3" s="44"/>
      <c r="E3" s="44"/>
      <c r="F3" s="553"/>
      <c r="G3" s="699"/>
      <c r="H3" s="699"/>
    </row>
    <row r="4" spans="1:8" ht="18" x14ac:dyDescent="0.25">
      <c r="A4" s="549"/>
      <c r="B4" s="550"/>
      <c r="C4" s="44"/>
      <c r="D4" s="700" t="s">
        <v>355</v>
      </c>
      <c r="E4" s="700"/>
      <c r="F4" s="701"/>
      <c r="G4" s="699"/>
      <c r="H4" s="699"/>
    </row>
    <row r="5" spans="1:8" x14ac:dyDescent="0.2">
      <c r="A5" s="549" t="s">
        <v>10</v>
      </c>
      <c r="B5" s="551">
        <f>Cover!$B$19</f>
        <v>0</v>
      </c>
      <c r="C5" s="44"/>
      <c r="D5" s="44"/>
      <c r="E5" s="44"/>
      <c r="F5" s="553"/>
      <c r="G5" s="699"/>
      <c r="H5" s="699"/>
    </row>
    <row r="6" spans="1:8" x14ac:dyDescent="0.2">
      <c r="A6" s="553"/>
      <c r="B6" s="553"/>
      <c r="C6" s="553"/>
      <c r="D6" s="553"/>
      <c r="E6" s="553"/>
      <c r="F6" s="553"/>
      <c r="G6" s="699"/>
      <c r="H6" s="699"/>
    </row>
    <row r="7" spans="1:8" x14ac:dyDescent="0.2">
      <c r="A7" s="553"/>
      <c r="B7" s="553"/>
      <c r="C7" s="553"/>
      <c r="D7" s="553"/>
      <c r="E7" s="553"/>
      <c r="F7" s="553"/>
      <c r="G7" s="699"/>
      <c r="H7" s="699"/>
    </row>
    <row r="8" spans="1:8" ht="42.75" customHeight="1" x14ac:dyDescent="0.2">
      <c r="A8" s="1567"/>
      <c r="B8" s="1567"/>
      <c r="C8" s="702" t="str">
        <f xml:space="preserve"> "Valuation Amount Balance Sheet "&amp;YEAR($B$5)</f>
        <v>Valuation Amount Balance Sheet 1900</v>
      </c>
      <c r="D8" s="448" t="str">
        <f xml:space="preserve"> "Valuation Amount Segregated Fund "&amp;YEAR($B$5)</f>
        <v>Valuation Amount Segregated Fund 1900</v>
      </c>
      <c r="E8" s="703" t="str">
        <f xml:space="preserve"> "Other Assets at Year End "&amp;YEAR($B$5)</f>
        <v>Other Assets at Year End 1900</v>
      </c>
      <c r="F8" s="553"/>
      <c r="G8" s="704" t="s">
        <v>251</v>
      </c>
      <c r="H8" s="699"/>
    </row>
    <row r="9" spans="1:8" x14ac:dyDescent="0.2">
      <c r="A9" s="1576" t="s">
        <v>249</v>
      </c>
      <c r="B9" s="1577"/>
      <c r="C9" s="705"/>
      <c r="D9" s="706"/>
      <c r="E9" s="706"/>
      <c r="F9" s="553"/>
      <c r="G9" s="451" t="s">
        <v>252</v>
      </c>
      <c r="H9" s="707"/>
    </row>
    <row r="10" spans="1:8" x14ac:dyDescent="0.2">
      <c r="A10" s="1570" t="s">
        <v>200</v>
      </c>
      <c r="B10" s="1571"/>
      <c r="C10" s="708">
        <f>'13-16 Cash &amp; Cash Equivalents'!R46</f>
        <v>0</v>
      </c>
      <c r="D10" s="709">
        <f>'13-16 Cash &amp; Cash Equivalents'!S46</f>
        <v>0</v>
      </c>
      <c r="E10" s="709">
        <f>'13-16 Cash &amp; Cash Equivalents'!T46</f>
        <v>0</v>
      </c>
      <c r="F10" s="553"/>
      <c r="G10" s="707" t="s">
        <v>331</v>
      </c>
      <c r="H10" s="707"/>
    </row>
    <row r="11" spans="1:8" x14ac:dyDescent="0.2">
      <c r="A11" s="1570" t="s">
        <v>201</v>
      </c>
      <c r="B11" s="1571"/>
      <c r="C11" s="708">
        <f>'13-16 Cash &amp; Cash Equivalents'!R47</f>
        <v>0</v>
      </c>
      <c r="D11" s="709">
        <f>'13-16 Cash &amp; Cash Equivalents'!S47</f>
        <v>0</v>
      </c>
      <c r="E11" s="709">
        <f>'13-16 Cash &amp; Cash Equivalents'!T47</f>
        <v>0</v>
      </c>
      <c r="F11" s="553"/>
      <c r="G11" s="707"/>
      <c r="H11" s="707"/>
    </row>
    <row r="12" spans="1:8" x14ac:dyDescent="0.2">
      <c r="A12" s="1570" t="s">
        <v>202</v>
      </c>
      <c r="B12" s="1571"/>
      <c r="C12" s="708">
        <f>'13-16 Cash &amp; Cash Equivalents'!R48</f>
        <v>0</v>
      </c>
      <c r="D12" s="709">
        <f>'13-16 Cash &amp; Cash Equivalents'!S48</f>
        <v>0</v>
      </c>
      <c r="E12" s="709">
        <f>'13-16 Cash &amp; Cash Equivalents'!T48</f>
        <v>0</v>
      </c>
      <c r="F12" s="553"/>
      <c r="G12" s="707"/>
      <c r="H12" s="707"/>
    </row>
    <row r="13" spans="1:8" x14ac:dyDescent="0.2">
      <c r="A13" s="1598" t="s">
        <v>203</v>
      </c>
      <c r="B13" s="1599"/>
      <c r="C13" s="710">
        <f>'13-16 Cash &amp; Cash Equivalents'!R49</f>
        <v>0</v>
      </c>
      <c r="D13" s="711">
        <f>'13-16 Cash &amp; Cash Equivalents'!S49</f>
        <v>0</v>
      </c>
      <c r="E13" s="711">
        <f>'13-16 Cash &amp; Cash Equivalents'!T49</f>
        <v>0</v>
      </c>
      <c r="F13" s="553"/>
      <c r="G13" s="707"/>
      <c r="H13" s="707"/>
    </row>
    <row r="14" spans="1:8" x14ac:dyDescent="0.2">
      <c r="A14" s="712" t="s">
        <v>470</v>
      </c>
      <c r="B14" s="713"/>
      <c r="C14" s="714">
        <f>+'13-16 Cash &amp; Cash Equivalents'!R50</f>
        <v>0</v>
      </c>
      <c r="D14" s="715">
        <f>+'13-16 Cash &amp; Cash Equivalents'!S50</f>
        <v>0</v>
      </c>
      <c r="E14" s="715">
        <f>+'13-16 Cash &amp; Cash Equivalents'!T50</f>
        <v>0</v>
      </c>
      <c r="F14" s="553"/>
      <c r="G14" s="707"/>
      <c r="H14" s="707"/>
    </row>
    <row r="15" spans="1:8" x14ac:dyDescent="0.2">
      <c r="A15" s="1584" t="s">
        <v>16</v>
      </c>
      <c r="B15" s="1585"/>
      <c r="C15" s="716">
        <f>SUM(C10:C14)</f>
        <v>0</v>
      </c>
      <c r="D15" s="716">
        <f>SUM(D10:D14)</f>
        <v>0</v>
      </c>
      <c r="E15" s="382">
        <f>SUM(E10:E14)</f>
        <v>0</v>
      </c>
      <c r="F15" s="553"/>
      <c r="G15" s="707"/>
      <c r="H15" s="707"/>
    </row>
    <row r="16" spans="1:8" x14ac:dyDescent="0.2">
      <c r="A16" s="1576" t="s">
        <v>250</v>
      </c>
      <c r="B16" s="1577"/>
      <c r="C16" s="717"/>
      <c r="D16" s="718"/>
      <c r="E16" s="718"/>
      <c r="F16" s="553"/>
      <c r="G16" s="451" t="s">
        <v>6</v>
      </c>
      <c r="H16" s="707"/>
    </row>
    <row r="17" spans="1:8" x14ac:dyDescent="0.2">
      <c r="A17" s="1580" t="s">
        <v>468</v>
      </c>
      <c r="B17" s="1600"/>
      <c r="C17" s="719">
        <f>'3 Government Securities'!X86+'8-9 Bonds and Debentures'!W80</f>
        <v>0</v>
      </c>
      <c r="D17" s="719">
        <f>'3 Government Securities'!Y86+'8-9 Bonds and Debentures'!X80</f>
        <v>0</v>
      </c>
      <c r="E17" s="720">
        <f>'3 Government Securities'!Z86+'8-9 Bonds and Debentures'!Y80</f>
        <v>0</v>
      </c>
      <c r="F17" s="553"/>
      <c r="G17" s="707" t="s">
        <v>331</v>
      </c>
      <c r="H17" s="707"/>
    </row>
    <row r="18" spans="1:8" x14ac:dyDescent="0.2">
      <c r="A18" s="1601" t="s">
        <v>333</v>
      </c>
      <c r="B18" s="1600"/>
      <c r="C18" s="719">
        <f>'3 Government Securities'!X87+'8-9 Bonds and Debentures'!W81</f>
        <v>0</v>
      </c>
      <c r="D18" s="719">
        <f>'3 Government Securities'!Y87+'8-9 Bonds and Debentures'!X81</f>
        <v>0</v>
      </c>
      <c r="E18" s="720">
        <f>'3 Government Securities'!Z87+'8-9 Bonds and Debentures'!Y81</f>
        <v>0</v>
      </c>
      <c r="F18" s="553"/>
      <c r="G18" s="707" t="s">
        <v>332</v>
      </c>
      <c r="H18" s="707"/>
    </row>
    <row r="19" spans="1:8" x14ac:dyDescent="0.2">
      <c r="A19" s="1570" t="s">
        <v>173</v>
      </c>
      <c r="B19" s="1571"/>
      <c r="C19" s="719">
        <f>'3 Government Securities'!X88+'8-9 Bonds and Debentures'!W82+'2.2 Loans on Debentures'!Z40</f>
        <v>0</v>
      </c>
      <c r="D19" s="719">
        <f>'3 Government Securities'!Y88+'8-9 Bonds and Debentures'!X82+'2.2 Loans on Debentures'!AA40+'2.2 Loans on Debentures'!AA40</f>
        <v>0</v>
      </c>
      <c r="E19" s="720">
        <f>'3 Government Securities'!Z88+'8-9 Bonds and Debentures'!Y82+'2.2 Loans on Debentures'!AB40+'2.2 Loans on Debentures'!AB40</f>
        <v>0</v>
      </c>
      <c r="F19" s="553"/>
      <c r="G19" s="707"/>
      <c r="H19" s="707"/>
    </row>
    <row r="20" spans="1:8" x14ac:dyDescent="0.2">
      <c r="A20" s="1570" t="s">
        <v>175</v>
      </c>
      <c r="B20" s="1571"/>
      <c r="C20" s="719">
        <f>'3 Government Securities'!X89+'8-9 Bonds and Debentures'!W83+'2.2 Loans on Debentures'!Z41</f>
        <v>0</v>
      </c>
      <c r="D20" s="719">
        <f>'3 Government Securities'!Y89+'8-9 Bonds and Debentures'!X83+'2.2 Loans on Debentures'!AA41</f>
        <v>0</v>
      </c>
      <c r="E20" s="720">
        <f>'3 Government Securities'!Z89+'8-9 Bonds and Debentures'!Y83+'2.2 Loans on Debentures'!AB41</f>
        <v>0</v>
      </c>
      <c r="F20" s="553"/>
      <c r="G20" s="707"/>
      <c r="H20" s="707"/>
    </row>
    <row r="21" spans="1:8" x14ac:dyDescent="0.2">
      <c r="A21" s="1570" t="s">
        <v>174</v>
      </c>
      <c r="B21" s="1571"/>
      <c r="C21" s="719">
        <f>'3 Government Securities'!X90+'8-9 Bonds and Debentures'!W84+'2.2 Loans on Debentures'!Z42</f>
        <v>0</v>
      </c>
      <c r="D21" s="719">
        <f>'3 Government Securities'!Y90+'8-9 Bonds and Debentures'!X84+'2.2 Loans on Debentures'!AA42</f>
        <v>0</v>
      </c>
      <c r="E21" s="720">
        <f>'3 Government Securities'!Z90+'8-9 Bonds and Debentures'!Y84+'2.2 Loans on Debentures'!AB42</f>
        <v>0</v>
      </c>
      <c r="F21" s="553"/>
      <c r="G21" s="707"/>
      <c r="H21" s="707"/>
    </row>
    <row r="22" spans="1:8" x14ac:dyDescent="0.2">
      <c r="A22" s="1570" t="s">
        <v>176</v>
      </c>
      <c r="B22" s="1571"/>
      <c r="C22" s="719">
        <f>'3 Government Securities'!X91+'8-9 Bonds and Debentures'!W85+'2.2 Loans on Debentures'!Z43</f>
        <v>0</v>
      </c>
      <c r="D22" s="719">
        <f>'3 Government Securities'!Y91+'8-9 Bonds and Debentures'!X85+'2.2 Loans on Debentures'!AA43</f>
        <v>0</v>
      </c>
      <c r="E22" s="720">
        <f>'3 Government Securities'!Z91+'8-9 Bonds and Debentures'!Y85+'2.2 Loans on Debentures'!AB43</f>
        <v>0</v>
      </c>
      <c r="F22" s="553"/>
      <c r="G22" s="707"/>
      <c r="H22" s="707"/>
    </row>
    <row r="23" spans="1:8" x14ac:dyDescent="0.2">
      <c r="A23" s="1570" t="s">
        <v>177</v>
      </c>
      <c r="B23" s="1571"/>
      <c r="C23" s="719">
        <f>'3 Government Securities'!X92+'8-9 Bonds and Debentures'!W86+'2.2 Loans on Debentures'!Z44</f>
        <v>0</v>
      </c>
      <c r="D23" s="719">
        <f>'3 Government Securities'!Y92+'8-9 Bonds and Debentures'!X86+'2.2 Loans on Debentures'!AA44</f>
        <v>0</v>
      </c>
      <c r="E23" s="720">
        <f>'3 Government Securities'!Z92+'8-9 Bonds and Debentures'!Y86+'2.2 Loans on Debentures'!AB44</f>
        <v>0</v>
      </c>
      <c r="F23" s="553"/>
      <c r="G23" s="707"/>
      <c r="H23" s="707"/>
    </row>
    <row r="24" spans="1:8" x14ac:dyDescent="0.2">
      <c r="A24" s="1570" t="s">
        <v>178</v>
      </c>
      <c r="B24" s="1571"/>
      <c r="C24" s="719">
        <f>'3 Government Securities'!X93+'8-9 Bonds and Debentures'!W87+'2.2 Loans on Debentures'!Z45</f>
        <v>0</v>
      </c>
      <c r="D24" s="719">
        <f>'3 Government Securities'!Y93+'8-9 Bonds and Debentures'!X87+'2.2 Loans on Debentures'!AA45</f>
        <v>0</v>
      </c>
      <c r="E24" s="720">
        <f>'3 Government Securities'!Z93+'8-9 Bonds and Debentures'!Y87+'2.2 Loans on Debentures'!AB45</f>
        <v>0</v>
      </c>
      <c r="F24" s="553"/>
      <c r="G24" s="699"/>
      <c r="H24" s="699"/>
    </row>
    <row r="25" spans="1:8" x14ac:dyDescent="0.2">
      <c r="A25" s="1580" t="s">
        <v>469</v>
      </c>
      <c r="B25" s="1571"/>
      <c r="C25" s="719">
        <f>'3 Government Securities'!X94+'8-9 Bonds and Debentures'!W88+'2.2 Loans on Debentures'!Z46</f>
        <v>0</v>
      </c>
      <c r="D25" s="719">
        <f>'3 Government Securities'!Y94+'8-9 Bonds and Debentures'!X88+'2.2 Loans on Debentures'!AA46</f>
        <v>0</v>
      </c>
      <c r="E25" s="720">
        <f>'3 Government Securities'!Z94+'8-9 Bonds and Debentures'!Y88+'2.2 Loans on Debentures'!AB46</f>
        <v>0</v>
      </c>
      <c r="F25" s="553"/>
      <c r="G25" s="699"/>
      <c r="H25" s="699"/>
    </row>
    <row r="26" spans="1:8" x14ac:dyDescent="0.2">
      <c r="A26" s="1572" t="s">
        <v>179</v>
      </c>
      <c r="B26" s="1573"/>
      <c r="C26" s="719">
        <f>'3 Government Securities'!X95+'8-9 Bonds and Debentures'!W89+'2.2 Loans on Debentures'!Z47</f>
        <v>0</v>
      </c>
      <c r="D26" s="719">
        <f>'3 Government Securities'!Y95+'8-9 Bonds and Debentures'!X89+'2.2 Loans on Debentures'!AA47</f>
        <v>0</v>
      </c>
      <c r="E26" s="720">
        <f>'3 Government Securities'!Z95+'8-9 Bonds and Debentures'!Y89+'2.2 Loans on Debentures'!AB47</f>
        <v>0</v>
      </c>
      <c r="F26" s="553"/>
      <c r="G26" s="699"/>
      <c r="H26" s="699"/>
    </row>
    <row r="27" spans="1:8" x14ac:dyDescent="0.2">
      <c r="A27" s="1574" t="s">
        <v>16</v>
      </c>
      <c r="B27" s="1575"/>
      <c r="C27" s="716">
        <f>SUM(C17:C26)</f>
        <v>0</v>
      </c>
      <c r="D27" s="382">
        <f>SUM(D17:D26)</f>
        <v>0</v>
      </c>
      <c r="E27" s="382">
        <f>SUM(E17:E26)</f>
        <v>0</v>
      </c>
      <c r="F27" s="553"/>
      <c r="G27" s="699"/>
      <c r="H27" s="699"/>
    </row>
    <row r="28" spans="1:8" x14ac:dyDescent="0.2">
      <c r="A28" s="1576" t="s">
        <v>253</v>
      </c>
      <c r="B28" s="1577"/>
      <c r="C28" s="717"/>
      <c r="D28" s="718"/>
      <c r="E28" s="718"/>
      <c r="F28" s="553"/>
      <c r="G28" s="704" t="s">
        <v>7</v>
      </c>
      <c r="H28" s="699"/>
    </row>
    <row r="29" spans="1:8" x14ac:dyDescent="0.2">
      <c r="A29" s="1570" t="s">
        <v>173</v>
      </c>
      <c r="B29" s="1571"/>
      <c r="C29" s="708">
        <f>'24 Other Financial Assets'!V44</f>
        <v>0</v>
      </c>
      <c r="D29" s="709">
        <f>'24 Other Financial Assets'!W44</f>
        <v>0</v>
      </c>
      <c r="E29" s="709">
        <f>'24 Other Financial Assets'!X44</f>
        <v>0</v>
      </c>
      <c r="F29" s="553"/>
      <c r="G29" s="699" t="s">
        <v>331</v>
      </c>
      <c r="H29" s="699"/>
    </row>
    <row r="30" spans="1:8" x14ac:dyDescent="0.2">
      <c r="A30" s="1570" t="s">
        <v>175</v>
      </c>
      <c r="B30" s="1571"/>
      <c r="C30" s="708">
        <f>'24 Other Financial Assets'!V45</f>
        <v>0</v>
      </c>
      <c r="D30" s="709">
        <f>'24 Other Financial Assets'!W45</f>
        <v>0</v>
      </c>
      <c r="E30" s="709">
        <f>'24 Other Financial Assets'!X45</f>
        <v>0</v>
      </c>
      <c r="F30" s="553"/>
      <c r="G30" s="699"/>
      <c r="H30" s="699"/>
    </row>
    <row r="31" spans="1:8" x14ac:dyDescent="0.2">
      <c r="A31" s="1570" t="s">
        <v>174</v>
      </c>
      <c r="B31" s="1571"/>
      <c r="C31" s="708">
        <f>'24 Other Financial Assets'!V46</f>
        <v>0</v>
      </c>
      <c r="D31" s="709">
        <f>'24 Other Financial Assets'!W46</f>
        <v>0</v>
      </c>
      <c r="E31" s="709">
        <f>'24 Other Financial Assets'!X46</f>
        <v>0</v>
      </c>
      <c r="F31" s="553"/>
      <c r="G31" s="699"/>
      <c r="H31" s="699"/>
    </row>
    <row r="32" spans="1:8" x14ac:dyDescent="0.2">
      <c r="A32" s="1570" t="s">
        <v>176</v>
      </c>
      <c r="B32" s="1571"/>
      <c r="C32" s="708">
        <f>'24 Other Financial Assets'!V47</f>
        <v>0</v>
      </c>
      <c r="D32" s="709">
        <f>'24 Other Financial Assets'!W47</f>
        <v>0</v>
      </c>
      <c r="E32" s="709">
        <f>'24 Other Financial Assets'!X47</f>
        <v>0</v>
      </c>
      <c r="F32" s="553"/>
      <c r="G32" s="699"/>
      <c r="H32" s="699"/>
    </row>
    <row r="33" spans="1:8" x14ac:dyDescent="0.2">
      <c r="A33" s="1570" t="s">
        <v>177</v>
      </c>
      <c r="B33" s="1571"/>
      <c r="C33" s="708">
        <f>'24 Other Financial Assets'!V48</f>
        <v>0</v>
      </c>
      <c r="D33" s="709">
        <f>'24 Other Financial Assets'!W48</f>
        <v>0</v>
      </c>
      <c r="E33" s="709">
        <f>'24 Other Financial Assets'!X48</f>
        <v>0</v>
      </c>
      <c r="F33" s="553"/>
      <c r="G33" s="699"/>
      <c r="H33" s="699"/>
    </row>
    <row r="34" spans="1:8" x14ac:dyDescent="0.2">
      <c r="A34" s="1570" t="s">
        <v>178</v>
      </c>
      <c r="B34" s="1571"/>
      <c r="C34" s="708">
        <f>'24 Other Financial Assets'!V49</f>
        <v>0</v>
      </c>
      <c r="D34" s="709">
        <f>'24 Other Financial Assets'!W49</f>
        <v>0</v>
      </c>
      <c r="E34" s="709">
        <f>'24 Other Financial Assets'!X49</f>
        <v>0</v>
      </c>
      <c r="F34" s="553"/>
      <c r="G34" s="699"/>
      <c r="H34" s="699"/>
    </row>
    <row r="35" spans="1:8" x14ac:dyDescent="0.2">
      <c r="A35" s="1570" t="s">
        <v>186</v>
      </c>
      <c r="B35" s="1571"/>
      <c r="C35" s="708">
        <f>'24 Other Financial Assets'!V50</f>
        <v>0</v>
      </c>
      <c r="D35" s="709">
        <f>'24 Other Financial Assets'!W50</f>
        <v>0</v>
      </c>
      <c r="E35" s="709">
        <f>'24 Other Financial Assets'!X50</f>
        <v>0</v>
      </c>
      <c r="F35" s="553"/>
      <c r="G35" s="699"/>
      <c r="H35" s="699"/>
    </row>
    <row r="36" spans="1:8" x14ac:dyDescent="0.2">
      <c r="A36" s="1572" t="s">
        <v>187</v>
      </c>
      <c r="B36" s="1573"/>
      <c r="C36" s="721">
        <f>'24 Other Financial Assets'!V51</f>
        <v>0</v>
      </c>
      <c r="D36" s="722">
        <f>'24 Other Financial Assets'!W51</f>
        <v>0</v>
      </c>
      <c r="E36" s="722">
        <f>'24 Other Financial Assets'!X51</f>
        <v>0</v>
      </c>
      <c r="F36" s="553"/>
      <c r="G36" s="699"/>
      <c r="H36" s="699"/>
    </row>
    <row r="37" spans="1:8" x14ac:dyDescent="0.2">
      <c r="A37" s="1574" t="s">
        <v>16</v>
      </c>
      <c r="B37" s="1575"/>
      <c r="C37" s="716">
        <f>SUM(C29:C36)</f>
        <v>0</v>
      </c>
      <c r="D37" s="382">
        <f>SUM(D29:D36)</f>
        <v>0</v>
      </c>
      <c r="E37" s="382">
        <f>SUM(E29:E36)</f>
        <v>0</v>
      </c>
      <c r="F37" s="553"/>
      <c r="G37" s="699"/>
      <c r="H37" s="699"/>
    </row>
    <row r="38" spans="1:8" x14ac:dyDescent="0.2">
      <c r="A38" s="1576" t="s">
        <v>255</v>
      </c>
      <c r="B38" s="1577"/>
      <c r="C38" s="717"/>
      <c r="D38" s="718"/>
      <c r="E38" s="718"/>
      <c r="F38" s="553"/>
      <c r="G38" s="704" t="s">
        <v>254</v>
      </c>
      <c r="H38" s="699"/>
    </row>
    <row r="39" spans="1:8" x14ac:dyDescent="0.2">
      <c r="A39" s="1596" t="s">
        <v>231</v>
      </c>
      <c r="B39" s="1597"/>
      <c r="C39" s="708">
        <f>'2.3 Leases'!V42</f>
        <v>0</v>
      </c>
      <c r="D39" s="709">
        <f>'2.3 Leases'!W42</f>
        <v>0</v>
      </c>
      <c r="E39" s="709">
        <f>'2.3 Leases'!X42</f>
        <v>0</v>
      </c>
      <c r="F39" s="553"/>
      <c r="G39" s="699" t="s">
        <v>331</v>
      </c>
      <c r="H39" s="699"/>
    </row>
    <row r="40" spans="1:8" x14ac:dyDescent="0.2">
      <c r="A40" s="1596" t="s">
        <v>481</v>
      </c>
      <c r="B40" s="1597"/>
      <c r="C40" s="708">
        <f>'2.3 Leases'!V43</f>
        <v>0</v>
      </c>
      <c r="D40" s="709">
        <f>'2.3 Leases'!W43</f>
        <v>0</v>
      </c>
      <c r="E40" s="709">
        <f>'2.3 Leases'!X43</f>
        <v>0</v>
      </c>
      <c r="F40" s="553"/>
      <c r="G40" s="699"/>
      <c r="H40" s="699"/>
    </row>
    <row r="41" spans="1:8" x14ac:dyDescent="0.2">
      <c r="A41" s="1596" t="s">
        <v>482</v>
      </c>
      <c r="B41" s="1597"/>
      <c r="C41" s="708">
        <f>'2.3 Leases'!V44</f>
        <v>0</v>
      </c>
      <c r="D41" s="709">
        <f>'2.3 Leases'!W44</f>
        <v>0</v>
      </c>
      <c r="E41" s="709">
        <f>'2.3 Leases'!X44</f>
        <v>0</v>
      </c>
      <c r="F41" s="553"/>
      <c r="G41" s="699"/>
      <c r="H41" s="699"/>
    </row>
    <row r="42" spans="1:8" x14ac:dyDescent="0.2">
      <c r="A42" s="1596" t="s">
        <v>480</v>
      </c>
      <c r="B42" s="1597"/>
      <c r="C42" s="721">
        <f>'2.3 Leases'!V45</f>
        <v>0</v>
      </c>
      <c r="D42" s="722">
        <f>'2.3 Leases'!W45</f>
        <v>0</v>
      </c>
      <c r="E42" s="722">
        <f>'2.3 Leases'!X45</f>
        <v>0</v>
      </c>
      <c r="F42" s="553"/>
      <c r="G42" s="699"/>
      <c r="H42" s="699"/>
    </row>
    <row r="43" spans="1:8" x14ac:dyDescent="0.2">
      <c r="A43" s="1574" t="s">
        <v>16</v>
      </c>
      <c r="B43" s="1575"/>
      <c r="C43" s="716">
        <f>SUM(C39:C42)</f>
        <v>0</v>
      </c>
      <c r="D43" s="382">
        <f>SUM(D39:D42)</f>
        <v>0</v>
      </c>
      <c r="E43" s="382">
        <f>SUM(E39:E42)</f>
        <v>0</v>
      </c>
      <c r="F43" s="553"/>
      <c r="G43" s="699"/>
      <c r="H43" s="699"/>
    </row>
    <row r="44" spans="1:8" x14ac:dyDescent="0.2">
      <c r="A44" s="1576" t="s">
        <v>256</v>
      </c>
      <c r="B44" s="1577"/>
      <c r="C44" s="717"/>
      <c r="D44" s="718"/>
      <c r="E44" s="718"/>
      <c r="F44" s="553"/>
      <c r="G44" s="704" t="s">
        <v>3</v>
      </c>
      <c r="H44" s="699"/>
    </row>
    <row r="45" spans="1:8" x14ac:dyDescent="0.2">
      <c r="A45" s="1580" t="s">
        <v>567</v>
      </c>
      <c r="B45" s="1571"/>
      <c r="C45" s="708">
        <f>'2.4 Other Loans and Advances'!V50</f>
        <v>0</v>
      </c>
      <c r="D45" s="708">
        <f>'2.4 Other Loans and Advances'!W50</f>
        <v>0</v>
      </c>
      <c r="E45" s="709">
        <f>'2.4 Other Loans and Advances'!X50</f>
        <v>0</v>
      </c>
      <c r="F45" s="553"/>
      <c r="G45" s="699" t="s">
        <v>331</v>
      </c>
      <c r="H45" s="699"/>
    </row>
    <row r="46" spans="1:8" x14ac:dyDescent="0.2">
      <c r="A46" s="1570" t="s">
        <v>488</v>
      </c>
      <c r="B46" s="1571"/>
      <c r="C46" s="708">
        <f>'Memo Account Premium Receivable'!W70</f>
        <v>0</v>
      </c>
      <c r="D46" s="708">
        <f>'Memo Account Premium Receivable'!X70</f>
        <v>0</v>
      </c>
      <c r="E46" s="709">
        <f>'Memo Account Premium Receivable'!Y70</f>
        <v>0</v>
      </c>
      <c r="F46" s="553"/>
      <c r="G46" s="699"/>
      <c r="H46" s="699"/>
    </row>
    <row r="47" spans="1:8" x14ac:dyDescent="0.2">
      <c r="A47" s="1570" t="s">
        <v>489</v>
      </c>
      <c r="B47" s="1571"/>
      <c r="C47" s="708">
        <f>'Memo Account Premium Receivable'!W71</f>
        <v>0</v>
      </c>
      <c r="D47" s="708">
        <f>'Memo Account Premium Receivable'!X71</f>
        <v>0</v>
      </c>
      <c r="E47" s="709">
        <f>'Memo Account Premium Receivable'!Y71</f>
        <v>0</v>
      </c>
      <c r="F47" s="553"/>
      <c r="G47" s="699"/>
      <c r="H47" s="699"/>
    </row>
    <row r="48" spans="1:8" x14ac:dyDescent="0.2">
      <c r="A48" s="1570" t="s">
        <v>496</v>
      </c>
      <c r="B48" s="1571"/>
      <c r="C48" s="708">
        <f>'Memo Account Premium Receivable'!Z35</f>
        <v>0</v>
      </c>
      <c r="D48" s="708">
        <f>'Memo Account Premium Receivable'!AC35</f>
        <v>0</v>
      </c>
      <c r="E48" s="709">
        <f>'Memo Account Premium Receivable'!AD35</f>
        <v>0</v>
      </c>
      <c r="F48" s="553"/>
      <c r="G48" s="699"/>
      <c r="H48" s="699"/>
    </row>
    <row r="49" spans="1:8" x14ac:dyDescent="0.2">
      <c r="A49" s="1570" t="s">
        <v>148</v>
      </c>
      <c r="B49" s="1571"/>
      <c r="C49" s="708">
        <f>'Memo Account Premium Receivable'!W72</f>
        <v>0</v>
      </c>
      <c r="D49" s="708">
        <f>'Memo Account Premium Receivable'!X72</f>
        <v>0</v>
      </c>
      <c r="E49" s="709">
        <f>'Memo Account Premium Receivable'!Y72</f>
        <v>0</v>
      </c>
      <c r="F49" s="553"/>
      <c r="G49" s="699"/>
      <c r="H49" s="699"/>
    </row>
    <row r="50" spans="1:8" x14ac:dyDescent="0.2">
      <c r="A50" s="1570" t="s">
        <v>490</v>
      </c>
      <c r="B50" s="1571"/>
      <c r="C50" s="708">
        <f>'2.4 Other Loans and Advances'!V51</f>
        <v>0</v>
      </c>
      <c r="D50" s="708">
        <f>'2.4 Other Loans and Advances'!W51</f>
        <v>0</v>
      </c>
      <c r="E50" s="709">
        <f>'2.4 Other Loans and Advances'!X51</f>
        <v>0</v>
      </c>
      <c r="F50" s="553"/>
      <c r="G50" s="699"/>
      <c r="H50" s="699"/>
    </row>
    <row r="51" spans="1:8" x14ac:dyDescent="0.2">
      <c r="A51" s="1588" t="s">
        <v>293</v>
      </c>
      <c r="B51" s="1589"/>
      <c r="C51" s="723">
        <f>SUM(C45:C50)</f>
        <v>0</v>
      </c>
      <c r="D51" s="724">
        <f>SUM(D45:D50)</f>
        <v>0</v>
      </c>
      <c r="E51" s="724">
        <f>SUM(E45:E50)</f>
        <v>0</v>
      </c>
      <c r="F51" s="553"/>
      <c r="G51" s="699"/>
      <c r="H51" s="699"/>
    </row>
    <row r="52" spans="1:8" x14ac:dyDescent="0.2">
      <c r="A52" s="1592" t="s">
        <v>498</v>
      </c>
      <c r="B52" s="1593"/>
      <c r="C52" s="725"/>
      <c r="D52" s="726"/>
      <c r="E52" s="726"/>
      <c r="F52" s="553"/>
      <c r="G52" s="699"/>
      <c r="H52" s="699"/>
    </row>
    <row r="53" spans="1:8" x14ac:dyDescent="0.2">
      <c r="A53" s="1594" t="s">
        <v>495</v>
      </c>
      <c r="B53" s="1595"/>
      <c r="C53" s="725">
        <f>'Memo Account Premium Receivable'!Z36</f>
        <v>0</v>
      </c>
      <c r="D53" s="725">
        <f>'Memo Account Premium Receivable'!AC36</f>
        <v>0</v>
      </c>
      <c r="E53" s="726">
        <f>'Memo Account Premium Receivable'!AD36</f>
        <v>0</v>
      </c>
      <c r="F53" s="553"/>
      <c r="G53" s="699"/>
      <c r="H53" s="699"/>
    </row>
    <row r="54" spans="1:8" x14ac:dyDescent="0.2">
      <c r="A54" s="1594" t="s">
        <v>491</v>
      </c>
      <c r="B54" s="1595"/>
      <c r="C54" s="725">
        <f>'Memo Account Premium Receivable'!W77</f>
        <v>0</v>
      </c>
      <c r="D54" s="725">
        <f>'Memo Account Premium Receivable'!X77</f>
        <v>0</v>
      </c>
      <c r="E54" s="726">
        <f>'Memo Account Premium Receivable'!Y77</f>
        <v>0</v>
      </c>
      <c r="F54" s="553"/>
      <c r="G54" s="699"/>
      <c r="H54" s="699"/>
    </row>
    <row r="55" spans="1:8" x14ac:dyDescent="0.2">
      <c r="A55" s="1594" t="s">
        <v>492</v>
      </c>
      <c r="B55" s="1595"/>
      <c r="C55" s="725">
        <f>'2.4 Other Loans and Advances'!V53</f>
        <v>0</v>
      </c>
      <c r="D55" s="725">
        <f>'2.4 Other Loans and Advances'!W53</f>
        <v>0</v>
      </c>
      <c r="E55" s="726">
        <f>'2.4 Other Loans and Advances'!X53</f>
        <v>0</v>
      </c>
      <c r="F55" s="553"/>
      <c r="G55" s="699"/>
      <c r="H55" s="699"/>
    </row>
    <row r="56" spans="1:8" x14ac:dyDescent="0.2">
      <c r="A56" s="1592" t="s">
        <v>500</v>
      </c>
      <c r="B56" s="1593"/>
      <c r="C56" s="725"/>
      <c r="D56" s="725"/>
      <c r="E56" s="726"/>
      <c r="F56" s="553"/>
      <c r="G56" s="699"/>
      <c r="H56" s="699"/>
    </row>
    <row r="57" spans="1:8" x14ac:dyDescent="0.2">
      <c r="A57" s="1594" t="s">
        <v>497</v>
      </c>
      <c r="B57" s="1595"/>
      <c r="C57" s="725">
        <f>'Memo Account Premium Receivable'!W79</f>
        <v>0</v>
      </c>
      <c r="D57" s="725">
        <f>'Memo Account Premium Receivable'!X79</f>
        <v>0</v>
      </c>
      <c r="E57" s="726">
        <f>'Memo Account Premium Receivable'!Y79</f>
        <v>0</v>
      </c>
      <c r="F57" s="553"/>
      <c r="G57" s="699"/>
      <c r="H57" s="699"/>
    </row>
    <row r="58" spans="1:8" x14ac:dyDescent="0.2">
      <c r="A58" s="727"/>
      <c r="B58" s="728"/>
      <c r="C58" s="725"/>
      <c r="D58" s="726"/>
      <c r="E58" s="726"/>
      <c r="F58" s="553"/>
      <c r="G58" s="699"/>
      <c r="H58" s="699"/>
    </row>
    <row r="59" spans="1:8" x14ac:dyDescent="0.2">
      <c r="A59" s="1590" t="s">
        <v>51</v>
      </c>
      <c r="B59" s="1591"/>
      <c r="C59" s="708"/>
      <c r="D59" s="709"/>
      <c r="E59" s="709"/>
      <c r="F59" s="553"/>
      <c r="G59" s="704" t="s">
        <v>257</v>
      </c>
      <c r="H59" s="699"/>
    </row>
    <row r="60" spans="1:8" x14ac:dyDescent="0.2">
      <c r="A60" s="1570" t="s">
        <v>173</v>
      </c>
      <c r="B60" s="1571"/>
      <c r="C60" s="708">
        <f>'Memo Account Reinsurance'!R57</f>
        <v>0</v>
      </c>
      <c r="D60" s="709">
        <f>'Memo Account Reinsurance'!S57</f>
        <v>0</v>
      </c>
      <c r="E60" s="709">
        <f>'Memo Account Reinsurance'!T57</f>
        <v>0</v>
      </c>
      <c r="F60" s="553"/>
      <c r="G60" s="699" t="s">
        <v>331</v>
      </c>
      <c r="H60" s="699"/>
    </row>
    <row r="61" spans="1:8" x14ac:dyDescent="0.2">
      <c r="A61" s="1570" t="s">
        <v>175</v>
      </c>
      <c r="B61" s="1571"/>
      <c r="C61" s="708">
        <f>'Memo Account Reinsurance'!R58</f>
        <v>0</v>
      </c>
      <c r="D61" s="709">
        <f>'Memo Account Reinsurance'!S58</f>
        <v>0</v>
      </c>
      <c r="E61" s="709">
        <f>'Memo Account Reinsurance'!T58</f>
        <v>0</v>
      </c>
      <c r="F61" s="553"/>
      <c r="G61" s="699"/>
      <c r="H61" s="699"/>
    </row>
    <row r="62" spans="1:8" ht="12.75" customHeight="1" x14ac:dyDescent="0.2">
      <c r="A62" s="1570" t="s">
        <v>174</v>
      </c>
      <c r="B62" s="1571"/>
      <c r="C62" s="708">
        <f>'Memo Account Reinsurance'!R59</f>
        <v>0</v>
      </c>
      <c r="D62" s="709">
        <f>'Memo Account Reinsurance'!S59</f>
        <v>0</v>
      </c>
      <c r="E62" s="709">
        <f>'Memo Account Reinsurance'!T59</f>
        <v>0</v>
      </c>
      <c r="F62" s="553"/>
      <c r="G62" s="699"/>
      <c r="H62" s="699"/>
    </row>
    <row r="63" spans="1:8" x14ac:dyDescent="0.2">
      <c r="A63" s="1570" t="s">
        <v>176</v>
      </c>
      <c r="B63" s="1571"/>
      <c r="C63" s="708">
        <f>'Memo Account Reinsurance'!R60</f>
        <v>0</v>
      </c>
      <c r="D63" s="709">
        <f>'Memo Account Reinsurance'!S60</f>
        <v>0</v>
      </c>
      <c r="E63" s="709">
        <f>'Memo Account Reinsurance'!T60</f>
        <v>0</v>
      </c>
      <c r="F63" s="553"/>
      <c r="G63" s="699"/>
      <c r="H63" s="699"/>
    </row>
    <row r="64" spans="1:8" x14ac:dyDescent="0.2">
      <c r="A64" s="1570" t="s">
        <v>177</v>
      </c>
      <c r="B64" s="1571"/>
      <c r="C64" s="708">
        <f>'Memo Account Reinsurance'!R61</f>
        <v>0</v>
      </c>
      <c r="D64" s="709">
        <f>'Memo Account Reinsurance'!S61</f>
        <v>0</v>
      </c>
      <c r="E64" s="709">
        <f>'Memo Account Reinsurance'!T61</f>
        <v>0</v>
      </c>
      <c r="F64" s="553"/>
      <c r="G64" s="699"/>
      <c r="H64" s="699"/>
    </row>
    <row r="65" spans="1:8" x14ac:dyDescent="0.2">
      <c r="A65" s="1570" t="s">
        <v>178</v>
      </c>
      <c r="B65" s="1571"/>
      <c r="C65" s="708">
        <f>'Memo Account Reinsurance'!R62</f>
        <v>0</v>
      </c>
      <c r="D65" s="709">
        <f>'Memo Account Reinsurance'!S62</f>
        <v>0</v>
      </c>
      <c r="E65" s="709">
        <f>'Memo Account Reinsurance'!T62</f>
        <v>0</v>
      </c>
      <c r="F65" s="553"/>
      <c r="G65" s="699"/>
      <c r="H65" s="699"/>
    </row>
    <row r="66" spans="1:8" x14ac:dyDescent="0.2">
      <c r="A66" s="1570" t="s">
        <v>179</v>
      </c>
      <c r="B66" s="1571"/>
      <c r="C66" s="708">
        <f>'Memo Account Reinsurance'!R63</f>
        <v>0</v>
      </c>
      <c r="D66" s="709">
        <f>'Memo Account Reinsurance'!S63</f>
        <v>0</v>
      </c>
      <c r="E66" s="709">
        <f>'Memo Account Reinsurance'!T63</f>
        <v>0</v>
      </c>
      <c r="F66" s="553"/>
      <c r="G66" s="699"/>
      <c r="H66" s="699"/>
    </row>
    <row r="67" spans="1:8" x14ac:dyDescent="0.2">
      <c r="A67" s="1586" t="s">
        <v>293</v>
      </c>
      <c r="B67" s="1587"/>
      <c r="C67" s="729">
        <f>SUM(C60:C66)</f>
        <v>0</v>
      </c>
      <c r="D67" s="730">
        <f>SUM(D60:D66)</f>
        <v>0</v>
      </c>
      <c r="E67" s="731">
        <f>SUM(E60:E66)</f>
        <v>0</v>
      </c>
      <c r="F67" s="553"/>
      <c r="G67" s="699"/>
      <c r="H67" s="699"/>
    </row>
    <row r="68" spans="1:8" x14ac:dyDescent="0.2">
      <c r="A68" s="1584" t="s">
        <v>16</v>
      </c>
      <c r="B68" s="1585"/>
      <c r="C68" s="716">
        <f>C67+C51</f>
        <v>0</v>
      </c>
      <c r="D68" s="382">
        <f>D67+D51</f>
        <v>0</v>
      </c>
      <c r="E68" s="382">
        <f>E67+E51</f>
        <v>0</v>
      </c>
      <c r="F68" s="553"/>
      <c r="G68" s="699"/>
      <c r="H68" s="699"/>
    </row>
    <row r="69" spans="1:8" x14ac:dyDescent="0.2">
      <c r="A69" s="1576" t="s">
        <v>258</v>
      </c>
      <c r="B69" s="1577"/>
      <c r="C69" s="717"/>
      <c r="D69" s="718"/>
      <c r="E69" s="718"/>
      <c r="F69" s="553"/>
      <c r="G69" s="704" t="s">
        <v>259</v>
      </c>
      <c r="H69" s="699"/>
    </row>
    <row r="70" spans="1:8" x14ac:dyDescent="0.2">
      <c r="A70" s="1580" t="s">
        <v>800</v>
      </c>
      <c r="B70" s="1571"/>
      <c r="C70" s="708">
        <f>'2.1 Loans on Mortgage'!X47</f>
        <v>0</v>
      </c>
      <c r="D70" s="709">
        <f>'2.1 Loans on Mortgage'!Y47</f>
        <v>0</v>
      </c>
      <c r="E70" s="709">
        <f>'2.1 Loans on Mortgage'!Z47</f>
        <v>0</v>
      </c>
      <c r="F70" s="553"/>
      <c r="G70" s="699" t="s">
        <v>331</v>
      </c>
      <c r="H70" s="699"/>
    </row>
    <row r="71" spans="1:8" x14ac:dyDescent="0.2">
      <c r="A71" s="1570" t="s">
        <v>121</v>
      </c>
      <c r="B71" s="1571"/>
      <c r="C71" s="708">
        <f>'2.1 Loans on Mortgage'!X48</f>
        <v>0</v>
      </c>
      <c r="D71" s="709">
        <f>'2.1 Loans on Mortgage'!Y48</f>
        <v>0</v>
      </c>
      <c r="E71" s="709">
        <f>'2.1 Loans on Mortgage'!Z48</f>
        <v>0</v>
      </c>
      <c r="F71" s="553"/>
      <c r="G71" s="699"/>
      <c r="H71" s="699"/>
    </row>
    <row r="72" spans="1:8" x14ac:dyDescent="0.2">
      <c r="A72" s="1570" t="s">
        <v>122</v>
      </c>
      <c r="B72" s="1571"/>
      <c r="C72" s="708">
        <f>'2.1 Loans on Mortgage'!X49</f>
        <v>0</v>
      </c>
      <c r="D72" s="709">
        <f>'2.1 Loans on Mortgage'!Y49</f>
        <v>0</v>
      </c>
      <c r="E72" s="709">
        <f>'2.1 Loans on Mortgage'!Z49</f>
        <v>0</v>
      </c>
      <c r="F72" s="553"/>
      <c r="G72" s="699"/>
      <c r="H72" s="699"/>
    </row>
    <row r="73" spans="1:8" x14ac:dyDescent="0.2">
      <c r="A73" s="1570" t="s">
        <v>123</v>
      </c>
      <c r="B73" s="1571"/>
      <c r="C73" s="708">
        <f>'2.1 Loans on Mortgage'!X50</f>
        <v>0</v>
      </c>
      <c r="D73" s="709">
        <f>'2.1 Loans on Mortgage'!Y50</f>
        <v>0</v>
      </c>
      <c r="E73" s="709">
        <f>'2.1 Loans on Mortgage'!Z50</f>
        <v>0</v>
      </c>
      <c r="F73" s="553"/>
      <c r="G73" s="699"/>
      <c r="H73" s="699"/>
    </row>
    <row r="74" spans="1:8" x14ac:dyDescent="0.2">
      <c r="A74" s="1570" t="s">
        <v>802</v>
      </c>
      <c r="B74" s="1571"/>
      <c r="C74" s="708">
        <f>+'2.1 Loans on Mortgage'!X51</f>
        <v>0</v>
      </c>
      <c r="D74" s="709">
        <f>+'2.1 Loans on Mortgage'!Y51</f>
        <v>0</v>
      </c>
      <c r="E74" s="709">
        <f>+'2.1 Loans on Mortgage'!Z51</f>
        <v>0</v>
      </c>
      <c r="F74" s="553"/>
      <c r="G74" s="699"/>
      <c r="H74" s="699"/>
    </row>
    <row r="75" spans="1:8" x14ac:dyDescent="0.2">
      <c r="A75" s="1570" t="s">
        <v>806</v>
      </c>
      <c r="B75" s="1571"/>
      <c r="C75" s="708">
        <f>+'2.1 Loans on Mortgage'!X52</f>
        <v>0</v>
      </c>
      <c r="D75" s="709">
        <f>+'2.1 Loans on Mortgage'!Y52</f>
        <v>0</v>
      </c>
      <c r="E75" s="709">
        <f>+'2.1 Loans on Mortgage'!Z52</f>
        <v>0</v>
      </c>
      <c r="F75" s="553"/>
      <c r="G75" s="699"/>
      <c r="H75" s="699"/>
    </row>
    <row r="76" spans="1:8" x14ac:dyDescent="0.2">
      <c r="A76" s="1570" t="s">
        <v>119</v>
      </c>
      <c r="B76" s="1571"/>
      <c r="C76" s="708">
        <f>'2.1 Loans on Mortgage'!X53</f>
        <v>0</v>
      </c>
      <c r="D76" s="709">
        <f>'2.1 Loans on Mortgage'!Y53</f>
        <v>0</v>
      </c>
      <c r="E76" s="709">
        <f>'2.1 Loans on Mortgage'!Z53</f>
        <v>0</v>
      </c>
      <c r="F76" s="553"/>
      <c r="G76" s="699"/>
      <c r="H76" s="699"/>
    </row>
    <row r="77" spans="1:8" x14ac:dyDescent="0.2">
      <c r="A77" s="1572" t="s">
        <v>34</v>
      </c>
      <c r="B77" s="1573"/>
      <c r="C77" s="721">
        <f>'2.1 Loans on Mortgage'!X54</f>
        <v>0</v>
      </c>
      <c r="D77" s="722">
        <f>'2.1 Loans on Mortgage'!Y54</f>
        <v>0</v>
      </c>
      <c r="E77" s="722">
        <f>'2.1 Loans on Mortgage'!Z54</f>
        <v>0</v>
      </c>
      <c r="F77" s="553"/>
      <c r="G77" s="699"/>
      <c r="H77" s="699"/>
    </row>
    <row r="78" spans="1:8" x14ac:dyDescent="0.2">
      <c r="A78" s="1574" t="s">
        <v>16</v>
      </c>
      <c r="B78" s="1575"/>
      <c r="C78" s="716">
        <f>SUM(C70:C77)</f>
        <v>0</v>
      </c>
      <c r="D78" s="382">
        <f>SUM(D70:D77)</f>
        <v>0</v>
      </c>
      <c r="E78" s="382">
        <f>SUM(E70:E77)</f>
        <v>0</v>
      </c>
      <c r="F78" s="553"/>
      <c r="G78" s="699"/>
      <c r="H78" s="699"/>
    </row>
    <row r="79" spans="1:8" x14ac:dyDescent="0.2">
      <c r="A79" s="1576" t="s">
        <v>67</v>
      </c>
      <c r="B79" s="1577"/>
      <c r="C79" s="717"/>
      <c r="D79" s="718"/>
      <c r="E79" s="718"/>
      <c r="F79" s="553"/>
      <c r="G79" s="704" t="s">
        <v>7</v>
      </c>
      <c r="H79" s="699"/>
    </row>
    <row r="80" spans="1:8" x14ac:dyDescent="0.2">
      <c r="A80" s="1570" t="s">
        <v>214</v>
      </c>
      <c r="B80" s="1571"/>
      <c r="C80" s="708">
        <f>'24 Other Financial Assets'!AA44</f>
        <v>0</v>
      </c>
      <c r="D80" s="709">
        <f>'24 Other Financial Assets'!AB44</f>
        <v>0</v>
      </c>
      <c r="E80" s="709">
        <f>'24 Other Financial Assets'!AC44</f>
        <v>0</v>
      </c>
      <c r="F80" s="553"/>
      <c r="G80" s="699" t="s">
        <v>331</v>
      </c>
      <c r="H80" s="699"/>
    </row>
    <row r="81" spans="1:8" x14ac:dyDescent="0.2">
      <c r="A81" s="1570" t="s">
        <v>215</v>
      </c>
      <c r="B81" s="1571"/>
      <c r="C81" s="708">
        <f>'24 Other Financial Assets'!AA45</f>
        <v>0</v>
      </c>
      <c r="D81" s="709">
        <f>'24 Other Financial Assets'!AB45</f>
        <v>0</v>
      </c>
      <c r="E81" s="709">
        <f>'24 Other Financial Assets'!AC45</f>
        <v>0</v>
      </c>
      <c r="F81" s="553"/>
      <c r="G81" s="699"/>
      <c r="H81" s="699"/>
    </row>
    <row r="82" spans="1:8" x14ac:dyDescent="0.2">
      <c r="A82" s="1570" t="s">
        <v>216</v>
      </c>
      <c r="B82" s="1571"/>
      <c r="C82" s="708">
        <f>'24 Other Financial Assets'!AA46</f>
        <v>0</v>
      </c>
      <c r="D82" s="709">
        <f>'24 Other Financial Assets'!AB46</f>
        <v>0</v>
      </c>
      <c r="E82" s="709">
        <f>'24 Other Financial Assets'!AC46</f>
        <v>0</v>
      </c>
      <c r="F82" s="553"/>
      <c r="G82" s="699"/>
      <c r="H82" s="699"/>
    </row>
    <row r="83" spans="1:8" x14ac:dyDescent="0.2">
      <c r="A83" s="1572" t="s">
        <v>217</v>
      </c>
      <c r="B83" s="1573"/>
      <c r="C83" s="721">
        <f>'24 Other Financial Assets'!AA47</f>
        <v>0</v>
      </c>
      <c r="D83" s="722">
        <f>'24 Other Financial Assets'!AB47</f>
        <v>0</v>
      </c>
      <c r="E83" s="722">
        <f>'24 Other Financial Assets'!AC47</f>
        <v>0</v>
      </c>
      <c r="F83" s="553"/>
      <c r="G83" s="699"/>
      <c r="H83" s="699"/>
    </row>
    <row r="84" spans="1:8" x14ac:dyDescent="0.2">
      <c r="A84" s="1574" t="s">
        <v>16</v>
      </c>
      <c r="B84" s="1575"/>
      <c r="C84" s="716">
        <f>SUM(C80:C83)</f>
        <v>0</v>
      </c>
      <c r="D84" s="382">
        <f>SUM(D80:D83)</f>
        <v>0</v>
      </c>
      <c r="E84" s="382">
        <f>SUM(E80:E83)</f>
        <v>0</v>
      </c>
      <c r="F84" s="553"/>
      <c r="G84" s="699"/>
      <c r="H84" s="699"/>
    </row>
    <row r="85" spans="1:8" x14ac:dyDescent="0.2">
      <c r="A85" s="1576" t="s">
        <v>260</v>
      </c>
      <c r="B85" s="1577"/>
      <c r="C85" s="717"/>
      <c r="D85" s="718"/>
      <c r="E85" s="718"/>
      <c r="F85" s="553"/>
      <c r="G85" s="704" t="s">
        <v>261</v>
      </c>
      <c r="H85" s="699"/>
    </row>
    <row r="86" spans="1:8" x14ac:dyDescent="0.2">
      <c r="A86" s="1580" t="s">
        <v>226</v>
      </c>
      <c r="B86" s="1581"/>
      <c r="C86" s="708">
        <f>'4-7 Ordinary and Pref Shares '!O76</f>
        <v>0</v>
      </c>
      <c r="D86" s="709">
        <f>'4-7 Ordinary and Pref Shares '!P76</f>
        <v>0</v>
      </c>
      <c r="E86" s="709">
        <f>'4-7 Ordinary and Pref Shares '!Q76</f>
        <v>0</v>
      </c>
      <c r="F86" s="553"/>
      <c r="G86" s="699" t="s">
        <v>331</v>
      </c>
      <c r="H86" s="699"/>
    </row>
    <row r="87" spans="1:8" x14ac:dyDescent="0.2">
      <c r="A87" s="1580" t="s">
        <v>227</v>
      </c>
      <c r="B87" s="1581"/>
      <c r="C87" s="708">
        <f>'4-7 Ordinary and Pref Shares '!O77</f>
        <v>0</v>
      </c>
      <c r="D87" s="709">
        <f>'4-7 Ordinary and Pref Shares '!P77</f>
        <v>0</v>
      </c>
      <c r="E87" s="709">
        <f>'4-7 Ordinary and Pref Shares '!Q77</f>
        <v>0</v>
      </c>
      <c r="F87" s="553"/>
      <c r="G87" s="699"/>
      <c r="H87" s="699"/>
    </row>
    <row r="88" spans="1:8" x14ac:dyDescent="0.2">
      <c r="A88" s="1580" t="s">
        <v>228</v>
      </c>
      <c r="B88" s="1581"/>
      <c r="C88" s="708">
        <f>'4-7 Ordinary and Pref Shares '!O78</f>
        <v>0</v>
      </c>
      <c r="D88" s="709">
        <f>'4-7 Ordinary and Pref Shares '!P78</f>
        <v>0</v>
      </c>
      <c r="E88" s="709">
        <f>'4-7 Ordinary and Pref Shares '!Q78</f>
        <v>0</v>
      </c>
      <c r="F88" s="553"/>
      <c r="G88" s="699"/>
      <c r="H88" s="699"/>
    </row>
    <row r="89" spans="1:8" x14ac:dyDescent="0.2">
      <c r="A89" s="1582" t="s">
        <v>229</v>
      </c>
      <c r="B89" s="1583"/>
      <c r="C89" s="721">
        <f>'4-7 Ordinary and Pref Shares '!O79</f>
        <v>0</v>
      </c>
      <c r="D89" s="722">
        <f>'4-7 Ordinary and Pref Shares '!P79</f>
        <v>0</v>
      </c>
      <c r="E89" s="722">
        <f>'4-7 Ordinary and Pref Shares '!Q79</f>
        <v>0</v>
      </c>
      <c r="F89" s="553"/>
      <c r="G89" s="699"/>
      <c r="H89" s="699"/>
    </row>
    <row r="90" spans="1:8" x14ac:dyDescent="0.2">
      <c r="A90" s="1584" t="s">
        <v>16</v>
      </c>
      <c r="B90" s="1585"/>
      <c r="C90" s="716">
        <f>SUM(C86:C89)</f>
        <v>0</v>
      </c>
      <c r="D90" s="382">
        <f>SUM(D86:D89)</f>
        <v>0</v>
      </c>
      <c r="E90" s="382">
        <f>SUM(E86:E89)</f>
        <v>0</v>
      </c>
      <c r="F90" s="553"/>
      <c r="G90" s="699"/>
      <c r="H90" s="699"/>
    </row>
    <row r="91" spans="1:8" x14ac:dyDescent="0.2">
      <c r="A91" s="1576" t="s">
        <v>262</v>
      </c>
      <c r="B91" s="1577"/>
      <c r="C91" s="717"/>
      <c r="D91" s="718"/>
      <c r="E91" s="718"/>
      <c r="F91" s="553"/>
      <c r="G91" s="704" t="s">
        <v>263</v>
      </c>
      <c r="H91" s="699"/>
    </row>
    <row r="92" spans="1:8" x14ac:dyDescent="0.2">
      <c r="A92" s="1568" t="s">
        <v>220</v>
      </c>
      <c r="B92" s="1569"/>
      <c r="C92" s="708">
        <f>'1 Real Estate'!V32</f>
        <v>0</v>
      </c>
      <c r="D92" s="709">
        <f>'1 Real Estate'!W32</f>
        <v>0</v>
      </c>
      <c r="E92" s="709">
        <f>'1 Real Estate'!X32</f>
        <v>0</v>
      </c>
      <c r="F92" s="553"/>
      <c r="G92" s="699" t="s">
        <v>331</v>
      </c>
      <c r="H92" s="699"/>
    </row>
    <row r="93" spans="1:8" x14ac:dyDescent="0.2">
      <c r="A93" s="1570" t="s">
        <v>221</v>
      </c>
      <c r="B93" s="1571"/>
      <c r="C93" s="708">
        <f>'1 Real Estate'!V33</f>
        <v>0</v>
      </c>
      <c r="D93" s="709">
        <f>'1 Real Estate'!W33</f>
        <v>0</v>
      </c>
      <c r="E93" s="709">
        <f>'1 Real Estate'!X33</f>
        <v>0</v>
      </c>
      <c r="F93" s="553"/>
      <c r="G93" s="699"/>
      <c r="H93" s="699"/>
    </row>
    <row r="94" spans="1:8" x14ac:dyDescent="0.2">
      <c r="A94" s="1570" t="s">
        <v>222</v>
      </c>
      <c r="B94" s="1571"/>
      <c r="C94" s="708">
        <f>'1 Real Estate'!V34</f>
        <v>0</v>
      </c>
      <c r="D94" s="709">
        <f>'1 Real Estate'!W34</f>
        <v>0</v>
      </c>
      <c r="E94" s="709">
        <f>'1 Real Estate'!X34</f>
        <v>0</v>
      </c>
      <c r="F94" s="553"/>
      <c r="G94" s="699"/>
      <c r="H94" s="699"/>
    </row>
    <row r="95" spans="1:8" x14ac:dyDescent="0.2">
      <c r="A95" s="1572" t="s">
        <v>34</v>
      </c>
      <c r="B95" s="1573"/>
      <c r="C95" s="721">
        <f>'1 Real Estate'!V35</f>
        <v>0</v>
      </c>
      <c r="D95" s="722">
        <f>'1 Real Estate'!W35</f>
        <v>0</v>
      </c>
      <c r="E95" s="722">
        <f>'1 Real Estate'!X35</f>
        <v>0</v>
      </c>
      <c r="F95" s="553"/>
      <c r="G95" s="699"/>
      <c r="H95" s="699"/>
    </row>
    <row r="96" spans="1:8" x14ac:dyDescent="0.2">
      <c r="A96" s="1574" t="s">
        <v>16</v>
      </c>
      <c r="B96" s="1575"/>
      <c r="C96" s="716">
        <f>SUM(C92:C95)</f>
        <v>0</v>
      </c>
      <c r="D96" s="382">
        <f>SUM(D92:D95)</f>
        <v>0</v>
      </c>
      <c r="E96" s="382">
        <f>SUM(E92:E95)</f>
        <v>0</v>
      </c>
      <c r="F96" s="553"/>
      <c r="G96" s="699"/>
      <c r="H96" s="699"/>
    </row>
    <row r="97" spans="1:8" hidden="1" x14ac:dyDescent="0.2">
      <c r="A97" s="1578" t="s">
        <v>56</v>
      </c>
      <c r="B97" s="1579"/>
      <c r="C97" s="732">
        <f>C96+C90+C84+C78+C68+C43+C15+C37+C27</f>
        <v>0</v>
      </c>
      <c r="D97" s="733">
        <f>D96+D90+D84+D78+D68+D43+D15+D37+D27</f>
        <v>0</v>
      </c>
      <c r="E97" s="734">
        <f>E96+E90+E84+E78+E68+E43+E15+E37+E27</f>
        <v>0</v>
      </c>
      <c r="F97" s="553"/>
      <c r="G97" s="699"/>
      <c r="H97" s="699"/>
    </row>
    <row r="98" spans="1:8" x14ac:dyDescent="0.2">
      <c r="A98" s="553"/>
      <c r="B98" s="553"/>
      <c r="C98" s="553"/>
      <c r="D98" s="553"/>
      <c r="E98" s="553"/>
      <c r="F98" s="553"/>
      <c r="G98" s="699"/>
      <c r="H98" s="699"/>
    </row>
    <row r="99" spans="1:8" x14ac:dyDescent="0.2">
      <c r="A99" s="553"/>
      <c r="B99" s="553"/>
      <c r="C99" s="553"/>
      <c r="D99" s="553"/>
      <c r="E99" s="553"/>
      <c r="F99" s="553"/>
      <c r="G99" s="699"/>
      <c r="H99" s="699"/>
    </row>
  </sheetData>
  <sheetProtection algorithmName="SHA-512" hashValue="sM36fqbq+ErDulKcGnr0gTYnPlLBC5OBMzwL8MjmI3esbo74rbU0m3LBk9rQsDO4C+R5gUggk42hNiusA+sAuA==" saltValue="GfxZNv+6EhLqRe7Hc++8HQ==" spinCount="100000" sheet="1" objects="1" scenarios="1"/>
  <customSheetViews>
    <customSheetView guid="{955C557A-7F90-490E-8541-15C267AE1C49}" hiddenRows="1" hiddenColumns="1">
      <selection activeCell="O65" sqref="O65"/>
      <pageMargins left="0.7" right="0.7" top="0.75" bottom="0.75" header="0.3" footer="0.3"/>
      <pageSetup paperSize="9" orientation="portrait" r:id="rId1"/>
    </customSheetView>
    <customSheetView guid="{3CB8DAD1-80E2-4E9C-84BD-27D8B69F8B89}" hiddenRows="1" hiddenColumns="1" topLeftCell="A43">
      <selection activeCell="O65" sqref="O65"/>
      <pageMargins left="0.7" right="0.7" top="0.75" bottom="0.75" header="0.3" footer="0.3"/>
      <pageSetup paperSize="9" orientation="portrait" r:id="rId2"/>
    </customSheetView>
    <customSheetView guid="{A2854B6E-33EC-489B-B912-5CA634073191}" hiddenRows="1" hiddenColumns="1">
      <selection activeCell="O65" sqref="O65"/>
      <pageMargins left="0.7" right="0.7" top="0.75" bottom="0.75" header="0.3" footer="0.3"/>
      <pageSetup paperSize="9" orientation="portrait" r:id="rId3"/>
    </customSheetView>
  </customSheetViews>
  <mergeCells count="88">
    <mergeCell ref="A55:B55"/>
    <mergeCell ref="A56:B56"/>
    <mergeCell ref="A57:B57"/>
    <mergeCell ref="A21:B21"/>
    <mergeCell ref="A10:B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9:B9"/>
    <mergeCell ref="A11:B11"/>
    <mergeCell ref="A12:B12"/>
    <mergeCell ref="A13:B13"/>
    <mergeCell ref="A15:B15"/>
    <mergeCell ref="A27:B27"/>
    <mergeCell ref="A28:B28"/>
    <mergeCell ref="A29:B29"/>
    <mergeCell ref="A30:B30"/>
    <mergeCell ref="A31:B31"/>
    <mergeCell ref="A32:B32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65:B65"/>
    <mergeCell ref="A46:B46"/>
    <mergeCell ref="A47:B47"/>
    <mergeCell ref="A48:B48"/>
    <mergeCell ref="A50:B50"/>
    <mergeCell ref="A51:B51"/>
    <mergeCell ref="A59:B59"/>
    <mergeCell ref="A60:B60"/>
    <mergeCell ref="A61:B61"/>
    <mergeCell ref="A62:B62"/>
    <mergeCell ref="A63:B63"/>
    <mergeCell ref="A64:B64"/>
    <mergeCell ref="A49:B49"/>
    <mergeCell ref="A52:B52"/>
    <mergeCell ref="A53:B53"/>
    <mergeCell ref="A54:B54"/>
    <mergeCell ref="A79:B79"/>
    <mergeCell ref="A66:B66"/>
    <mergeCell ref="A67:B67"/>
    <mergeCell ref="A68:B68"/>
    <mergeCell ref="A69:B69"/>
    <mergeCell ref="A70:B70"/>
    <mergeCell ref="A71:B71"/>
    <mergeCell ref="A74:B74"/>
    <mergeCell ref="A75:B75"/>
    <mergeCell ref="A96:B96"/>
    <mergeCell ref="A97:B97"/>
    <mergeCell ref="A86:B86"/>
    <mergeCell ref="A87:B87"/>
    <mergeCell ref="A88:B88"/>
    <mergeCell ref="A89:B89"/>
    <mergeCell ref="A90:B90"/>
    <mergeCell ref="A91:B91"/>
    <mergeCell ref="A8:B8"/>
    <mergeCell ref="A92:B92"/>
    <mergeCell ref="A93:B93"/>
    <mergeCell ref="A94:B94"/>
    <mergeCell ref="A95:B95"/>
    <mergeCell ref="A80:B80"/>
    <mergeCell ref="A81:B81"/>
    <mergeCell ref="A82:B82"/>
    <mergeCell ref="A83:B83"/>
    <mergeCell ref="A84:B84"/>
    <mergeCell ref="A85:B85"/>
    <mergeCell ref="A72:B72"/>
    <mergeCell ref="A73:B73"/>
    <mergeCell ref="A76:B76"/>
    <mergeCell ref="A77:B77"/>
    <mergeCell ref="A78:B78"/>
  </mergeCells>
  <hyperlinks>
    <hyperlink ref="E2" location="Cover!A1" display="Back to Main"/>
  </hyperlinks>
  <pageMargins left="0.39370078740157483" right="0" top="0.51181102362204722" bottom="0.31496062992125984" header="0.31496062992125984" footer="0.31496062992125984"/>
  <pageSetup paperSize="5" scale="53" orientation="portrait" r:id="rId4"/>
  <headerFooter>
    <oddHeader>&amp;C&amp;"Arial,Bold"&amp;14CAPITAL ADEQUACY SCHEDULE</oddHead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11"/>
  <sheetViews>
    <sheetView zoomScaleNormal="100" workbookViewId="0">
      <selection activeCell="B26" sqref="B26"/>
    </sheetView>
  </sheetViews>
  <sheetFormatPr defaultColWidth="0" defaultRowHeight="12.75" zeroHeight="1" x14ac:dyDescent="0.2"/>
  <cols>
    <col min="1" max="1" width="16.42578125" customWidth="1"/>
    <col min="2" max="2" width="90.5703125" customWidth="1"/>
    <col min="3" max="3" width="16.85546875" customWidth="1"/>
    <col min="4" max="4" width="2.140625" style="62" customWidth="1"/>
    <col min="5" max="16384" width="9.140625" hidden="1"/>
  </cols>
  <sheetData>
    <row r="1" spans="1:4" x14ac:dyDescent="0.2">
      <c r="A1" s="62"/>
      <c r="B1" s="1025" t="s">
        <v>799</v>
      </c>
      <c r="C1" s="860"/>
      <c r="D1" s="61"/>
    </row>
    <row r="2" spans="1:4" x14ac:dyDescent="0.2">
      <c r="A2" s="62"/>
      <c r="B2" s="62"/>
      <c r="C2" s="1026" t="s">
        <v>12</v>
      </c>
      <c r="D2" s="61"/>
    </row>
    <row r="3" spans="1:4" ht="15" x14ac:dyDescent="0.25">
      <c r="A3" s="603" t="s">
        <v>655</v>
      </c>
      <c r="B3" s="604" t="str">
        <f>Cover!$B$13</f>
        <v>Select Name of Insurer/ Financial Holding Company</v>
      </c>
      <c r="C3" s="61"/>
      <c r="D3" s="61"/>
    </row>
    <row r="4" spans="1:4" ht="15" x14ac:dyDescent="0.25">
      <c r="A4" s="62"/>
      <c r="B4" s="62"/>
      <c r="C4" s="607"/>
      <c r="D4" s="61"/>
    </row>
    <row r="5" spans="1:4" ht="15" x14ac:dyDescent="0.25">
      <c r="A5" s="603" t="s">
        <v>10</v>
      </c>
      <c r="B5" s="606">
        <f>Cover!$B$19</f>
        <v>0</v>
      </c>
      <c r="C5" s="62"/>
      <c r="D5" s="61"/>
    </row>
    <row r="6" spans="1:4" ht="13.5" thickBot="1" x14ac:dyDescent="0.25">
      <c r="A6" s="62"/>
      <c r="B6" s="62"/>
      <c r="C6" s="62"/>
      <c r="D6" s="61"/>
    </row>
    <row r="7" spans="1:4" ht="39" thickTop="1" x14ac:dyDescent="0.2">
      <c r="A7" s="839"/>
      <c r="B7" s="846"/>
      <c r="C7" s="897" t="str">
        <f>"Total Balance Sheet Assets "&amp;YEAR($B$5)</f>
        <v>Total Balance Sheet Assets 1900</v>
      </c>
      <c r="D7" s="61"/>
    </row>
    <row r="8" spans="1:4" ht="15" x14ac:dyDescent="0.2">
      <c r="A8" s="840"/>
      <c r="B8" s="859"/>
      <c r="C8" s="898" t="s">
        <v>133</v>
      </c>
      <c r="D8" s="61"/>
    </row>
    <row r="9" spans="1:4" ht="15" x14ac:dyDescent="0.25">
      <c r="A9" s="921" t="s">
        <v>618</v>
      </c>
      <c r="B9" s="922"/>
      <c r="C9" s="923"/>
      <c r="D9" s="61"/>
    </row>
    <row r="10" spans="1:4" ht="15.75" customHeight="1" thickBot="1" x14ac:dyDescent="0.25">
      <c r="A10" s="852" t="s">
        <v>656</v>
      </c>
      <c r="B10" s="853"/>
      <c r="C10" s="941"/>
      <c r="D10" s="61"/>
    </row>
    <row r="11" spans="1:4" ht="12.75" customHeight="1" x14ac:dyDescent="0.2">
      <c r="A11" s="924"/>
      <c r="B11" s="925"/>
      <c r="C11" s="942"/>
      <c r="D11" s="61"/>
    </row>
    <row r="12" spans="1:4" ht="12.75" customHeight="1" x14ac:dyDescent="0.25">
      <c r="A12" s="926" t="s">
        <v>990</v>
      </c>
      <c r="B12" s="922"/>
      <c r="C12" s="942"/>
      <c r="D12" s="61"/>
    </row>
    <row r="13" spans="1:4" ht="12.75" customHeight="1" x14ac:dyDescent="0.2">
      <c r="A13" s="952" t="s">
        <v>989</v>
      </c>
      <c r="B13" s="953"/>
      <c r="C13" s="954"/>
      <c r="D13" s="61"/>
    </row>
    <row r="14" spans="1:4" ht="12.75" customHeight="1" x14ac:dyDescent="0.2">
      <c r="A14" s="955" t="s">
        <v>985</v>
      </c>
      <c r="B14" s="956"/>
      <c r="C14" s="957"/>
      <c r="D14" s="61"/>
    </row>
    <row r="15" spans="1:4" ht="12.75" customHeight="1" x14ac:dyDescent="0.2">
      <c r="A15" s="955" t="s">
        <v>986</v>
      </c>
      <c r="B15" s="956"/>
      <c r="C15" s="957"/>
      <c r="D15" s="61"/>
    </row>
    <row r="16" spans="1:4" ht="12.75" customHeight="1" x14ac:dyDescent="0.2">
      <c r="A16" s="955" t="s">
        <v>987</v>
      </c>
      <c r="B16" s="956"/>
      <c r="C16" s="957"/>
      <c r="D16" s="61"/>
    </row>
    <row r="17" spans="1:4" ht="12.75" customHeight="1" x14ac:dyDescent="0.2">
      <c r="A17" s="958" t="s">
        <v>988</v>
      </c>
      <c r="B17" s="959"/>
      <c r="C17" s="957"/>
      <c r="D17" s="61"/>
    </row>
    <row r="18" spans="1:4" ht="12.75" customHeight="1" x14ac:dyDescent="0.2">
      <c r="A18" s="958" t="s">
        <v>619</v>
      </c>
      <c r="B18" s="959"/>
      <c r="C18" s="957"/>
      <c r="D18" s="61"/>
    </row>
    <row r="19" spans="1:4" ht="12.75" customHeight="1" x14ac:dyDescent="0.2">
      <c r="A19" s="958" t="s">
        <v>620</v>
      </c>
      <c r="B19" s="959"/>
      <c r="C19" s="957"/>
      <c r="D19" s="61"/>
    </row>
    <row r="20" spans="1:4" ht="12.75" customHeight="1" x14ac:dyDescent="0.2">
      <c r="A20" s="958" t="s">
        <v>621</v>
      </c>
      <c r="B20" s="959"/>
      <c r="C20" s="957"/>
      <c r="D20" s="61"/>
    </row>
    <row r="21" spans="1:4" ht="12.75" customHeight="1" x14ac:dyDescent="0.2">
      <c r="A21" s="958" t="s">
        <v>622</v>
      </c>
      <c r="B21" s="959"/>
      <c r="C21" s="957"/>
      <c r="D21" s="61"/>
    </row>
    <row r="22" spans="1:4" ht="12.75" customHeight="1" x14ac:dyDescent="0.2">
      <c r="A22" s="958" t="s">
        <v>623</v>
      </c>
      <c r="B22" s="959"/>
      <c r="C22" s="957"/>
      <c r="D22" s="61"/>
    </row>
    <row r="23" spans="1:4" ht="12.75" customHeight="1" x14ac:dyDescent="0.2">
      <c r="A23" s="958" t="s">
        <v>624</v>
      </c>
      <c r="B23" s="959"/>
      <c r="C23" s="957"/>
      <c r="D23" s="61"/>
    </row>
    <row r="24" spans="1:4" ht="12.75" customHeight="1" thickBot="1" x14ac:dyDescent="0.3">
      <c r="A24" s="960"/>
      <c r="B24" s="961"/>
      <c r="C24" s="962"/>
      <c r="D24" s="61"/>
    </row>
    <row r="25" spans="1:4" ht="15.75" thickBot="1" x14ac:dyDescent="0.3">
      <c r="A25" s="947" t="s">
        <v>625</v>
      </c>
      <c r="B25" s="948"/>
      <c r="C25" s="949">
        <f>SUM(C13:C23)</f>
        <v>0</v>
      </c>
      <c r="D25" s="61"/>
    </row>
    <row r="26" spans="1:4" ht="12.75" customHeight="1" x14ac:dyDescent="0.25">
      <c r="A26" s="931" t="s">
        <v>626</v>
      </c>
      <c r="B26" s="932"/>
      <c r="C26" s="862"/>
      <c r="D26" s="61"/>
    </row>
    <row r="27" spans="1:4" ht="12.75" customHeight="1" x14ac:dyDescent="0.2">
      <c r="A27" s="615" t="s">
        <v>627</v>
      </c>
      <c r="B27" s="602"/>
      <c r="C27" s="963"/>
      <c r="D27" s="61"/>
    </row>
    <row r="28" spans="1:4" ht="12.75" customHeight="1" x14ac:dyDescent="0.2">
      <c r="A28" s="929"/>
      <c r="B28" s="930"/>
      <c r="C28" s="854"/>
      <c r="D28" s="61"/>
    </row>
    <row r="29" spans="1:4" ht="15.75" thickBot="1" x14ac:dyDescent="0.3">
      <c r="A29" s="927" t="s">
        <v>628</v>
      </c>
      <c r="B29" s="928"/>
      <c r="C29" s="896">
        <f>C25+C27</f>
        <v>0</v>
      </c>
      <c r="D29" s="61"/>
    </row>
    <row r="30" spans="1:4" ht="12.75" customHeight="1" x14ac:dyDescent="0.25">
      <c r="A30" s="1008"/>
      <c r="B30" s="1008"/>
      <c r="C30" s="1008"/>
      <c r="D30" s="61"/>
    </row>
    <row r="31" spans="1:4" ht="12.75" customHeight="1" thickBot="1" x14ac:dyDescent="0.25">
      <c r="A31" s="933"/>
      <c r="B31" s="933"/>
      <c r="C31" s="933"/>
      <c r="D31" s="61"/>
    </row>
    <row r="32" spans="1:4" ht="12.75" customHeight="1" thickTop="1" x14ac:dyDescent="0.2">
      <c r="A32" s="934"/>
      <c r="B32" s="935"/>
      <c r="C32" s="1602" t="str">
        <f>+"Total Balance Sheet Assets "&amp;YEAR($B$5)</f>
        <v>Total Balance Sheet Assets 1900</v>
      </c>
      <c r="D32" s="61"/>
    </row>
    <row r="33" spans="1:4" ht="14.25" x14ac:dyDescent="0.2">
      <c r="A33" s="936"/>
      <c r="B33" s="937"/>
      <c r="C33" s="1603"/>
      <c r="D33" s="61"/>
    </row>
    <row r="34" spans="1:4" ht="12.75" customHeight="1" x14ac:dyDescent="0.25">
      <c r="A34" s="938" t="s">
        <v>629</v>
      </c>
      <c r="B34" s="932"/>
      <c r="C34" s="914"/>
      <c r="D34" s="61"/>
    </row>
    <row r="35" spans="1:4" ht="12.75" customHeight="1" x14ac:dyDescent="0.2">
      <c r="A35" s="980" t="s">
        <v>630</v>
      </c>
      <c r="B35" s="964"/>
      <c r="C35" s="919"/>
      <c r="D35" s="61"/>
    </row>
    <row r="36" spans="1:4" ht="12.75" customHeight="1" x14ac:dyDescent="0.2">
      <c r="A36" s="792" t="s">
        <v>631</v>
      </c>
      <c r="B36" s="83"/>
      <c r="C36" s="919"/>
      <c r="D36" s="61"/>
    </row>
    <row r="37" spans="1:4" ht="12.75" customHeight="1" x14ac:dyDescent="0.2">
      <c r="A37" s="958" t="s">
        <v>632</v>
      </c>
      <c r="B37" s="965"/>
      <c r="C37" s="919"/>
      <c r="D37" s="61"/>
    </row>
    <row r="38" spans="1:4" ht="12.75" customHeight="1" x14ac:dyDescent="0.2">
      <c r="A38" s="966"/>
      <c r="B38" s="967"/>
      <c r="C38" s="968"/>
      <c r="D38" s="61"/>
    </row>
    <row r="39" spans="1:4" ht="12.75" customHeight="1" thickBot="1" x14ac:dyDescent="0.25">
      <c r="A39" s="947" t="s">
        <v>633</v>
      </c>
      <c r="B39" s="950"/>
      <c r="C39" s="951">
        <f>SUM(C35:C37)</f>
        <v>0</v>
      </c>
      <c r="D39" s="61"/>
    </row>
    <row r="40" spans="1:4" ht="12.75" customHeight="1" x14ac:dyDescent="0.2">
      <c r="A40" s="841"/>
      <c r="B40" s="847"/>
      <c r="C40" s="969"/>
      <c r="D40" s="61"/>
    </row>
    <row r="41" spans="1:4" ht="12.75" customHeight="1" x14ac:dyDescent="0.2">
      <c r="A41" s="981" t="s">
        <v>634</v>
      </c>
      <c r="B41" s="970"/>
      <c r="C41" s="971"/>
      <c r="D41" s="61"/>
    </row>
    <row r="42" spans="1:4" ht="12.75" customHeight="1" thickBot="1" x14ac:dyDescent="0.25">
      <c r="A42" s="861" t="s">
        <v>635</v>
      </c>
      <c r="B42" s="900"/>
      <c r="C42" s="910">
        <f>C39+C41</f>
        <v>0</v>
      </c>
      <c r="D42" s="61"/>
    </row>
    <row r="43" spans="1:4" ht="14.25" customHeight="1" x14ac:dyDescent="0.2">
      <c r="A43" s="907"/>
      <c r="B43" s="907"/>
      <c r="C43" s="939"/>
      <c r="D43" s="61"/>
    </row>
    <row r="44" spans="1:4" ht="14.25" customHeight="1" thickBot="1" x14ac:dyDescent="0.25">
      <c r="A44" s="930"/>
      <c r="B44" s="930"/>
      <c r="C44" s="940"/>
      <c r="D44" s="61"/>
    </row>
    <row r="45" spans="1:4" ht="14.25" customHeight="1" thickTop="1" x14ac:dyDescent="0.2">
      <c r="A45" s="943"/>
      <c r="B45" s="944"/>
      <c r="C45" s="1602" t="str">
        <f>+"Total Balance Sheet Assets "&amp;YEAR($B$5)</f>
        <v>Total Balance Sheet Assets 1900</v>
      </c>
      <c r="D45" s="61"/>
    </row>
    <row r="46" spans="1:4" x14ac:dyDescent="0.2">
      <c r="A46" s="912"/>
      <c r="B46" s="913"/>
      <c r="C46" s="1603"/>
      <c r="D46" s="61"/>
    </row>
    <row r="47" spans="1:4" ht="12.75" customHeight="1" x14ac:dyDescent="0.2">
      <c r="A47" s="899" t="s">
        <v>636</v>
      </c>
      <c r="B47" s="964"/>
      <c r="C47" s="972"/>
      <c r="D47" s="61"/>
    </row>
    <row r="48" spans="1:4" ht="12.75" customHeight="1" x14ac:dyDescent="0.2">
      <c r="A48" s="982" t="s">
        <v>637</v>
      </c>
      <c r="B48" s="973"/>
      <c r="C48" s="919"/>
      <c r="D48" s="161"/>
    </row>
    <row r="49" spans="1:4" ht="12.75" customHeight="1" x14ac:dyDescent="0.2">
      <c r="A49" s="982" t="s">
        <v>638</v>
      </c>
      <c r="B49" s="973"/>
      <c r="C49" s="919"/>
      <c r="D49" s="161"/>
    </row>
    <row r="50" spans="1:4" ht="12.75" customHeight="1" x14ac:dyDescent="0.2">
      <c r="A50" s="982" t="s">
        <v>639</v>
      </c>
      <c r="B50" s="973"/>
      <c r="C50" s="919"/>
      <c r="D50" s="161"/>
    </row>
    <row r="51" spans="1:4" ht="12.75" customHeight="1" x14ac:dyDescent="0.2">
      <c r="A51" s="982" t="s">
        <v>640</v>
      </c>
      <c r="B51" s="973"/>
      <c r="C51" s="919"/>
      <c r="D51" s="161"/>
    </row>
    <row r="52" spans="1:4" ht="12.75" customHeight="1" thickBot="1" x14ac:dyDescent="0.25">
      <c r="A52" s="974"/>
      <c r="B52" s="975"/>
      <c r="C52" s="976"/>
      <c r="D52" s="61"/>
    </row>
    <row r="53" spans="1:4" ht="12.75" customHeight="1" thickBot="1" x14ac:dyDescent="0.25">
      <c r="A53" s="843" t="s">
        <v>641</v>
      </c>
      <c r="B53" s="849"/>
      <c r="C53" s="909">
        <f>C48+C49+C50+C51</f>
        <v>0</v>
      </c>
      <c r="D53" s="61"/>
    </row>
    <row r="54" spans="1:4" ht="12.75" customHeight="1" x14ac:dyDescent="0.2">
      <c r="A54" s="1009"/>
      <c r="B54" s="1009"/>
      <c r="C54" s="918"/>
      <c r="D54" s="61"/>
    </row>
    <row r="55" spans="1:4" ht="12.75" customHeight="1" thickBot="1" x14ac:dyDescent="0.25">
      <c r="A55" s="911"/>
      <c r="B55" s="911"/>
      <c r="C55" s="911"/>
      <c r="D55" s="61"/>
    </row>
    <row r="56" spans="1:4" ht="12.75" customHeight="1" thickTop="1" x14ac:dyDescent="0.2">
      <c r="A56" s="943"/>
      <c r="B56" s="944"/>
      <c r="C56" s="1602" t="str">
        <f>+"Total Balance Sheet Assets "&amp;YEAR($B$5)</f>
        <v>Total Balance Sheet Assets 1900</v>
      </c>
      <c r="D56" s="61"/>
    </row>
    <row r="57" spans="1:4" x14ac:dyDescent="0.2">
      <c r="A57" s="912"/>
      <c r="B57" s="913"/>
      <c r="C57" s="1603"/>
      <c r="D57" s="61"/>
    </row>
    <row r="58" spans="1:4" ht="12.75" customHeight="1" x14ac:dyDescent="0.2">
      <c r="A58" s="908"/>
      <c r="B58" s="844"/>
      <c r="C58" s="915"/>
      <c r="D58" s="61"/>
    </row>
    <row r="59" spans="1:4" ht="12.75" customHeight="1" x14ac:dyDescent="0.2">
      <c r="A59" s="845" t="s">
        <v>642</v>
      </c>
      <c r="B59" s="850"/>
      <c r="C59" s="916"/>
      <c r="D59" s="61"/>
    </row>
    <row r="60" spans="1:4" ht="12.75" customHeight="1" x14ac:dyDescent="0.2">
      <c r="A60" s="983" t="s">
        <v>643</v>
      </c>
      <c r="B60" s="988"/>
      <c r="C60" s="1065"/>
      <c r="D60" s="61"/>
    </row>
    <row r="61" spans="1:4" ht="12.75" customHeight="1" x14ac:dyDescent="0.2">
      <c r="A61" s="856" t="s">
        <v>781</v>
      </c>
      <c r="B61" s="978"/>
      <c r="C61" s="986"/>
      <c r="D61" s="61"/>
    </row>
    <row r="62" spans="1:4" ht="12.75" customHeight="1" x14ac:dyDescent="0.2">
      <c r="A62" s="856" t="s">
        <v>782</v>
      </c>
      <c r="B62" s="978"/>
      <c r="C62" s="986"/>
      <c r="D62" s="61"/>
    </row>
    <row r="63" spans="1:4" ht="12.75" customHeight="1" x14ac:dyDescent="0.2">
      <c r="A63" s="856" t="s">
        <v>783</v>
      </c>
      <c r="B63" s="978"/>
      <c r="C63" s="986"/>
      <c r="D63" s="61"/>
    </row>
    <row r="64" spans="1:4" ht="12.75" customHeight="1" x14ac:dyDescent="0.2">
      <c r="A64" s="856" t="s">
        <v>784</v>
      </c>
      <c r="B64" s="978"/>
      <c r="C64" s="986"/>
      <c r="D64" s="61"/>
    </row>
    <row r="65" spans="1:4" ht="12.75" customHeight="1" x14ac:dyDescent="0.2">
      <c r="A65" s="856" t="s">
        <v>785</v>
      </c>
      <c r="B65" s="978"/>
      <c r="C65" s="986"/>
      <c r="D65" s="61"/>
    </row>
    <row r="66" spans="1:4" ht="12.75" customHeight="1" x14ac:dyDescent="0.2">
      <c r="A66" s="856" t="s">
        <v>786</v>
      </c>
      <c r="B66" s="978"/>
      <c r="C66" s="986"/>
      <c r="D66" s="61"/>
    </row>
    <row r="67" spans="1:4" ht="12.75" customHeight="1" x14ac:dyDescent="0.2">
      <c r="A67" s="856" t="s">
        <v>787</v>
      </c>
      <c r="B67" s="978"/>
      <c r="C67" s="986"/>
      <c r="D67" s="61"/>
    </row>
    <row r="68" spans="1:4" ht="12.75" customHeight="1" x14ac:dyDescent="0.2">
      <c r="A68" s="958" t="s">
        <v>788</v>
      </c>
      <c r="B68" s="978"/>
      <c r="C68" s="986"/>
      <c r="D68" s="61"/>
    </row>
    <row r="69" spans="1:4" ht="12.75" customHeight="1" x14ac:dyDescent="0.2">
      <c r="A69" s="958" t="s">
        <v>644</v>
      </c>
      <c r="B69" s="959"/>
      <c r="C69" s="919"/>
      <c r="D69" s="61"/>
    </row>
    <row r="70" spans="1:4" ht="12.75" customHeight="1" x14ac:dyDescent="0.2">
      <c r="A70" s="792" t="s">
        <v>645</v>
      </c>
      <c r="B70" s="984"/>
      <c r="C70" s="919"/>
      <c r="D70" s="61"/>
    </row>
    <row r="71" spans="1:4" ht="12.75" customHeight="1" x14ac:dyDescent="0.2">
      <c r="A71" s="792" t="s">
        <v>646</v>
      </c>
      <c r="B71" s="984"/>
      <c r="C71" s="919"/>
      <c r="D71" s="61"/>
    </row>
    <row r="72" spans="1:4" ht="12.75" customHeight="1" x14ac:dyDescent="0.2">
      <c r="A72" s="792" t="s">
        <v>647</v>
      </c>
      <c r="B72" s="984"/>
      <c r="C72" s="919"/>
      <c r="D72" s="61"/>
    </row>
    <row r="73" spans="1:4" ht="12.75" customHeight="1" x14ac:dyDescent="0.2">
      <c r="A73" s="805" t="s">
        <v>780</v>
      </c>
      <c r="B73" s="985"/>
      <c r="C73" s="993"/>
      <c r="D73" s="61"/>
    </row>
    <row r="74" spans="1:4" ht="12.75" customHeight="1" x14ac:dyDescent="0.2">
      <c r="A74" s="792" t="s">
        <v>648</v>
      </c>
      <c r="B74" s="984"/>
      <c r="C74" s="919"/>
      <c r="D74" s="61"/>
    </row>
    <row r="75" spans="1:4" ht="13.5" thickBot="1" x14ac:dyDescent="0.25">
      <c r="A75" s="805"/>
      <c r="B75" s="161"/>
      <c r="C75" s="989"/>
      <c r="D75" s="61"/>
    </row>
    <row r="76" spans="1:4" ht="13.5" thickBot="1" x14ac:dyDescent="0.25">
      <c r="A76" s="1012" t="s">
        <v>650</v>
      </c>
      <c r="B76" s="987"/>
      <c r="C76" s="990">
        <f>SUM(C60:C74)</f>
        <v>0</v>
      </c>
      <c r="D76" s="61"/>
    </row>
    <row r="77" spans="1:4" ht="12.75" customHeight="1" x14ac:dyDescent="0.2">
      <c r="A77" s="977"/>
      <c r="B77" s="978"/>
      <c r="C77" s="979"/>
      <c r="D77" s="61"/>
    </row>
    <row r="78" spans="1:4" ht="12.75" customHeight="1" x14ac:dyDescent="0.2">
      <c r="A78" s="857" t="s">
        <v>626</v>
      </c>
      <c r="B78" s="903"/>
      <c r="C78" s="917"/>
      <c r="D78" s="61"/>
    </row>
    <row r="79" spans="1:4" ht="12.75" customHeight="1" x14ac:dyDescent="0.2">
      <c r="A79" s="1016" t="s">
        <v>649</v>
      </c>
      <c r="B79" s="1017"/>
      <c r="C79" s="1018"/>
      <c r="D79" s="61"/>
    </row>
    <row r="80" spans="1:4" ht="12.75" customHeight="1" thickBot="1" x14ac:dyDescent="0.25">
      <c r="A80" s="1013"/>
      <c r="B80" s="1014"/>
      <c r="C80" s="1015"/>
      <c r="D80" s="61"/>
    </row>
    <row r="81" spans="1:4" ht="12.75" customHeight="1" thickBot="1" x14ac:dyDescent="0.25">
      <c r="A81" s="1010" t="s">
        <v>650</v>
      </c>
      <c r="B81" s="901"/>
      <c r="C81" s="1011">
        <f>C76+C79</f>
        <v>0</v>
      </c>
      <c r="D81" s="61"/>
    </row>
    <row r="82" spans="1:4" ht="12.75" customHeight="1" x14ac:dyDescent="0.2">
      <c r="A82" s="848"/>
      <c r="B82" s="848"/>
      <c r="C82" s="918"/>
      <c r="D82" s="61"/>
    </row>
    <row r="83" spans="1:4" ht="12.75" customHeight="1" thickBot="1" x14ac:dyDescent="0.25">
      <c r="A83" s="161"/>
      <c r="B83" s="161"/>
      <c r="C83" s="911"/>
      <c r="D83" s="61"/>
    </row>
    <row r="84" spans="1:4" ht="12.75" customHeight="1" thickTop="1" x14ac:dyDescent="0.2">
      <c r="A84" s="943"/>
      <c r="B84" s="944"/>
      <c r="C84" s="1602" t="str">
        <f>+"Total Balance Sheet Assets "&amp;YEAR($B$5)</f>
        <v>Total Balance Sheet Assets 1900</v>
      </c>
      <c r="D84" s="61"/>
    </row>
    <row r="85" spans="1:4" x14ac:dyDescent="0.2">
      <c r="A85" s="912"/>
      <c r="B85" s="913"/>
      <c r="C85" s="1603"/>
      <c r="D85" s="61"/>
    </row>
    <row r="86" spans="1:4" ht="12.75" customHeight="1" x14ac:dyDescent="0.2">
      <c r="A86" s="805"/>
      <c r="B86" s="161"/>
      <c r="C86" s="915"/>
      <c r="D86" s="61"/>
    </row>
    <row r="87" spans="1:4" ht="16.5" customHeight="1" x14ac:dyDescent="0.2">
      <c r="A87" s="855" t="s">
        <v>651</v>
      </c>
      <c r="B87" s="904"/>
      <c r="C87" s="994"/>
      <c r="D87" s="61"/>
    </row>
    <row r="88" spans="1:4" ht="16.5" customHeight="1" x14ac:dyDescent="0.2">
      <c r="A88" s="958" t="s">
        <v>789</v>
      </c>
      <c r="B88" s="992"/>
      <c r="C88" s="993"/>
      <c r="D88" s="61"/>
    </row>
    <row r="89" spans="1:4" ht="16.5" customHeight="1" x14ac:dyDescent="0.2">
      <c r="A89" s="958" t="s">
        <v>791</v>
      </c>
      <c r="B89" s="992"/>
      <c r="C89" s="993"/>
      <c r="D89" s="61"/>
    </row>
    <row r="90" spans="1:4" ht="16.5" customHeight="1" x14ac:dyDescent="0.2">
      <c r="A90" s="958" t="s">
        <v>790</v>
      </c>
      <c r="B90" s="992"/>
      <c r="C90" s="993"/>
      <c r="D90" s="61"/>
    </row>
    <row r="91" spans="1:4" ht="16.5" customHeight="1" thickBot="1" x14ac:dyDescent="0.25">
      <c r="A91" s="841"/>
      <c r="B91" s="992"/>
      <c r="C91" s="993"/>
      <c r="D91" s="61"/>
    </row>
    <row r="92" spans="1:4" ht="16.5" customHeight="1" thickBot="1" x14ac:dyDescent="0.25">
      <c r="A92" s="1012" t="s">
        <v>650</v>
      </c>
      <c r="B92" s="996"/>
      <c r="C92" s="990">
        <f>SUM(C88:C91)</f>
        <v>0</v>
      </c>
      <c r="D92" s="61"/>
    </row>
    <row r="93" spans="1:4" ht="12.75" customHeight="1" x14ac:dyDescent="0.2">
      <c r="A93" s="842" t="s">
        <v>626</v>
      </c>
      <c r="B93" s="848"/>
      <c r="C93" s="995"/>
      <c r="D93" s="61"/>
    </row>
    <row r="94" spans="1:4" ht="12.75" customHeight="1" thickBot="1" x14ac:dyDescent="0.25">
      <c r="A94" s="945" t="s">
        <v>652</v>
      </c>
      <c r="B94" s="946"/>
      <c r="C94" s="991"/>
      <c r="D94" s="61"/>
    </row>
    <row r="95" spans="1:4" ht="12.75" customHeight="1" x14ac:dyDescent="0.2">
      <c r="A95" s="858"/>
      <c r="B95" s="905"/>
      <c r="C95" s="906"/>
      <c r="D95" s="61"/>
    </row>
    <row r="96" spans="1:4" ht="12.75" customHeight="1" thickBot="1" x14ac:dyDescent="0.25">
      <c r="A96" s="863" t="s">
        <v>653</v>
      </c>
      <c r="B96" s="902"/>
      <c r="C96" s="920">
        <f>SUM(C92:C94)</f>
        <v>0</v>
      </c>
      <c r="D96" s="61"/>
    </row>
    <row r="97" spans="1:4" ht="12.75" customHeight="1" x14ac:dyDescent="0.2">
      <c r="A97" s="851"/>
      <c r="B97" s="851"/>
      <c r="C97" s="1001"/>
      <c r="D97" s="61"/>
    </row>
    <row r="98" spans="1:4" ht="12.75" customHeight="1" thickBot="1" x14ac:dyDescent="0.25">
      <c r="A98" s="1000"/>
      <c r="B98" s="1000"/>
      <c r="C98" s="1002"/>
      <c r="D98" s="61"/>
    </row>
    <row r="99" spans="1:4" ht="12.75" customHeight="1" thickTop="1" x14ac:dyDescent="0.2">
      <c r="A99" s="1019"/>
      <c r="B99" s="1005"/>
      <c r="C99" s="1602" t="str">
        <f>+"Total Balance Sheet Assets "&amp;YEAR($B$5)</f>
        <v>Total Balance Sheet Assets 1900</v>
      </c>
      <c r="D99" s="61"/>
    </row>
    <row r="100" spans="1:4" ht="12.75" customHeight="1" x14ac:dyDescent="0.2">
      <c r="A100" s="1020"/>
      <c r="B100" s="999"/>
      <c r="C100" s="1603"/>
      <c r="D100" s="61"/>
    </row>
    <row r="101" spans="1:4" ht="12.75" customHeight="1" x14ac:dyDescent="0.2">
      <c r="A101" s="1021" t="s">
        <v>654</v>
      </c>
      <c r="B101" s="999"/>
      <c r="C101" s="1006"/>
      <c r="D101" s="61"/>
    </row>
    <row r="102" spans="1:4" ht="12.75" customHeight="1" x14ac:dyDescent="0.2">
      <c r="A102" s="1022" t="s">
        <v>792</v>
      </c>
      <c r="B102" s="998"/>
      <c r="C102" s="986"/>
      <c r="D102" s="61"/>
    </row>
    <row r="103" spans="1:4" ht="12.75" customHeight="1" x14ac:dyDescent="0.2">
      <c r="A103" s="856" t="s">
        <v>793</v>
      </c>
      <c r="B103" s="904"/>
      <c r="C103" s="919"/>
      <c r="D103" s="61"/>
    </row>
    <row r="104" spans="1:4" ht="12.75" customHeight="1" x14ac:dyDescent="0.2">
      <c r="A104" s="958" t="s">
        <v>794</v>
      </c>
      <c r="B104" s="904"/>
      <c r="C104" s="919"/>
      <c r="D104" s="61"/>
    </row>
    <row r="105" spans="1:4" ht="12.75" customHeight="1" x14ac:dyDescent="0.2">
      <c r="A105" s="958" t="s">
        <v>795</v>
      </c>
      <c r="B105" s="904"/>
      <c r="C105" s="1007"/>
      <c r="D105" s="61"/>
    </row>
    <row r="106" spans="1:4" ht="12.75" customHeight="1" x14ac:dyDescent="0.2">
      <c r="A106" s="958" t="s">
        <v>796</v>
      </c>
      <c r="B106" s="904"/>
      <c r="C106" s="919"/>
      <c r="D106" s="61"/>
    </row>
    <row r="107" spans="1:4" ht="12.75" customHeight="1" x14ac:dyDescent="0.2">
      <c r="A107" s="1023"/>
      <c r="B107" s="997"/>
      <c r="C107" s="1003"/>
      <c r="D107" s="61"/>
    </row>
    <row r="108" spans="1:4" hidden="1" x14ac:dyDescent="0.2">
      <c r="A108" s="1024"/>
      <c r="B108" s="12"/>
      <c r="C108" s="1004"/>
      <c r="D108" s="61"/>
    </row>
    <row r="109" spans="1:4" ht="18.75" customHeight="1" thickBot="1" x14ac:dyDescent="0.25">
      <c r="A109" s="863" t="s">
        <v>797</v>
      </c>
      <c r="B109" s="902"/>
      <c r="C109" s="920">
        <f>SUM(C102:C106)</f>
        <v>0</v>
      </c>
      <c r="D109" s="61"/>
    </row>
    <row r="110" spans="1:4" x14ac:dyDescent="0.2">
      <c r="A110" s="62"/>
      <c r="B110" s="62"/>
      <c r="C110" s="62"/>
      <c r="D110" s="61"/>
    </row>
    <row r="111" spans="1:4" hidden="1" x14ac:dyDescent="0.2"/>
  </sheetData>
  <sheetProtection algorithmName="SHA-512" hashValue="hGXImquDSDBQfXQIv1QD1W33qAX8m9bl1dAMZWuF6Zc8kytIelkkr31PPQFVrPAFIycFb6ZapuGPx+Sp5GMRaw==" saltValue="LJK3umYyT/UZEpElB0a1EA==" spinCount="100000" sheet="1" objects="1" scenarios="1"/>
  <mergeCells count="5">
    <mergeCell ref="C84:C85"/>
    <mergeCell ref="C56:C57"/>
    <mergeCell ref="C45:C46"/>
    <mergeCell ref="C32:C33"/>
    <mergeCell ref="C99:C100"/>
  </mergeCells>
  <hyperlinks>
    <hyperlink ref="A34" location="'CB20'!A8" display=" 14.  NET LOANS"/>
    <hyperlink ref="A47" location="'CB20'!A9" display=" 16. EQUITY IN SUBSIDIARIES AND AFFILIATES"/>
    <hyperlink ref="A87" location="'CB20'!A11" display=" 18.  FIXED ASSETS (NET)"/>
    <hyperlink ref="A59" location="'CB20'!A10" display=" 17.  ACCOUNTS RECEIVABLES (NET)"/>
    <hyperlink ref="A101" location="'CB20'!A12" display=" 19.  PREPAID EXPENSES &amp; OTHER ASSETS"/>
    <hyperlink ref="B1" location="Cover!A1" display="CB 20-SUMMARY OF  ASSETS BY SECTORS"/>
    <hyperlink ref="C2" location="Cover!A1" display="Back to Main"/>
  </hyperlinks>
  <pageMargins left="0.5" right="0" top="0.25" bottom="0.25" header="0.3" footer="0.05"/>
  <pageSetup paperSize="5" scale="70" orientation="portrait" r:id="rId1"/>
  <headerFooter>
    <oddFooter>&amp;C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21"/>
  <sheetViews>
    <sheetView zoomScale="80" zoomScaleNormal="80" workbookViewId="0">
      <selection activeCell="D10" sqref="D10"/>
    </sheetView>
  </sheetViews>
  <sheetFormatPr defaultColWidth="0" defaultRowHeight="12.75" customHeight="1" zeroHeight="1" x14ac:dyDescent="0.2"/>
  <cols>
    <col min="1" max="1" width="16.85546875" customWidth="1"/>
    <col min="2" max="2" width="21" customWidth="1"/>
    <col min="3" max="3" width="9.42578125" customWidth="1"/>
    <col min="4" max="4" width="22.5703125" customWidth="1"/>
    <col min="5" max="5" width="16.5703125" customWidth="1"/>
    <col min="6" max="6" width="13.85546875" customWidth="1"/>
    <col min="7" max="7" width="10" hidden="1" customWidth="1"/>
    <col min="8" max="16384" width="9.140625" hidden="1"/>
  </cols>
  <sheetData>
    <row r="1" spans="1:7" ht="10.5" customHeight="1" x14ac:dyDescent="0.2">
      <c r="A1" s="44"/>
      <c r="B1" s="44"/>
      <c r="C1" s="548"/>
      <c r="D1" s="44"/>
      <c r="E1" s="44"/>
      <c r="F1" s="44"/>
      <c r="G1" s="5"/>
    </row>
    <row r="2" spans="1:7" ht="13.5" customHeight="1" x14ac:dyDescent="0.2">
      <c r="A2" s="44"/>
      <c r="B2" s="44"/>
      <c r="C2" s="44"/>
      <c r="D2" s="44"/>
      <c r="E2" s="39" t="s">
        <v>12</v>
      </c>
      <c r="F2" s="39" t="s">
        <v>12</v>
      </c>
      <c r="G2" s="5"/>
    </row>
    <row r="3" spans="1:7" x14ac:dyDescent="0.2">
      <c r="A3" s="44"/>
      <c r="B3" s="44"/>
      <c r="C3" s="44"/>
      <c r="D3" s="44"/>
      <c r="E3" s="44"/>
      <c r="F3" s="44"/>
      <c r="G3" s="5"/>
    </row>
    <row r="4" spans="1:7" x14ac:dyDescent="0.2">
      <c r="A4" s="549" t="s">
        <v>9</v>
      </c>
      <c r="B4" s="550" t="str">
        <f>Cover!$B$13</f>
        <v>Select Name of Insurer/ Financial Holding Company</v>
      </c>
      <c r="C4" s="44"/>
      <c r="D4" s="44"/>
      <c r="E4" s="44"/>
      <c r="F4" s="44"/>
      <c r="G4" s="5"/>
    </row>
    <row r="5" spans="1:7" ht="15.75" x14ac:dyDescent="0.25">
      <c r="A5" s="549" t="s">
        <v>10</v>
      </c>
      <c r="B5" s="551">
        <f>Cover!$B$19</f>
        <v>0</v>
      </c>
      <c r="C5" s="44"/>
      <c r="D5" s="44"/>
      <c r="E5" s="552"/>
      <c r="F5" s="44"/>
      <c r="G5" s="62"/>
    </row>
    <row r="6" spans="1:7" ht="12.75" customHeight="1" x14ac:dyDescent="0.2">
      <c r="A6" s="553"/>
      <c r="B6" s="553"/>
      <c r="C6" s="553"/>
      <c r="D6" s="553"/>
      <c r="E6" s="553"/>
      <c r="F6" s="553"/>
      <c r="G6" s="62"/>
    </row>
    <row r="7" spans="1:7" ht="12.75" customHeight="1" x14ac:dyDescent="0.2">
      <c r="A7" s="553"/>
      <c r="B7" s="553"/>
      <c r="C7" s="553"/>
      <c r="D7" s="553"/>
      <c r="E7" s="553"/>
      <c r="F7" s="553"/>
      <c r="G7" s="62"/>
    </row>
    <row r="8" spans="1:7" ht="25.5" x14ac:dyDescent="0.2">
      <c r="A8" s="553"/>
      <c r="B8" s="554" t="s">
        <v>69</v>
      </c>
      <c r="C8" s="555" t="s">
        <v>70</v>
      </c>
      <c r="D8" s="556" t="str">
        <f>"Exchange Rate to 1TTD as at Year End "&amp;YEAR($B$5)</f>
        <v>Exchange Rate to 1TTD as at Year End 1900</v>
      </c>
      <c r="E8" s="553"/>
      <c r="F8" s="553"/>
      <c r="G8" s="62"/>
    </row>
    <row r="9" spans="1:7" ht="12.75" customHeight="1" x14ac:dyDescent="0.2">
      <c r="A9" s="553"/>
      <c r="B9" s="557" t="s">
        <v>93</v>
      </c>
      <c r="C9" s="557" t="s">
        <v>94</v>
      </c>
      <c r="D9" s="559">
        <v>1</v>
      </c>
      <c r="E9" s="553"/>
      <c r="F9" s="553"/>
      <c r="G9" s="62"/>
    </row>
    <row r="10" spans="1:7" ht="12.75" customHeight="1" x14ac:dyDescent="0.2">
      <c r="A10" s="553"/>
      <c r="B10" s="557" t="s">
        <v>443</v>
      </c>
      <c r="C10" s="557" t="s">
        <v>97</v>
      </c>
      <c r="D10" s="558"/>
      <c r="E10" s="553"/>
      <c r="F10" s="553"/>
      <c r="G10" s="62"/>
    </row>
    <row r="11" spans="1:7" ht="12.75" customHeight="1" x14ac:dyDescent="0.2">
      <c r="A11" s="553"/>
      <c r="B11" s="557" t="s">
        <v>71</v>
      </c>
      <c r="C11" s="557" t="s">
        <v>72</v>
      </c>
      <c r="D11" s="558"/>
      <c r="E11" s="553"/>
      <c r="F11" s="553"/>
      <c r="G11" s="62"/>
    </row>
    <row r="12" spans="1:7" ht="12.75" customHeight="1" x14ac:dyDescent="0.2">
      <c r="A12" s="553"/>
      <c r="B12" s="557" t="s">
        <v>73</v>
      </c>
      <c r="C12" s="557" t="s">
        <v>74</v>
      </c>
      <c r="D12" s="558"/>
      <c r="E12" s="553"/>
      <c r="F12" s="553"/>
      <c r="G12" s="62"/>
    </row>
    <row r="13" spans="1:7" ht="12.75" customHeight="1" x14ac:dyDescent="0.2">
      <c r="A13" s="553"/>
      <c r="B13" s="557" t="s">
        <v>75</v>
      </c>
      <c r="C13" s="557" t="s">
        <v>76</v>
      </c>
      <c r="D13" s="558"/>
      <c r="E13" s="553"/>
      <c r="F13" s="553"/>
      <c r="G13" s="62"/>
    </row>
    <row r="14" spans="1:7" ht="12.75" customHeight="1" x14ac:dyDescent="0.2">
      <c r="A14" s="553"/>
      <c r="B14" s="557" t="s">
        <v>91</v>
      </c>
      <c r="C14" s="557" t="s">
        <v>92</v>
      </c>
      <c r="D14" s="558"/>
      <c r="E14" s="553"/>
      <c r="F14" s="553"/>
      <c r="G14" s="62"/>
    </row>
    <row r="15" spans="1:7" ht="12.75" customHeight="1" x14ac:dyDescent="0.2">
      <c r="A15" s="553"/>
      <c r="B15" s="557" t="s">
        <v>77</v>
      </c>
      <c r="C15" s="557" t="s">
        <v>78</v>
      </c>
      <c r="D15" s="558"/>
      <c r="E15" s="553"/>
      <c r="F15" s="553"/>
      <c r="G15" s="62"/>
    </row>
    <row r="16" spans="1:7" ht="12.75" customHeight="1" x14ac:dyDescent="0.2">
      <c r="A16" s="553"/>
      <c r="B16" s="557" t="s">
        <v>98</v>
      </c>
      <c r="C16" s="557" t="s">
        <v>99</v>
      </c>
      <c r="D16" s="558"/>
      <c r="E16" s="553"/>
      <c r="F16" s="553"/>
      <c r="G16" s="62"/>
    </row>
    <row r="17" spans="1:7" ht="12.75" customHeight="1" x14ac:dyDescent="0.2">
      <c r="A17" s="553"/>
      <c r="B17" s="557" t="s">
        <v>81</v>
      </c>
      <c r="C17" s="557" t="s">
        <v>82</v>
      </c>
      <c r="D17" s="558"/>
      <c r="E17" s="553"/>
      <c r="F17" s="553"/>
      <c r="G17" s="62"/>
    </row>
    <row r="18" spans="1:7" ht="12.75" customHeight="1" x14ac:dyDescent="0.2">
      <c r="A18" s="553"/>
      <c r="B18" s="557" t="s">
        <v>95</v>
      </c>
      <c r="C18" s="557" t="s">
        <v>96</v>
      </c>
      <c r="D18" s="558"/>
      <c r="E18" s="553"/>
      <c r="F18" s="553"/>
      <c r="G18" s="62"/>
    </row>
    <row r="19" spans="1:7" ht="12.75" customHeight="1" x14ac:dyDescent="0.2">
      <c r="A19" s="553"/>
      <c r="B19" s="557" t="s">
        <v>83</v>
      </c>
      <c r="C19" s="557" t="s">
        <v>84</v>
      </c>
      <c r="D19" s="558"/>
      <c r="E19" s="553"/>
      <c r="F19" s="553"/>
      <c r="G19" s="62"/>
    </row>
    <row r="20" spans="1:7" ht="12.75" customHeight="1" x14ac:dyDescent="0.2">
      <c r="A20" s="553"/>
      <c r="B20" s="557" t="s">
        <v>85</v>
      </c>
      <c r="C20" s="557" t="s">
        <v>86</v>
      </c>
      <c r="D20" s="558"/>
      <c r="E20" s="553"/>
      <c r="F20" s="553"/>
      <c r="G20" s="62"/>
    </row>
    <row r="21" spans="1:7" ht="12.75" customHeight="1" x14ac:dyDescent="0.2">
      <c r="A21" s="553"/>
      <c r="B21" s="557" t="s">
        <v>87</v>
      </c>
      <c r="C21" s="557" t="s">
        <v>88</v>
      </c>
      <c r="D21" s="558"/>
      <c r="E21" s="553"/>
      <c r="F21" s="553"/>
      <c r="G21" s="62"/>
    </row>
    <row r="22" spans="1:7" ht="12.75" customHeight="1" x14ac:dyDescent="0.2">
      <c r="A22" s="553"/>
      <c r="B22" s="557" t="s">
        <v>89</v>
      </c>
      <c r="C22" s="557" t="s">
        <v>90</v>
      </c>
      <c r="D22" s="558"/>
      <c r="E22" s="553"/>
      <c r="F22" s="553"/>
      <c r="G22" s="62"/>
    </row>
    <row r="23" spans="1:7" ht="12.75" customHeight="1" x14ac:dyDescent="0.2">
      <c r="A23" s="553"/>
      <c r="B23" s="557" t="s">
        <v>79</v>
      </c>
      <c r="C23" s="557" t="s">
        <v>80</v>
      </c>
      <c r="D23" s="558"/>
      <c r="E23" s="553"/>
      <c r="F23" s="553"/>
      <c r="G23" s="62"/>
    </row>
    <row r="24" spans="1:7" ht="12.75" customHeight="1" x14ac:dyDescent="0.2">
      <c r="A24" s="553"/>
      <c r="B24" s="557" t="s">
        <v>817</v>
      </c>
      <c r="C24" s="557" t="s">
        <v>818</v>
      </c>
      <c r="D24" s="558"/>
      <c r="E24" s="553"/>
      <c r="F24" s="553"/>
      <c r="G24" s="62"/>
    </row>
    <row r="25" spans="1:7" ht="12.75" customHeight="1" x14ac:dyDescent="0.2">
      <c r="A25" s="553"/>
      <c r="B25" s="819" t="s">
        <v>100</v>
      </c>
      <c r="C25" s="819" t="s">
        <v>101</v>
      </c>
      <c r="D25" s="558"/>
      <c r="E25" s="553"/>
      <c r="F25" s="553"/>
      <c r="G25" s="62"/>
    </row>
    <row r="26" spans="1:7" ht="12.75" customHeight="1" x14ac:dyDescent="0.2">
      <c r="A26" s="553"/>
      <c r="B26" s="553"/>
      <c r="C26" s="553"/>
      <c r="D26" s="553"/>
      <c r="E26" s="553"/>
      <c r="F26" s="553"/>
      <c r="G26" s="62"/>
    </row>
    <row r="27" spans="1:7" ht="12.75" customHeight="1" x14ac:dyDescent="0.2">
      <c r="A27" s="553"/>
      <c r="B27" s="553"/>
      <c r="C27" s="553"/>
      <c r="D27" s="553"/>
      <c r="E27" s="553"/>
      <c r="F27" s="553"/>
      <c r="G27" s="62"/>
    </row>
    <row r="28" spans="1:7" ht="12.75" customHeight="1" x14ac:dyDescent="0.2">
      <c r="A28" s="553"/>
      <c r="B28" s="553"/>
      <c r="C28" s="553"/>
      <c r="D28" s="553"/>
      <c r="E28" s="553"/>
      <c r="F28" s="553"/>
      <c r="G28" s="62"/>
    </row>
    <row r="29" spans="1:7" ht="12.75" customHeight="1" x14ac:dyDescent="0.2">
      <c r="A29" s="553"/>
      <c r="B29" s="553"/>
      <c r="C29" s="553"/>
      <c r="D29" s="553"/>
      <c r="E29" s="553"/>
      <c r="F29" s="553"/>
      <c r="G29" s="62"/>
    </row>
    <row r="30" spans="1:7" ht="12.75" customHeight="1" x14ac:dyDescent="0.2">
      <c r="A30" s="553"/>
      <c r="B30" s="553"/>
      <c r="C30" s="553"/>
      <c r="D30" s="553"/>
      <c r="E30" s="553"/>
      <c r="F30" s="553"/>
      <c r="G30" s="62"/>
    </row>
    <row r="31" spans="1:7" ht="12.75" customHeight="1" x14ac:dyDescent="0.2">
      <c r="A31" s="553"/>
      <c r="B31" s="553"/>
      <c r="C31" s="553"/>
      <c r="D31" s="553"/>
      <c r="E31" s="553"/>
      <c r="F31" s="553"/>
      <c r="G31" s="62"/>
    </row>
    <row r="32" spans="1:7" ht="12.75" customHeight="1" x14ac:dyDescent="0.2">
      <c r="A32" s="553"/>
      <c r="B32" s="553"/>
      <c r="C32" s="553"/>
      <c r="D32" s="553"/>
      <c r="E32" s="553"/>
      <c r="F32" s="553"/>
      <c r="G32" s="62"/>
    </row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</sheetData>
  <sheetProtection algorithmName="SHA-512" hashValue="o+Lu5qoTnnvPGzKfoWn3FxLv0d++ZcLmyuISlKNvNkW1K/xZ/vijgz5Dle69qGKbjF3RSiKcSutkbFa6diCJig==" saltValue="C2NJSpsz83U/jB+vG3zn0A==" spinCount="100000" sheet="1" objects="1" scenarios="1"/>
  <hyperlinks>
    <hyperlink ref="E2" location="Cover!A1" display="Back to Main"/>
    <hyperlink ref="F2" location="Cover!A1" display="Back to Main"/>
  </hyperlinks>
  <printOptions horizontalCentered="1"/>
  <pageMargins left="0.27559055118110237" right="0.19685039370078741" top="0.35433070866141736" bottom="0.15748031496062992" header="0.15748031496062992" footer="0.15748031496062992"/>
  <pageSetup paperSize="5" scale="45" orientation="landscape" blackAndWhite="1" r:id="rId1"/>
  <headerFooter alignWithMargins="0">
    <oddHeader>&amp;C&amp;"Arial,Bold"&amp;14FOREIGN CURRENCY EXCHANGE RATES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213"/>
  <sheetViews>
    <sheetView zoomScale="80" zoomScaleNormal="80" workbookViewId="0">
      <selection activeCell="B32" sqref="B32"/>
    </sheetView>
  </sheetViews>
  <sheetFormatPr defaultColWidth="0" defaultRowHeight="12.75" zeroHeight="1" x14ac:dyDescent="0.2"/>
  <cols>
    <col min="1" max="1" width="46.5703125" customWidth="1"/>
    <col min="2" max="2" width="27" customWidth="1"/>
    <col min="3" max="3" width="16.42578125" customWidth="1"/>
    <col min="4" max="4" width="30.85546875" customWidth="1"/>
    <col min="5" max="5" width="24.5703125" style="790" customWidth="1"/>
    <col min="6" max="6" width="20.5703125" customWidth="1"/>
    <col min="7" max="7" width="26.42578125" customWidth="1"/>
    <col min="8" max="8" width="16.42578125" customWidth="1"/>
    <col min="9" max="9" width="13.5703125" customWidth="1"/>
    <col min="10" max="10" width="17.42578125" customWidth="1"/>
    <col min="11" max="11" width="19.140625" customWidth="1"/>
    <col min="12" max="13" width="14.5703125" customWidth="1"/>
    <col min="14" max="16384" width="14.5703125" hidden="1"/>
  </cols>
  <sheetData>
    <row r="1" spans="1:23" ht="20.25" x14ac:dyDescent="0.3">
      <c r="A1" s="5"/>
      <c r="B1" s="36"/>
      <c r="C1" s="36"/>
      <c r="D1" s="5"/>
      <c r="E1" s="5"/>
      <c r="F1" s="5"/>
      <c r="G1" s="5"/>
      <c r="H1" s="5"/>
      <c r="I1" s="5"/>
      <c r="J1" s="5"/>
      <c r="K1" s="739" t="s">
        <v>12</v>
      </c>
      <c r="L1" s="11"/>
      <c r="M1" s="62"/>
    </row>
    <row r="2" spans="1:23" ht="5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62"/>
    </row>
    <row r="3" spans="1:23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1"/>
      <c r="M3" s="62"/>
    </row>
    <row r="4" spans="1:23" x14ac:dyDescent="0.2">
      <c r="A4" s="35" t="s">
        <v>9</v>
      </c>
      <c r="B4" s="40" t="str">
        <f>Cover!$B$13</f>
        <v>Select Name of Insurer/ Financial Holding Company</v>
      </c>
      <c r="C4" s="40"/>
      <c r="D4" s="5"/>
      <c r="E4" s="5"/>
      <c r="F4" s="5"/>
      <c r="G4" s="5"/>
      <c r="H4" s="5"/>
      <c r="I4" s="5"/>
      <c r="J4" s="5"/>
      <c r="K4" s="5"/>
      <c r="L4" s="11"/>
      <c r="M4" s="62"/>
    </row>
    <row r="5" spans="1:23" x14ac:dyDescent="0.2">
      <c r="A5" s="35"/>
      <c r="B5" s="40"/>
      <c r="C5" s="40"/>
      <c r="D5" s="5"/>
      <c r="E5" s="5"/>
      <c r="F5" s="5"/>
      <c r="G5" s="5"/>
      <c r="H5" s="5"/>
      <c r="I5" s="5"/>
      <c r="J5" s="5"/>
      <c r="K5" s="5"/>
      <c r="L5" s="11"/>
      <c r="M5" s="62"/>
    </row>
    <row r="6" spans="1:23" x14ac:dyDescent="0.2">
      <c r="A6" s="35" t="s">
        <v>10</v>
      </c>
      <c r="B6" s="41">
        <f>Cover!$B$19</f>
        <v>0</v>
      </c>
      <c r="C6" s="41"/>
      <c r="D6" s="5"/>
      <c r="E6" s="5"/>
      <c r="F6" s="5"/>
      <c r="G6" s="5"/>
      <c r="H6" s="61"/>
      <c r="I6" s="61"/>
      <c r="J6" s="61"/>
      <c r="K6" s="5"/>
      <c r="L6" s="11"/>
      <c r="M6" s="62"/>
    </row>
    <row r="7" spans="1:23" x14ac:dyDescent="0.2">
      <c r="A7" s="13"/>
      <c r="B7" s="5"/>
      <c r="C7" s="61"/>
      <c r="D7" s="5"/>
      <c r="E7" s="5"/>
      <c r="F7" s="5"/>
      <c r="G7" s="5"/>
      <c r="H7" s="61"/>
      <c r="I7" s="61"/>
      <c r="J7" s="61"/>
      <c r="K7" s="5"/>
      <c r="L7" s="11"/>
      <c r="M7" s="62"/>
    </row>
    <row r="8" spans="1:23" ht="51" x14ac:dyDescent="0.2">
      <c r="A8" s="5"/>
      <c r="B8" s="62"/>
      <c r="C8" s="62"/>
      <c r="D8" s="769"/>
      <c r="E8" s="830"/>
      <c r="F8" s="217" t="s">
        <v>132</v>
      </c>
      <c r="G8" s="180" t="s">
        <v>13</v>
      </c>
      <c r="H8" s="180" t="s">
        <v>14</v>
      </c>
      <c r="I8" s="771" t="str">
        <f>"Valuation Amount
 Balance Sheet "&amp;YEAR($B$6)</f>
        <v>Valuation Amount
 Balance Sheet 1900</v>
      </c>
      <c r="J8" s="771" t="s">
        <v>224</v>
      </c>
      <c r="K8" s="772" t="s">
        <v>240</v>
      </c>
      <c r="L8" s="62"/>
      <c r="M8" s="62"/>
      <c r="N8" s="114"/>
      <c r="O8" s="114"/>
      <c r="P8" s="59"/>
      <c r="V8" s="112"/>
      <c r="W8" s="59"/>
    </row>
    <row r="9" spans="1:23" ht="19.5" customHeight="1" x14ac:dyDescent="0.2">
      <c r="A9" s="5"/>
      <c r="B9" s="62"/>
      <c r="C9" s="62"/>
      <c r="D9" s="770" t="s">
        <v>615</v>
      </c>
      <c r="E9" s="831"/>
      <c r="F9" s="829">
        <f t="shared" ref="F9:K9" si="0">SUM(F10:F11)</f>
        <v>0</v>
      </c>
      <c r="G9" s="828">
        <f t="shared" si="0"/>
        <v>0</v>
      </c>
      <c r="H9" s="829">
        <f t="shared" si="0"/>
        <v>0</v>
      </c>
      <c r="I9" s="829">
        <f t="shared" si="0"/>
        <v>0</v>
      </c>
      <c r="J9" s="829">
        <f t="shared" si="0"/>
        <v>0</v>
      </c>
      <c r="K9" s="829">
        <f t="shared" si="0"/>
        <v>0</v>
      </c>
      <c r="L9" s="62"/>
      <c r="M9" s="62"/>
      <c r="N9" s="115">
        <f>DATE(YEAR($B$6)-3,MONTH(B6),DAY(B6))+1</f>
        <v>692868</v>
      </c>
      <c r="O9" s="111"/>
      <c r="S9" s="59"/>
    </row>
    <row r="10" spans="1:23" ht="19.5" customHeight="1" x14ac:dyDescent="0.2">
      <c r="A10" s="191" t="s">
        <v>199</v>
      </c>
      <c r="B10" s="62"/>
      <c r="C10" s="62"/>
      <c r="D10" s="763" t="str">
        <f>"Valuation within Three Years"</f>
        <v>Valuation within Three Years</v>
      </c>
      <c r="E10" s="832"/>
      <c r="F10" s="1219">
        <f>COUNTIFS($D$32:$D$213,$R33,$B$32:$B$213,"&gt;="&amp;$N$9,$B$32:$B$213,"&lt;="&amp;$B$6)</f>
        <v>0</v>
      </c>
      <c r="G10" s="775">
        <f>SUMIFS(F32:F213,$D$32:$D$213,$R$33,$B$32:$B$213,"&gt;="&amp;$N$9,$B$32:$B$213,"&lt;="&amp;$B$6)</f>
        <v>0</v>
      </c>
      <c r="H10" s="775">
        <f>SUMIFS(G32:G213,$D$32:$D$213,$R$33,$B$32:$B$213,"&gt;="&amp;$N$9,$B$32:$B$213,"&lt;="&amp;$B$6)</f>
        <v>0</v>
      </c>
      <c r="I10" s="775">
        <f>SUMIFS(J32:J213,$D$32:$D$213,$R$33,$B$32:$B$213,"&gt;="&amp;$N$9,$B$32:$B$213,"&lt;="&amp;$B$6)</f>
        <v>0</v>
      </c>
      <c r="J10" s="775">
        <f>SUMIFS(K32:K213,$D$32:$D$213,$R$33,$B$32:$B$213,"&gt;="&amp;$N$9,$B$32:$B$213,"&lt;="&amp;$B$6)</f>
        <v>0</v>
      </c>
      <c r="K10" s="775">
        <f>SUMIFS(L32:L213,$D$32:$D$213,$R$33,$B$32:$B$213,"&gt;="&amp;$N$9,$B$32:$B$213,"&lt;="&amp;$B$6)</f>
        <v>0</v>
      </c>
      <c r="L10" s="62"/>
      <c r="M10" s="62"/>
      <c r="O10" s="59"/>
      <c r="W10" s="60"/>
    </row>
    <row r="11" spans="1:23" ht="19.5" customHeight="1" x14ac:dyDescent="0.2">
      <c r="A11" s="5"/>
      <c r="B11" s="62"/>
      <c r="C11" s="62"/>
      <c r="D11" s="763" t="str">
        <f>"Valuation Over Three Years"</f>
        <v>Valuation Over Three Years</v>
      </c>
      <c r="E11" s="832"/>
      <c r="F11" s="779">
        <f>IF(Q33&gt;F10,Q33-F10,0)</f>
        <v>0</v>
      </c>
      <c r="G11" s="777">
        <f>IF(T33&gt;G10,T33-G10,0)</f>
        <v>0</v>
      </c>
      <c r="H11" s="777">
        <f>IF(U33&gt;H10,U33-H10,0)</f>
        <v>0</v>
      </c>
      <c r="I11" s="777">
        <f>IF(V33&gt;I10,V33-I10,0)</f>
        <v>0</v>
      </c>
      <c r="J11" s="777">
        <f>IF(W33&gt;J10,W33-J10,0)</f>
        <v>0</v>
      </c>
      <c r="K11" s="777">
        <f>IF(X33&gt;K10,X33-K10,0)</f>
        <v>0</v>
      </c>
      <c r="L11" s="62"/>
      <c r="M11" s="62"/>
      <c r="S11" s="63"/>
      <c r="T11" s="63"/>
    </row>
    <row r="12" spans="1:23" ht="19.5" customHeight="1" x14ac:dyDescent="0.2">
      <c r="A12" s="5"/>
      <c r="B12" s="62"/>
      <c r="C12" s="62"/>
      <c r="D12" s="764" t="s">
        <v>609</v>
      </c>
      <c r="E12" s="833"/>
      <c r="F12" s="829">
        <f t="shared" ref="F12:K12" si="1">F13+F16+F19</f>
        <v>0</v>
      </c>
      <c r="G12" s="829">
        <f t="shared" si="1"/>
        <v>0</v>
      </c>
      <c r="H12" s="829">
        <f t="shared" si="1"/>
        <v>0</v>
      </c>
      <c r="I12" s="829">
        <f t="shared" si="1"/>
        <v>0</v>
      </c>
      <c r="J12" s="829">
        <f t="shared" si="1"/>
        <v>0</v>
      </c>
      <c r="K12" s="829">
        <f t="shared" si="1"/>
        <v>0</v>
      </c>
      <c r="L12" s="62"/>
      <c r="M12" s="62"/>
    </row>
    <row r="13" spans="1:23" ht="19.5" customHeight="1" x14ac:dyDescent="0.2">
      <c r="A13" s="5"/>
      <c r="B13" s="62"/>
      <c r="C13" s="62"/>
      <c r="D13" s="764" t="s">
        <v>612</v>
      </c>
      <c r="E13" s="833"/>
      <c r="F13" s="780">
        <f t="shared" ref="F13:K13" si="2">SUM(F14:F15)</f>
        <v>0</v>
      </c>
      <c r="G13" s="780">
        <f t="shared" si="2"/>
        <v>0</v>
      </c>
      <c r="H13" s="780">
        <f t="shared" si="2"/>
        <v>0</v>
      </c>
      <c r="I13" s="780">
        <f t="shared" si="2"/>
        <v>0</v>
      </c>
      <c r="J13" s="780">
        <f t="shared" si="2"/>
        <v>0</v>
      </c>
      <c r="K13" s="780">
        <f t="shared" si="2"/>
        <v>0</v>
      </c>
      <c r="L13" s="62"/>
      <c r="M13" s="62"/>
    </row>
    <row r="14" spans="1:23" ht="19.5" customHeight="1" x14ac:dyDescent="0.2">
      <c r="A14" s="5"/>
      <c r="B14" s="62"/>
      <c r="C14" s="62"/>
      <c r="D14" s="763" t="str">
        <f>"Valuation within Three Years"</f>
        <v>Valuation within Three Years</v>
      </c>
      <c r="E14" s="832"/>
      <c r="F14" s="1219">
        <f>COUNTIFS($D$32:$D$213,$R$32,$B$32:$B$213,"&gt;="&amp;$N$9,$B$32:$B$213,"&lt;="&amp;$B$6)</f>
        <v>0</v>
      </c>
      <c r="G14" s="775">
        <f>SUMIFS(F32:F213,$D$32:$D$213,$R$32,$B$32:$B$213,"&gt;="&amp;$N$9,$B$32:$B$213,"&lt;="&amp;$B$6)</f>
        <v>0</v>
      </c>
      <c r="H14" s="775">
        <f>SUMIFS(G32:G213,$D$32:$D$213,$R$32,$B$32:$B$213,"&gt;="&amp;$N$9,$B$32:$B$213,"&lt;="&amp;$B$6)</f>
        <v>0</v>
      </c>
      <c r="I14" s="775">
        <f>SUMIFS(J32:J213,$D$32:$D$213,$R$32,$B$32:$B$213,"&gt;="&amp;$N$9,$B$32:$B$213,"&lt;="&amp;$B$6)</f>
        <v>0</v>
      </c>
      <c r="J14" s="775">
        <f>SUMIFS(K32:K213,$D$32:$D$213,"$S$31",$B$32:$B$213,"&gt;="&amp;$N$9,$B$32:$B$213,"&lt;="&amp;$B$6)</f>
        <v>0</v>
      </c>
      <c r="K14" s="775">
        <f>SUMIFS(L32:L213,$D$32:$D$213,$R$32,$B$32:$B$213,"&gt;="&amp;$N$9,$B$32:$B$213,"&lt;="&amp;$B$6)</f>
        <v>0</v>
      </c>
      <c r="L14" s="62"/>
      <c r="M14" s="62"/>
      <c r="O14" s="237"/>
      <c r="R14" s="101"/>
    </row>
    <row r="15" spans="1:23" x14ac:dyDescent="0.2">
      <c r="A15" s="5"/>
      <c r="B15" s="62"/>
      <c r="C15" s="62"/>
      <c r="D15" s="765" t="str">
        <f>"Valuation Over Three Years"</f>
        <v>Valuation Over Three Years</v>
      </c>
      <c r="E15" s="834"/>
      <c r="F15" s="779">
        <f>IF(Q32&gt;F14,Q32-F14,0)</f>
        <v>0</v>
      </c>
      <c r="G15" s="777">
        <f>IF(T32&gt;G14,T32-G14,0)</f>
        <v>0</v>
      </c>
      <c r="H15" s="777">
        <f>IF(U32&gt;H14,U32-H14,0)</f>
        <v>0</v>
      </c>
      <c r="I15" s="777">
        <f>IF(V32&gt;I14,V32-I14,0)</f>
        <v>0</v>
      </c>
      <c r="J15" s="777">
        <f>IF(W32&gt;J14,W32-J14,0)</f>
        <v>0</v>
      </c>
      <c r="K15" s="777">
        <f>IF(X32&gt;K14,X32-K14,0)</f>
        <v>0</v>
      </c>
      <c r="L15" s="62"/>
      <c r="M15" s="62"/>
      <c r="R15" s="111" t="s">
        <v>147</v>
      </c>
    </row>
    <row r="16" spans="1:23" x14ac:dyDescent="0.2">
      <c r="A16" s="5"/>
      <c r="B16" s="62"/>
      <c r="C16" s="62"/>
      <c r="D16" s="123" t="s">
        <v>610</v>
      </c>
      <c r="E16" s="835"/>
      <c r="F16" s="780">
        <f t="shared" ref="F16:K16" si="3">SUM(F17:F18)</f>
        <v>0</v>
      </c>
      <c r="G16" s="776">
        <f t="shared" si="3"/>
        <v>0</v>
      </c>
      <c r="H16" s="776">
        <f t="shared" si="3"/>
        <v>0</v>
      </c>
      <c r="I16" s="776">
        <f t="shared" si="3"/>
        <v>0</v>
      </c>
      <c r="J16" s="776">
        <f t="shared" si="3"/>
        <v>0</v>
      </c>
      <c r="K16" s="776">
        <f t="shared" si="3"/>
        <v>0</v>
      </c>
      <c r="L16" s="62"/>
      <c r="M16" s="62"/>
      <c r="R16" s="111"/>
    </row>
    <row r="17" spans="1:24" x14ac:dyDescent="0.2">
      <c r="A17" s="5"/>
      <c r="B17" s="62"/>
      <c r="C17" s="62"/>
      <c r="D17" s="77" t="str">
        <f>"Valuation within Three Years"</f>
        <v>Valuation within Three Years</v>
      </c>
      <c r="E17" s="75"/>
      <c r="F17" s="781">
        <f>COUNTIFS($D$32:$D$213,$R$34,$B$32:$B$213,"&gt;="&amp;$N$9,$B$32:$B$213,"&lt;="&amp;$B$6)</f>
        <v>0</v>
      </c>
      <c r="G17" s="775">
        <f>SUMIFS($F$32:$F$213,$D$32:$D$213,$R$34,$B$32:$B$213,"&gt;="&amp;$N$9,$B$32:$B$213,"&lt;="&amp;$B$6)</f>
        <v>0</v>
      </c>
      <c r="H17" s="775">
        <f>SUMIFS($G$32:$G$213,$D$32:$D$213,$R$34,$B$32:$B$213,"&gt;="&amp;$N$9,$B$32:$B$213,"&lt;="&amp;$B$6)</f>
        <v>0</v>
      </c>
      <c r="I17" s="775">
        <f>SUMIFS($J$32:$J$213,$D$32:$D$213,$R$34,$B$32:$B$213,"&gt;="&amp;$N$9,$B$32:$B$213,"&lt;="&amp;$B$6)</f>
        <v>0</v>
      </c>
      <c r="J17" s="775">
        <f>SUMIFS($K$32:$K$213,$D$32:$D$213,$R$34,$B$32:$B$213,"&gt;="&amp;$N$9,$B$32:$B$213,"&lt;="&amp;$B$6)</f>
        <v>0</v>
      </c>
      <c r="K17" s="775">
        <f>SUMIFS($L$32:$L$213,$D$32:$D$213,$R$34,$B$32:$B$213,"&gt;="&amp;$N$9,$B$32:$B$213,"&lt;="&amp;$B$6)</f>
        <v>0</v>
      </c>
      <c r="L17" s="62"/>
      <c r="M17" s="62"/>
      <c r="R17" s="111"/>
    </row>
    <row r="18" spans="1:24" x14ac:dyDescent="0.2">
      <c r="A18" s="5"/>
      <c r="B18" s="62"/>
      <c r="C18" s="62"/>
      <c r="D18" s="98" t="str">
        <f>"Valuation Over Three Years"</f>
        <v>Valuation Over Three Years</v>
      </c>
      <c r="E18" s="140"/>
      <c r="F18" s="779">
        <f>IF(Q34&gt;F17,Q34-F17,0)</f>
        <v>0</v>
      </c>
      <c r="G18" s="777">
        <f>IF(T34&gt;G17,T34-G17,0)</f>
        <v>0</v>
      </c>
      <c r="H18" s="777">
        <f>IF(U34&gt;H17,U34-H17,0)</f>
        <v>0</v>
      </c>
      <c r="I18" s="777">
        <f>IF(V34&gt;I17,V34-I17,0)</f>
        <v>0</v>
      </c>
      <c r="J18" s="777">
        <f>IF(W34&gt;J17,W34-J17,0)</f>
        <v>0</v>
      </c>
      <c r="K18" s="777">
        <f>IF(X34&gt;K17,X34-K17,0)</f>
        <v>0</v>
      </c>
      <c r="L18" s="62"/>
      <c r="M18" s="62"/>
      <c r="R18" s="111"/>
    </row>
    <row r="19" spans="1:24" x14ac:dyDescent="0.2">
      <c r="A19" s="5"/>
      <c r="B19" s="62"/>
      <c r="C19" s="62"/>
      <c r="D19" s="70" t="s">
        <v>611</v>
      </c>
      <c r="E19" s="71"/>
      <c r="F19" s="780">
        <f t="shared" ref="F19:K19" si="4">SUM(F20:F21)</f>
        <v>0</v>
      </c>
      <c r="G19" s="776">
        <f t="shared" si="4"/>
        <v>0</v>
      </c>
      <c r="H19" s="776">
        <f t="shared" si="4"/>
        <v>0</v>
      </c>
      <c r="I19" s="776">
        <f t="shared" si="4"/>
        <v>0</v>
      </c>
      <c r="J19" s="776">
        <f t="shared" si="4"/>
        <v>0</v>
      </c>
      <c r="K19" s="776">
        <f t="shared" si="4"/>
        <v>0</v>
      </c>
      <c r="L19" s="62"/>
      <c r="M19" s="62"/>
      <c r="R19" s="111"/>
    </row>
    <row r="20" spans="1:24" x14ac:dyDescent="0.2">
      <c r="A20" s="5"/>
      <c r="B20" s="62"/>
      <c r="C20" s="62"/>
      <c r="D20" s="77" t="str">
        <f>"Valuation within Three Years"</f>
        <v>Valuation within Three Years</v>
      </c>
      <c r="E20" s="835"/>
      <c r="F20" s="781">
        <f>COUNTIFS($D$32:$D$213,$R$35,$B$32:$B$213,"&gt;="&amp;$N$9,$B$32:$B$213,"&lt;="&amp;$B$6)</f>
        <v>0</v>
      </c>
      <c r="G20" s="775">
        <f>SUMIFS($F$32:F$213,$D$32:$D$213,$R$35,$B$32:$B$213,"&gt;="&amp;$N$9,$B$32:$B$213,"&lt;="&amp;$B$6)</f>
        <v>0</v>
      </c>
      <c r="H20" s="775">
        <f>SUMIFS($G$32:G$213,$D$32:$D$213,$R$35,$B$32:$B$213,"&gt;="&amp;$N$9,$B$32:$B$213,"&lt;="&amp;$B$6)</f>
        <v>0</v>
      </c>
      <c r="I20" s="775">
        <f>SUMIFS($J$32:$J$213,$D$32:$D$213,$R$35,$B$32:$B$213,"&gt;="&amp;$N$9,$B$32:$B$213,"&lt;="&amp;$B$6)</f>
        <v>0</v>
      </c>
      <c r="J20" s="775">
        <f>SUMIFS($K$32:$K$213,$D$32:$D$213,$R$35,$B$32:$B$213,"&gt;="&amp;$N$9,$B$32:$B$213,"&lt;="&amp;$B$6)</f>
        <v>0</v>
      </c>
      <c r="K20" s="775">
        <f>SUMIFS($L$32:$L$213,$D$32:$D$213,$R$35,$B$32:$B$213,"&gt;="&amp;$N$9,$B$32:$B$213,"&lt;="&amp;$B$6)</f>
        <v>0</v>
      </c>
      <c r="L20" s="62"/>
      <c r="M20" s="62"/>
      <c r="R20" s="111"/>
    </row>
    <row r="21" spans="1:24" x14ac:dyDescent="0.2">
      <c r="A21" s="5"/>
      <c r="B21" s="62"/>
      <c r="C21" s="62"/>
      <c r="D21" s="98" t="str">
        <f>"Valuation Over Three Years"</f>
        <v>Valuation Over Three Years</v>
      </c>
      <c r="E21" s="835"/>
      <c r="F21" s="779">
        <f>IF(Q35&gt;F20,Q35-F20,0)</f>
        <v>0</v>
      </c>
      <c r="G21" s="777">
        <f>IF(T35&gt;G20,T35-G20,0)</f>
        <v>0</v>
      </c>
      <c r="H21" s="777">
        <f>IF(U35&gt;H20,U35-H20,0)</f>
        <v>0</v>
      </c>
      <c r="I21" s="777">
        <f>IF(V35&gt;I20,V35-I20,0)</f>
        <v>0</v>
      </c>
      <c r="J21" s="777">
        <f>IF(W35&gt;J20,W35-J20,0)</f>
        <v>0</v>
      </c>
      <c r="K21" s="777">
        <f>IF(X35&gt;K20,X35-K20,0)</f>
        <v>0</v>
      </c>
      <c r="L21" s="62"/>
      <c r="M21" s="62"/>
      <c r="R21" s="111"/>
    </row>
    <row r="22" spans="1:24" x14ac:dyDescent="0.2">
      <c r="A22" s="5"/>
      <c r="B22" s="62"/>
      <c r="C22" s="62"/>
      <c r="D22" s="827" t="s">
        <v>135</v>
      </c>
      <c r="E22" s="480"/>
      <c r="F22" s="829">
        <f t="shared" ref="F22:K22" si="5">SUM(F9+F12)</f>
        <v>0</v>
      </c>
      <c r="G22" s="829">
        <f t="shared" si="5"/>
        <v>0</v>
      </c>
      <c r="H22" s="829">
        <f t="shared" si="5"/>
        <v>0</v>
      </c>
      <c r="I22" s="829">
        <f t="shared" si="5"/>
        <v>0</v>
      </c>
      <c r="J22" s="829">
        <f t="shared" si="5"/>
        <v>0</v>
      </c>
      <c r="K22" s="829">
        <f t="shared" si="5"/>
        <v>0</v>
      </c>
      <c r="L22" s="782"/>
      <c r="M22" s="62"/>
      <c r="O22" s="151"/>
    </row>
    <row r="23" spans="1:24" x14ac:dyDescent="0.2">
      <c r="A23" s="5"/>
      <c r="B23" s="62"/>
      <c r="C23" s="62"/>
      <c r="D23" s="134" t="s">
        <v>613</v>
      </c>
      <c r="E23" s="134"/>
      <c r="F23" s="837"/>
      <c r="G23" s="323"/>
      <c r="H23" s="323"/>
      <c r="I23" s="323"/>
      <c r="J23" s="323"/>
      <c r="K23" s="838"/>
      <c r="L23" s="62"/>
      <c r="M23" s="62"/>
      <c r="O23" s="151"/>
    </row>
    <row r="24" spans="1:24" ht="12.75" customHeight="1" x14ac:dyDescent="0.2">
      <c r="A24" s="5"/>
      <c r="B24" s="62"/>
      <c r="C24" s="62"/>
      <c r="D24" s="825" t="s">
        <v>445</v>
      </c>
      <c r="E24" s="826"/>
      <c r="F24" s="383">
        <f>COUNTIFS($C$32:$C$213,"Yes",$B$32:$B$213,"&gt;="&amp;$N$9,$B$32:$B$213,"&lt;="&amp;$B$6)</f>
        <v>0</v>
      </c>
      <c r="G24" s="383">
        <f>SUMIFS($F$32:$F$213,$C$32:$C$213,"Yes",$B$32:$B$213,"&gt;="&amp;$N$9,$B$32:$B$213,"&lt;="&amp;$B$6)</f>
        <v>0</v>
      </c>
      <c r="H24" s="383">
        <f>SUMIFS($G$32:$G$213,$C$32:$C$213,"Yes",$B$32:$B$213,"&gt;="&amp;$N$9,$B$32:$B$213,"&lt;="&amp;$B$6)</f>
        <v>0</v>
      </c>
      <c r="I24" s="383">
        <f>SUMIFS($J$32:$J$213,$C$32:$C$213,"Yes",$B$32:$B$213,"&gt;="&amp;$N$9,$B$32:$B$213,"&lt;="&amp;$B$6)</f>
        <v>0</v>
      </c>
      <c r="J24" s="383">
        <f>SUMIFS($K$32:$K$213,$C$32:$C$213,"Yes",$B$32:$B$213,"&gt;="&amp;$N$9,$B$32:$B$213,"&lt;="&amp;$B$6)</f>
        <v>0</v>
      </c>
      <c r="K24" s="383">
        <f>SUMIFS($L$32:$L$213,$C$32:$C$213,"Yes",$B$32:$B$213,"&gt;="&amp;$N$9,$B$32:$B$213,"&lt;="&amp;$B$6)</f>
        <v>0</v>
      </c>
      <c r="L24" s="62"/>
      <c r="M24" s="62"/>
      <c r="O24" s="151"/>
    </row>
    <row r="25" spans="1:24" ht="12.75" customHeight="1" x14ac:dyDescent="0.2">
      <c r="A25" s="5"/>
      <c r="B25" s="62"/>
      <c r="C25" s="62"/>
      <c r="D25" s="825" t="s">
        <v>446</v>
      </c>
      <c r="E25" s="826"/>
      <c r="F25" s="383">
        <f>COUNTIFS($C$32:$C$213,"Yes",$B$32:$B$213,"&lt;"&amp;$N$9,$B$32:$B$213,"&lt;="&amp;$B$6)</f>
        <v>0</v>
      </c>
      <c r="G25" s="383">
        <f>SUMIFS($F$32:$F$213,$C$32:$C$213,"Yes",$B$32:$B$213,"&lt;"&amp;$N$9,$B$32:$B$213,"&lt;="&amp;$B$6)</f>
        <v>0</v>
      </c>
      <c r="H25" s="383">
        <f>SUMIFS($G$32:$G$213,$C$32:$C$213,"Yes",$B$32:$B$213,"&lt;"&amp;$N$9,$B$32:$B$213,"&lt;="&amp;$B$6)</f>
        <v>0</v>
      </c>
      <c r="I25" s="383">
        <f>SUMIFS($J$32:$J$213,$C$32:$C$213,"Yes",$B$32:$B$213,"&lt;"&amp;$N$9,$B$32:$B$213,"&lt;="&amp;$B$6)</f>
        <v>0</v>
      </c>
      <c r="J25" s="383">
        <f>SUMIFS($K$32:$K$213,$C$32:$C$213,"Yes",$B$32:$B$213,"&lt;"&amp;$N$9,$B$32:$B$213,"&lt;="&amp;$B$6)</f>
        <v>0</v>
      </c>
      <c r="K25" s="383">
        <f>SUMIFS($L$32:$L$213,$C$32:$C$213,"Yes",$B$32:$B$213,"&lt;"&amp;$N$9,$B$32:$B$213,"&lt;="&amp;$B$6)</f>
        <v>0</v>
      </c>
      <c r="L25" s="62"/>
      <c r="M25" s="62"/>
      <c r="O25" s="151"/>
    </row>
    <row r="26" spans="1:24" x14ac:dyDescent="0.2">
      <c r="A26" s="5"/>
      <c r="B26" s="62"/>
      <c r="C26" s="62"/>
      <c r="D26" s="768"/>
      <c r="E26" s="836"/>
      <c r="F26" s="564">
        <f t="shared" ref="F26:K26" si="6">SUM(F24:F25)</f>
        <v>0</v>
      </c>
      <c r="G26" s="564">
        <f t="shared" si="6"/>
        <v>0</v>
      </c>
      <c r="H26" s="564">
        <f t="shared" si="6"/>
        <v>0</v>
      </c>
      <c r="I26" s="564">
        <f t="shared" si="6"/>
        <v>0</v>
      </c>
      <c r="J26" s="564">
        <f t="shared" si="6"/>
        <v>0</v>
      </c>
      <c r="K26" s="564">
        <f t="shared" si="6"/>
        <v>0</v>
      </c>
      <c r="L26" s="62"/>
      <c r="M26" s="62"/>
      <c r="O26" s="151"/>
    </row>
    <row r="27" spans="1:24" x14ac:dyDescent="0.2">
      <c r="A27" s="5"/>
      <c r="B27" s="5"/>
      <c r="C27" s="5"/>
      <c r="D27" s="5"/>
      <c r="E27" s="5"/>
      <c r="F27" s="5"/>
      <c r="G27" s="5"/>
      <c r="H27" s="5"/>
      <c r="I27" s="61"/>
      <c r="J27" s="61"/>
      <c r="K27" s="61"/>
      <c r="L27" s="61"/>
      <c r="M27" s="11"/>
      <c r="U27" s="111" t="s">
        <v>44</v>
      </c>
      <c r="V27" s="101"/>
      <c r="W27" s="111"/>
    </row>
    <row r="28" spans="1:2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1"/>
      <c r="U28" s="111" t="s">
        <v>31</v>
      </c>
      <c r="W28" s="111"/>
    </row>
    <row r="29" spans="1:24" x14ac:dyDescent="0.2">
      <c r="A29" s="35" t="s">
        <v>17</v>
      </c>
      <c r="B29" s="5"/>
      <c r="C29" s="5"/>
      <c r="D29" s="5"/>
      <c r="E29" s="62"/>
      <c r="F29" s="1346">
        <f>SUM(F32:F213)</f>
        <v>0</v>
      </c>
      <c r="G29" s="1346">
        <f>SUM(G32:G213)</f>
        <v>0</v>
      </c>
      <c r="H29" s="7"/>
      <c r="I29" s="7"/>
      <c r="J29" s="1346">
        <f>SUM(J32:J213)</f>
        <v>0</v>
      </c>
      <c r="K29" s="1346">
        <f>SUM(K32:K213)</f>
        <v>0</v>
      </c>
      <c r="L29" s="1346">
        <f>SUM(L32:L213)</f>
        <v>0</v>
      </c>
      <c r="M29" s="11"/>
      <c r="P29" s="111"/>
    </row>
    <row r="30" spans="1:24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2"/>
      <c r="M30" s="11"/>
      <c r="N30" s="151"/>
    </row>
    <row r="31" spans="1:24" ht="57" customHeight="1" x14ac:dyDescent="0.2">
      <c r="A31" s="174" t="s">
        <v>18</v>
      </c>
      <c r="B31" s="175" t="s">
        <v>1051</v>
      </c>
      <c r="C31" s="200" t="s">
        <v>779</v>
      </c>
      <c r="D31" s="173" t="s">
        <v>219</v>
      </c>
      <c r="E31" s="175" t="s">
        <v>136</v>
      </c>
      <c r="F31" s="174" t="s">
        <v>22</v>
      </c>
      <c r="G31" s="182" t="str">
        <f>"Market Value at Year End "&amp;YEAR($B$6)</f>
        <v>Market Value at Year End 1900</v>
      </c>
      <c r="H31" s="200" t="s">
        <v>577</v>
      </c>
      <c r="I31" s="169" t="str">
        <f>"Valuation method of Balance " &amp;YEAR($B$6)</f>
        <v>Valuation method of Balance 1900</v>
      </c>
      <c r="J31" s="207" t="str">
        <f>"Valuation Amount Balance Sheet "&amp;YEAR($B$6)</f>
        <v>Valuation Amount Balance Sheet 1900</v>
      </c>
      <c r="K31" s="199" t="s">
        <v>224</v>
      </c>
      <c r="L31" s="199" t="str">
        <f>"Other Assets at Year End "&amp;YEAR($B$6)</f>
        <v>Other Assets at Year End 1900</v>
      </c>
      <c r="M31" s="5"/>
      <c r="Q31" s="116" t="s">
        <v>132</v>
      </c>
      <c r="R31" s="209" t="s">
        <v>225</v>
      </c>
      <c r="S31" s="117" t="s">
        <v>36</v>
      </c>
      <c r="T31" s="118" t="s">
        <v>22</v>
      </c>
      <c r="U31" s="774" t="s">
        <v>38</v>
      </c>
      <c r="V31" s="772" t="str">
        <f>"Valuation Amount Balance Sheet "&amp;YEAR($B$6)</f>
        <v>Valuation Amount Balance Sheet 1900</v>
      </c>
      <c r="W31" s="176" t="s">
        <v>224</v>
      </c>
      <c r="X31" s="176" t="str">
        <f>"Other Assets at Year End "&amp;YEAR($B$6)</f>
        <v>Other Assets at Year End 1900</v>
      </c>
    </row>
    <row r="32" spans="1:24" x14ac:dyDescent="0.2">
      <c r="A32" s="110"/>
      <c r="B32" s="1459"/>
      <c r="C32" s="126"/>
      <c r="D32" s="20"/>
      <c r="E32" s="785"/>
      <c r="F32" s="53"/>
      <c r="G32" s="53"/>
      <c r="H32" s="122"/>
      <c r="I32" s="20"/>
      <c r="J32" s="385">
        <f>IF(I32="Book Value",F32,G32)</f>
        <v>0</v>
      </c>
      <c r="K32" s="385">
        <f t="shared" ref="K32:K61" si="7">IF($H32="Yes",J32,0)</f>
        <v>0</v>
      </c>
      <c r="L32" s="384">
        <f t="shared" ref="L32:L61" si="8">IF(H32="No",J32,0)</f>
        <v>0</v>
      </c>
      <c r="M32" s="5"/>
      <c r="Q32" s="78">
        <f>COUNTIF(D32:D213,"Income Producing")</f>
        <v>0</v>
      </c>
      <c r="R32" s="208" t="s">
        <v>220</v>
      </c>
      <c r="S32" s="127" t="e">
        <f>SUMIF($D$32:D$213,"Income Producing",#REF!)</f>
        <v>#REF!</v>
      </c>
      <c r="T32" s="127">
        <f>SUMIF($D$32:$D$213,"Income Producing",$F$32:$F$213)</f>
        <v>0</v>
      </c>
      <c r="U32" s="127">
        <f>SUMIF($D$32:$D$213,"Income Producing",$G$32:$G$213)</f>
        <v>0</v>
      </c>
      <c r="V32" s="127">
        <f>SUMIF($D$32:$D$213,"Income Producing",$J$32:$J$213)</f>
        <v>0</v>
      </c>
      <c r="W32" s="127">
        <f>SUMIF($D$32:$D$213,"Income Producing",$K$32:$K$213)</f>
        <v>0</v>
      </c>
      <c r="X32" s="127">
        <f>SUMIF($D$32:$D$213,"Income Producing",$L$32:$L$213)</f>
        <v>0</v>
      </c>
    </row>
    <row r="33" spans="1:24" x14ac:dyDescent="0.2">
      <c r="A33" s="783"/>
      <c r="B33" s="1180"/>
      <c r="C33" s="126"/>
      <c r="D33" s="20"/>
      <c r="E33" s="786"/>
      <c r="F33" s="53"/>
      <c r="G33" s="53"/>
      <c r="H33" s="122"/>
      <c r="I33" s="20"/>
      <c r="J33" s="385">
        <f t="shared" ref="J33:J96" si="9">IF(I33="Book Value",F33,G33)</f>
        <v>0</v>
      </c>
      <c r="K33" s="385">
        <f t="shared" si="7"/>
        <v>0</v>
      </c>
      <c r="L33" s="384">
        <f t="shared" si="8"/>
        <v>0</v>
      </c>
      <c r="M33" s="5"/>
      <c r="Q33" s="78">
        <f>COUNTIF(D32:D213,"Owner Occupied")</f>
        <v>0</v>
      </c>
      <c r="R33" s="208" t="s">
        <v>221</v>
      </c>
      <c r="S33" s="127" t="e">
        <f>SUMIF($D$32:$D$213,$R$33,#REF!)</f>
        <v>#REF!</v>
      </c>
      <c r="T33" s="127">
        <f>SUMIF($D$32:$D$213,$R$33,$F$32:$F$213)</f>
        <v>0</v>
      </c>
      <c r="U33" s="127">
        <f>SUMIF($D$32:$D$213,$R$33,$G$32:$G$213)</f>
        <v>0</v>
      </c>
      <c r="V33" s="127">
        <f>SUMIF($D$32:$D$213,R33,$J$32:$J$213)</f>
        <v>0</v>
      </c>
      <c r="W33" s="127">
        <f>SUMIF($D$32:$D$213,$R$33,$K$32:$K$213)</f>
        <v>0</v>
      </c>
      <c r="X33" s="127">
        <f>SUMIF($D$32:$D$213,$R$33,$L$32:$L$213)</f>
        <v>0</v>
      </c>
    </row>
    <row r="34" spans="1:24" x14ac:dyDescent="0.2">
      <c r="A34" s="364"/>
      <c r="B34" s="1180"/>
      <c r="C34" s="126"/>
      <c r="D34" s="20"/>
      <c r="E34" s="785"/>
      <c r="F34" s="53"/>
      <c r="G34" s="53"/>
      <c r="H34" s="122"/>
      <c r="I34" s="20"/>
      <c r="J34" s="385">
        <f t="shared" si="9"/>
        <v>0</v>
      </c>
      <c r="K34" s="385">
        <f t="shared" si="7"/>
        <v>0</v>
      </c>
      <c r="L34" s="384">
        <f t="shared" si="8"/>
        <v>0</v>
      </c>
      <c r="M34" s="5"/>
      <c r="Q34" s="78">
        <f>COUNTIF(D33:D213,"Oil, gas and mining properties/rights")</f>
        <v>0</v>
      </c>
      <c r="R34" s="208" t="s">
        <v>222</v>
      </c>
      <c r="S34" s="127" t="e">
        <f>SUMIF($D$32:$D$213,$R$34,#REF!)</f>
        <v>#REF!</v>
      </c>
      <c r="T34" s="127">
        <f>SUMIF($D$32:$D$213,$R$34,$F$32:$F$213)</f>
        <v>0</v>
      </c>
      <c r="U34" s="127">
        <f>SUMIF($D$32:$D$213,$R$34,$G$32:$G$213)</f>
        <v>0</v>
      </c>
      <c r="V34" s="127">
        <f>SUMIF($D$32:$D$213,$R$34,$J$32:$J$213)</f>
        <v>0</v>
      </c>
      <c r="W34" s="127">
        <f>SUMIF($D$32:$D$213,$R$34,$K$32:$K$213)</f>
        <v>0</v>
      </c>
      <c r="X34" s="127">
        <f>SUMIF($D$32:$D$213,$R$34,$L$32:$L$213)</f>
        <v>0</v>
      </c>
    </row>
    <row r="35" spans="1:24" x14ac:dyDescent="0.2">
      <c r="A35" s="110"/>
      <c r="B35" s="1180"/>
      <c r="C35" s="126"/>
      <c r="D35" s="20"/>
      <c r="E35" s="786"/>
      <c r="F35" s="53"/>
      <c r="G35" s="53"/>
      <c r="H35" s="122"/>
      <c r="I35" s="20"/>
      <c r="J35" s="385">
        <f t="shared" si="9"/>
        <v>0</v>
      </c>
      <c r="K35" s="385">
        <f t="shared" si="7"/>
        <v>0</v>
      </c>
      <c r="L35" s="384">
        <f t="shared" si="8"/>
        <v>0</v>
      </c>
      <c r="M35" s="5"/>
      <c r="Q35" s="78">
        <f>COUNTIF(D34:D213,"Other")</f>
        <v>0</v>
      </c>
      <c r="R35" s="208" t="s">
        <v>34</v>
      </c>
      <c r="S35" s="127" t="e">
        <f>SUMIF($D$32:$D$213,$R$35,#REF!)</f>
        <v>#REF!</v>
      </c>
      <c r="T35" s="127">
        <f>SUMIF($D$32:$D$213,$R$35,$F$32:$F$213)</f>
        <v>0</v>
      </c>
      <c r="U35" s="127">
        <f>SUMIF($D$32:$D$213,$R$35,$G$32:$G$213)</f>
        <v>0</v>
      </c>
      <c r="V35" s="127">
        <f>SUMIF($D$32:$D$213,$R$35,$J$32:$J$213)</f>
        <v>0</v>
      </c>
      <c r="W35" s="127">
        <f>SUMIF($D$32:$D$213,$R$35,$K$32:$K$213)</f>
        <v>0</v>
      </c>
      <c r="X35" s="127">
        <f>SUMIF($D$32:$D$213,$R$35,$L$32:$L$213)</f>
        <v>0</v>
      </c>
    </row>
    <row r="36" spans="1:24" x14ac:dyDescent="0.2">
      <c r="A36" s="110"/>
      <c r="B36" s="1180"/>
      <c r="C36" s="126"/>
      <c r="D36" s="20"/>
      <c r="E36" s="785"/>
      <c r="F36" s="53"/>
      <c r="G36" s="53"/>
      <c r="H36" s="122"/>
      <c r="I36" s="20"/>
      <c r="J36" s="385">
        <f t="shared" si="9"/>
        <v>0</v>
      </c>
      <c r="K36" s="385">
        <f t="shared" si="7"/>
        <v>0</v>
      </c>
      <c r="L36" s="384">
        <f t="shared" si="8"/>
        <v>0</v>
      </c>
      <c r="M36" s="5"/>
      <c r="Q36" s="778">
        <f>SUM(Q32:Q35)</f>
        <v>0</v>
      </c>
      <c r="R36" s="377" t="s">
        <v>16</v>
      </c>
      <c r="S36" s="379" t="e">
        <f>SUM(S32:S35)</f>
        <v>#REF!</v>
      </c>
      <c r="T36" s="379">
        <f t="shared" ref="T36:X36" si="10">SUM(T32:T35)</f>
        <v>0</v>
      </c>
      <c r="U36" s="379">
        <f t="shared" si="10"/>
        <v>0</v>
      </c>
      <c r="V36" s="379">
        <f t="shared" si="10"/>
        <v>0</v>
      </c>
      <c r="W36" s="379">
        <f t="shared" si="10"/>
        <v>0</v>
      </c>
      <c r="X36" s="379">
        <f t="shared" si="10"/>
        <v>0</v>
      </c>
    </row>
    <row r="37" spans="1:24" x14ac:dyDescent="0.2">
      <c r="A37" s="110"/>
      <c r="B37" s="1180"/>
      <c r="C37" s="126"/>
      <c r="D37" s="20"/>
      <c r="E37" s="785"/>
      <c r="F37" s="53"/>
      <c r="G37" s="53"/>
      <c r="H37" s="122"/>
      <c r="I37" s="20"/>
      <c r="J37" s="385">
        <f t="shared" si="9"/>
        <v>0</v>
      </c>
      <c r="K37" s="385">
        <f t="shared" si="7"/>
        <v>0</v>
      </c>
      <c r="L37" s="384">
        <f t="shared" si="8"/>
        <v>0</v>
      </c>
      <c r="M37" s="5"/>
    </row>
    <row r="38" spans="1:24" x14ac:dyDescent="0.2">
      <c r="A38" s="783"/>
      <c r="B38" s="1180"/>
      <c r="C38" s="126"/>
      <c r="D38" s="20"/>
      <c r="E38" s="786"/>
      <c r="F38" s="53"/>
      <c r="G38" s="53"/>
      <c r="H38" s="122"/>
      <c r="I38" s="20"/>
      <c r="J38" s="385">
        <f t="shared" si="9"/>
        <v>0</v>
      </c>
      <c r="K38" s="385">
        <f t="shared" si="7"/>
        <v>0</v>
      </c>
      <c r="L38" s="384">
        <f t="shared" si="8"/>
        <v>0</v>
      </c>
      <c r="M38" s="5"/>
      <c r="P38" s="111" t="s">
        <v>22</v>
      </c>
    </row>
    <row r="39" spans="1:24" x14ac:dyDescent="0.2">
      <c r="A39" s="110"/>
      <c r="B39" s="1180"/>
      <c r="C39" s="126"/>
      <c r="D39" s="20"/>
      <c r="E39" s="785"/>
      <c r="F39" s="53"/>
      <c r="G39" s="53"/>
      <c r="H39" s="122"/>
      <c r="I39" s="20"/>
      <c r="J39" s="385">
        <f t="shared" si="9"/>
        <v>0</v>
      </c>
      <c r="K39" s="385">
        <f t="shared" si="7"/>
        <v>0</v>
      </c>
      <c r="L39" s="384">
        <f t="shared" si="8"/>
        <v>0</v>
      </c>
      <c r="M39" s="5"/>
      <c r="P39" s="111" t="s">
        <v>38</v>
      </c>
    </row>
    <row r="40" spans="1:24" x14ac:dyDescent="0.2">
      <c r="A40" s="783"/>
      <c r="B40" s="1180"/>
      <c r="C40" s="126"/>
      <c r="D40" s="20"/>
      <c r="E40" s="785"/>
      <c r="F40" s="53"/>
      <c r="G40" s="53"/>
      <c r="H40" s="122"/>
      <c r="I40" s="20"/>
      <c r="J40" s="385">
        <f t="shared" si="9"/>
        <v>0</v>
      </c>
      <c r="K40" s="385">
        <f t="shared" si="7"/>
        <v>0</v>
      </c>
      <c r="L40" s="384">
        <f t="shared" si="8"/>
        <v>0</v>
      </c>
      <c r="M40" s="206"/>
    </row>
    <row r="41" spans="1:24" x14ac:dyDescent="0.2">
      <c r="A41" s="110"/>
      <c r="B41" s="1180"/>
      <c r="C41" s="126"/>
      <c r="D41" s="20"/>
      <c r="E41" s="785"/>
      <c r="F41" s="53"/>
      <c r="G41" s="53"/>
      <c r="H41" s="122"/>
      <c r="I41" s="20"/>
      <c r="J41" s="385">
        <f t="shared" si="9"/>
        <v>0</v>
      </c>
      <c r="K41" s="385">
        <f t="shared" si="7"/>
        <v>0</v>
      </c>
      <c r="L41" s="384">
        <f t="shared" si="8"/>
        <v>0</v>
      </c>
      <c r="M41" s="5"/>
    </row>
    <row r="42" spans="1:24" x14ac:dyDescent="0.2">
      <c r="A42" s="110"/>
      <c r="B42" s="1180"/>
      <c r="C42" s="126"/>
      <c r="D42" s="20"/>
      <c r="E42" s="785"/>
      <c r="F42" s="53"/>
      <c r="G42" s="53"/>
      <c r="H42" s="122"/>
      <c r="I42" s="20"/>
      <c r="J42" s="385">
        <f t="shared" si="9"/>
        <v>0</v>
      </c>
      <c r="K42" s="385">
        <f t="shared" si="7"/>
        <v>0</v>
      </c>
      <c r="L42" s="384">
        <f t="shared" si="8"/>
        <v>0</v>
      </c>
      <c r="M42" s="5"/>
    </row>
    <row r="43" spans="1:24" x14ac:dyDescent="0.2">
      <c r="A43" s="110"/>
      <c r="B43" s="1180"/>
      <c r="C43" s="126"/>
      <c r="D43" s="20"/>
      <c r="E43" s="785"/>
      <c r="F43" s="53"/>
      <c r="G43" s="53"/>
      <c r="H43" s="122"/>
      <c r="I43" s="20"/>
      <c r="J43" s="385">
        <f t="shared" si="9"/>
        <v>0</v>
      </c>
      <c r="K43" s="385">
        <f t="shared" si="7"/>
        <v>0</v>
      </c>
      <c r="L43" s="384">
        <f t="shared" si="8"/>
        <v>0</v>
      </c>
      <c r="M43" s="5"/>
    </row>
    <row r="44" spans="1:24" x14ac:dyDescent="0.2">
      <c r="A44" s="783"/>
      <c r="B44" s="1180"/>
      <c r="C44" s="126"/>
      <c r="D44" s="20"/>
      <c r="E44" s="786"/>
      <c r="F44" s="53"/>
      <c r="G44" s="53"/>
      <c r="H44" s="122"/>
      <c r="I44" s="20"/>
      <c r="J44" s="385">
        <f t="shared" si="9"/>
        <v>0</v>
      </c>
      <c r="K44" s="385">
        <f t="shared" si="7"/>
        <v>0</v>
      </c>
      <c r="L44" s="384">
        <f t="shared" si="8"/>
        <v>0</v>
      </c>
      <c r="M44" s="5"/>
    </row>
    <row r="45" spans="1:24" x14ac:dyDescent="0.2">
      <c r="A45" s="783"/>
      <c r="B45" s="1180"/>
      <c r="C45" s="126"/>
      <c r="D45" s="20"/>
      <c r="E45" s="786"/>
      <c r="F45" s="53"/>
      <c r="G45" s="53"/>
      <c r="H45" s="122"/>
      <c r="I45" s="20"/>
      <c r="J45" s="385">
        <f t="shared" si="9"/>
        <v>0</v>
      </c>
      <c r="K45" s="385">
        <f t="shared" si="7"/>
        <v>0</v>
      </c>
      <c r="L45" s="384">
        <f t="shared" si="8"/>
        <v>0</v>
      </c>
      <c r="M45" s="5"/>
    </row>
    <row r="46" spans="1:24" x14ac:dyDescent="0.2">
      <c r="A46" s="110"/>
      <c r="B46" s="1180"/>
      <c r="C46" s="126"/>
      <c r="D46" s="20"/>
      <c r="E46" s="785"/>
      <c r="F46" s="53"/>
      <c r="G46" s="53"/>
      <c r="H46" s="122"/>
      <c r="I46" s="20"/>
      <c r="J46" s="385">
        <f t="shared" si="9"/>
        <v>0</v>
      </c>
      <c r="K46" s="385">
        <f t="shared" si="7"/>
        <v>0</v>
      </c>
      <c r="L46" s="384">
        <f t="shared" si="8"/>
        <v>0</v>
      </c>
      <c r="M46" s="5"/>
    </row>
    <row r="47" spans="1:24" x14ac:dyDescent="0.2">
      <c r="A47" s="747"/>
      <c r="B47" s="1180"/>
      <c r="C47" s="126"/>
      <c r="D47" s="20"/>
      <c r="E47" s="786"/>
      <c r="F47" s="53"/>
      <c r="G47" s="53"/>
      <c r="H47" s="122"/>
      <c r="I47" s="20"/>
      <c r="J47" s="385">
        <f t="shared" si="9"/>
        <v>0</v>
      </c>
      <c r="K47" s="385">
        <f t="shared" si="7"/>
        <v>0</v>
      </c>
      <c r="L47" s="384">
        <f t="shared" si="8"/>
        <v>0</v>
      </c>
      <c r="M47" s="5"/>
    </row>
    <row r="48" spans="1:24" x14ac:dyDescent="0.2">
      <c r="A48" s="747"/>
      <c r="B48" s="1180"/>
      <c r="C48" s="126"/>
      <c r="D48" s="20"/>
      <c r="E48" s="787"/>
      <c r="F48" s="53"/>
      <c r="G48" s="53"/>
      <c r="H48" s="122"/>
      <c r="I48" s="20"/>
      <c r="J48" s="385">
        <f t="shared" si="9"/>
        <v>0</v>
      </c>
      <c r="K48" s="385">
        <f t="shared" si="7"/>
        <v>0</v>
      </c>
      <c r="L48" s="384">
        <f t="shared" si="8"/>
        <v>0</v>
      </c>
      <c r="M48" s="5"/>
    </row>
    <row r="49" spans="1:13" x14ac:dyDescent="0.2">
      <c r="A49" s="747"/>
      <c r="B49" s="1180"/>
      <c r="C49" s="126"/>
      <c r="D49" s="20"/>
      <c r="E49" s="787"/>
      <c r="F49" s="53"/>
      <c r="G49" s="53"/>
      <c r="H49" s="122"/>
      <c r="I49" s="20"/>
      <c r="J49" s="385">
        <f t="shared" si="9"/>
        <v>0</v>
      </c>
      <c r="K49" s="385">
        <f t="shared" si="7"/>
        <v>0</v>
      </c>
      <c r="L49" s="384">
        <f t="shared" si="8"/>
        <v>0</v>
      </c>
      <c r="M49" s="5"/>
    </row>
    <row r="50" spans="1:13" x14ac:dyDescent="0.2">
      <c r="A50" s="784"/>
      <c r="B50" s="1180"/>
      <c r="C50" s="126"/>
      <c r="D50" s="147"/>
      <c r="E50" s="788"/>
      <c r="F50" s="53"/>
      <c r="G50" s="53"/>
      <c r="H50" s="122"/>
      <c r="I50" s="20"/>
      <c r="J50" s="385">
        <f t="shared" si="9"/>
        <v>0</v>
      </c>
      <c r="K50" s="385">
        <f t="shared" si="7"/>
        <v>0</v>
      </c>
      <c r="L50" s="384">
        <f t="shared" si="8"/>
        <v>0</v>
      </c>
      <c r="M50" s="5"/>
    </row>
    <row r="51" spans="1:13" x14ac:dyDescent="0.2">
      <c r="A51" s="110"/>
      <c r="B51" s="1180"/>
      <c r="C51" s="126"/>
      <c r="D51" s="20"/>
      <c r="E51" s="789"/>
      <c r="F51" s="53"/>
      <c r="G51" s="53"/>
      <c r="H51" s="122"/>
      <c r="I51" s="20"/>
      <c r="J51" s="385">
        <f t="shared" si="9"/>
        <v>0</v>
      </c>
      <c r="K51" s="385">
        <f t="shared" si="7"/>
        <v>0</v>
      </c>
      <c r="L51" s="384">
        <f t="shared" si="8"/>
        <v>0</v>
      </c>
      <c r="M51" s="5"/>
    </row>
    <row r="52" spans="1:13" x14ac:dyDescent="0.2">
      <c r="A52" s="784"/>
      <c r="B52" s="1180"/>
      <c r="C52" s="126"/>
      <c r="D52" s="20"/>
      <c r="E52" s="784"/>
      <c r="F52" s="53"/>
      <c r="G52" s="53"/>
      <c r="H52" s="122"/>
      <c r="I52" s="20"/>
      <c r="J52" s="385">
        <f t="shared" si="9"/>
        <v>0</v>
      </c>
      <c r="K52" s="385">
        <f t="shared" si="7"/>
        <v>0</v>
      </c>
      <c r="L52" s="384">
        <f t="shared" si="8"/>
        <v>0</v>
      </c>
      <c r="M52" s="5"/>
    </row>
    <row r="53" spans="1:13" x14ac:dyDescent="0.2">
      <c r="A53" s="784"/>
      <c r="B53" s="1180"/>
      <c r="C53" s="126"/>
      <c r="D53" s="20"/>
      <c r="E53" s="789"/>
      <c r="F53" s="53"/>
      <c r="G53" s="53"/>
      <c r="H53" s="122"/>
      <c r="I53" s="20"/>
      <c r="J53" s="385">
        <f t="shared" si="9"/>
        <v>0</v>
      </c>
      <c r="K53" s="385">
        <f t="shared" si="7"/>
        <v>0</v>
      </c>
      <c r="L53" s="384">
        <f t="shared" si="8"/>
        <v>0</v>
      </c>
      <c r="M53" s="5"/>
    </row>
    <row r="54" spans="1:13" x14ac:dyDescent="0.2">
      <c r="A54" s="784"/>
      <c r="B54" s="1180"/>
      <c r="C54" s="126"/>
      <c r="D54" s="20"/>
      <c r="E54" s="784"/>
      <c r="F54" s="53"/>
      <c r="G54" s="53"/>
      <c r="H54" s="122"/>
      <c r="I54" s="20"/>
      <c r="J54" s="385">
        <f t="shared" si="9"/>
        <v>0</v>
      </c>
      <c r="K54" s="385">
        <f t="shared" si="7"/>
        <v>0</v>
      </c>
      <c r="L54" s="384">
        <f t="shared" si="8"/>
        <v>0</v>
      </c>
      <c r="M54" s="5"/>
    </row>
    <row r="55" spans="1:13" x14ac:dyDescent="0.2">
      <c r="A55" s="784"/>
      <c r="B55" s="1180"/>
      <c r="C55" s="126"/>
      <c r="D55" s="20"/>
      <c r="E55" s="789"/>
      <c r="F55" s="53"/>
      <c r="G55" s="53"/>
      <c r="H55" s="122"/>
      <c r="I55" s="20"/>
      <c r="J55" s="385">
        <f t="shared" si="9"/>
        <v>0</v>
      </c>
      <c r="K55" s="385">
        <f t="shared" si="7"/>
        <v>0</v>
      </c>
      <c r="L55" s="384">
        <f t="shared" si="8"/>
        <v>0</v>
      </c>
      <c r="M55" s="5"/>
    </row>
    <row r="56" spans="1:13" x14ac:dyDescent="0.2">
      <c r="A56" s="784"/>
      <c r="B56" s="1180"/>
      <c r="C56" s="126"/>
      <c r="D56" s="20"/>
      <c r="E56" s="784"/>
      <c r="F56" s="53"/>
      <c r="G56" s="53"/>
      <c r="H56" s="122"/>
      <c r="I56" s="20"/>
      <c r="J56" s="385">
        <f t="shared" si="9"/>
        <v>0</v>
      </c>
      <c r="K56" s="385">
        <f t="shared" si="7"/>
        <v>0</v>
      </c>
      <c r="L56" s="384">
        <f t="shared" si="8"/>
        <v>0</v>
      </c>
      <c r="M56" s="5"/>
    </row>
    <row r="57" spans="1:13" x14ac:dyDescent="0.2">
      <c r="A57" s="110"/>
      <c r="B57" s="1180"/>
      <c r="C57" s="126"/>
      <c r="D57" s="20"/>
      <c r="E57" s="783"/>
      <c r="F57" s="53"/>
      <c r="G57" s="53"/>
      <c r="H57" s="122"/>
      <c r="I57" s="20"/>
      <c r="J57" s="385">
        <f t="shared" si="9"/>
        <v>0</v>
      </c>
      <c r="K57" s="385">
        <f t="shared" si="7"/>
        <v>0</v>
      </c>
      <c r="L57" s="384">
        <f t="shared" si="8"/>
        <v>0</v>
      </c>
      <c r="M57" s="5"/>
    </row>
    <row r="58" spans="1:13" x14ac:dyDescent="0.2">
      <c r="A58" s="110"/>
      <c r="B58" s="1180"/>
      <c r="C58" s="126"/>
      <c r="D58" s="20"/>
      <c r="E58" s="110"/>
      <c r="F58" s="53"/>
      <c r="G58" s="53"/>
      <c r="H58" s="122"/>
      <c r="I58" s="20"/>
      <c r="J58" s="385">
        <f t="shared" si="9"/>
        <v>0</v>
      </c>
      <c r="K58" s="385">
        <f t="shared" si="7"/>
        <v>0</v>
      </c>
      <c r="L58" s="384">
        <f t="shared" si="8"/>
        <v>0</v>
      </c>
      <c r="M58" s="5"/>
    </row>
    <row r="59" spans="1:13" x14ac:dyDescent="0.2">
      <c r="A59" s="110"/>
      <c r="B59" s="1180"/>
      <c r="C59" s="126"/>
      <c r="D59" s="20"/>
      <c r="E59" s="783"/>
      <c r="F59" s="53"/>
      <c r="G59" s="53"/>
      <c r="H59" s="122"/>
      <c r="I59" s="20"/>
      <c r="J59" s="385">
        <f t="shared" si="9"/>
        <v>0</v>
      </c>
      <c r="K59" s="385">
        <f t="shared" si="7"/>
        <v>0</v>
      </c>
      <c r="L59" s="384">
        <f t="shared" si="8"/>
        <v>0</v>
      </c>
      <c r="M59" s="5"/>
    </row>
    <row r="60" spans="1:13" x14ac:dyDescent="0.2">
      <c r="A60" s="783"/>
      <c r="B60" s="1180"/>
      <c r="C60" s="126"/>
      <c r="D60" s="20"/>
      <c r="E60" s="783"/>
      <c r="F60" s="53"/>
      <c r="G60" s="53"/>
      <c r="H60" s="122"/>
      <c r="I60" s="20"/>
      <c r="J60" s="385">
        <f t="shared" si="9"/>
        <v>0</v>
      </c>
      <c r="K60" s="385">
        <f t="shared" si="7"/>
        <v>0</v>
      </c>
      <c r="L60" s="384">
        <f t="shared" si="8"/>
        <v>0</v>
      </c>
      <c r="M60" s="5"/>
    </row>
    <row r="61" spans="1:13" x14ac:dyDescent="0.2">
      <c r="A61" s="110"/>
      <c r="B61" s="1180"/>
      <c r="C61" s="126"/>
      <c r="D61" s="20"/>
      <c r="E61" s="110"/>
      <c r="F61" s="53"/>
      <c r="G61" s="53"/>
      <c r="H61" s="122"/>
      <c r="I61" s="20"/>
      <c r="J61" s="385">
        <f t="shared" si="9"/>
        <v>0</v>
      </c>
      <c r="K61" s="385">
        <f t="shared" si="7"/>
        <v>0</v>
      </c>
      <c r="L61" s="384">
        <f t="shared" si="8"/>
        <v>0</v>
      </c>
      <c r="M61" s="5"/>
    </row>
    <row r="62" spans="1:13" x14ac:dyDescent="0.2">
      <c r="A62" s="784"/>
      <c r="B62" s="1180"/>
      <c r="C62" s="126"/>
      <c r="D62" s="773"/>
      <c r="E62" s="747"/>
      <c r="F62" s="53"/>
      <c r="G62" s="53"/>
      <c r="H62" s="122"/>
      <c r="I62" s="20"/>
      <c r="J62" s="385">
        <f t="shared" si="9"/>
        <v>0</v>
      </c>
      <c r="K62" s="385">
        <f t="shared" ref="K62:K96" si="11">IF($H62="Yes",J62,0)</f>
        <v>0</v>
      </c>
      <c r="L62" s="384">
        <f t="shared" ref="L62:L96" si="12">IF(H62="No",J62,0)</f>
        <v>0</v>
      </c>
      <c r="M62" s="5"/>
    </row>
    <row r="63" spans="1:13" x14ac:dyDescent="0.2">
      <c r="A63" s="747"/>
      <c r="B63" s="1180"/>
      <c r="C63" s="126"/>
      <c r="D63" s="20"/>
      <c r="E63" s="747"/>
      <c r="F63" s="53"/>
      <c r="G63" s="53"/>
      <c r="H63" s="122"/>
      <c r="I63" s="20"/>
      <c r="J63" s="385">
        <f t="shared" si="9"/>
        <v>0</v>
      </c>
      <c r="K63" s="385">
        <f t="shared" si="11"/>
        <v>0</v>
      </c>
      <c r="L63" s="384">
        <f t="shared" si="12"/>
        <v>0</v>
      </c>
      <c r="M63" s="5"/>
    </row>
    <row r="64" spans="1:13" x14ac:dyDescent="0.2">
      <c r="A64" s="747"/>
      <c r="B64" s="1180"/>
      <c r="C64" s="126"/>
      <c r="D64" s="20"/>
      <c r="E64" s="747"/>
      <c r="F64" s="53"/>
      <c r="G64" s="53"/>
      <c r="H64" s="122"/>
      <c r="I64" s="20"/>
      <c r="J64" s="385">
        <f t="shared" si="9"/>
        <v>0</v>
      </c>
      <c r="K64" s="385">
        <f t="shared" si="11"/>
        <v>0</v>
      </c>
      <c r="L64" s="384">
        <f t="shared" si="12"/>
        <v>0</v>
      </c>
      <c r="M64" s="5"/>
    </row>
    <row r="65" spans="1:13" x14ac:dyDescent="0.2">
      <c r="A65" s="747"/>
      <c r="B65" s="1180"/>
      <c r="C65" s="126"/>
      <c r="D65" s="20"/>
      <c r="E65" s="747"/>
      <c r="F65" s="53"/>
      <c r="G65" s="53"/>
      <c r="H65" s="122"/>
      <c r="I65" s="20"/>
      <c r="J65" s="385">
        <f t="shared" si="9"/>
        <v>0</v>
      </c>
      <c r="K65" s="385">
        <f t="shared" si="11"/>
        <v>0</v>
      </c>
      <c r="L65" s="384">
        <f t="shared" si="12"/>
        <v>0</v>
      </c>
      <c r="M65" s="5"/>
    </row>
    <row r="66" spans="1:13" x14ac:dyDescent="0.2">
      <c r="A66" s="747"/>
      <c r="B66" s="1180"/>
      <c r="C66" s="126"/>
      <c r="D66" s="20"/>
      <c r="E66" s="747"/>
      <c r="F66" s="53"/>
      <c r="G66" s="53"/>
      <c r="H66" s="122"/>
      <c r="I66" s="20"/>
      <c r="J66" s="385">
        <f t="shared" si="9"/>
        <v>0</v>
      </c>
      <c r="K66" s="385">
        <f t="shared" si="11"/>
        <v>0</v>
      </c>
      <c r="L66" s="384">
        <f t="shared" si="12"/>
        <v>0</v>
      </c>
      <c r="M66" s="5"/>
    </row>
    <row r="67" spans="1:13" x14ac:dyDescent="0.2">
      <c r="A67" s="747"/>
      <c r="B67" s="1180"/>
      <c r="C67" s="126"/>
      <c r="D67" s="20"/>
      <c r="E67" s="747"/>
      <c r="F67" s="53"/>
      <c r="G67" s="53"/>
      <c r="H67" s="122"/>
      <c r="I67" s="20"/>
      <c r="J67" s="385">
        <f t="shared" si="9"/>
        <v>0</v>
      </c>
      <c r="K67" s="385">
        <f t="shared" si="11"/>
        <v>0</v>
      </c>
      <c r="L67" s="384">
        <f t="shared" si="12"/>
        <v>0</v>
      </c>
      <c r="M67" s="5"/>
    </row>
    <row r="68" spans="1:13" x14ac:dyDescent="0.2">
      <c r="A68" s="747"/>
      <c r="B68" s="1180"/>
      <c r="C68" s="126"/>
      <c r="D68" s="20"/>
      <c r="E68" s="747"/>
      <c r="F68" s="53"/>
      <c r="G68" s="53"/>
      <c r="H68" s="122"/>
      <c r="I68" s="20"/>
      <c r="J68" s="385">
        <f t="shared" si="9"/>
        <v>0</v>
      </c>
      <c r="K68" s="385">
        <f t="shared" si="11"/>
        <v>0</v>
      </c>
      <c r="L68" s="384">
        <f t="shared" si="12"/>
        <v>0</v>
      </c>
      <c r="M68" s="5"/>
    </row>
    <row r="69" spans="1:13" x14ac:dyDescent="0.2">
      <c r="A69" s="747"/>
      <c r="B69" s="1180"/>
      <c r="C69" s="126"/>
      <c r="D69" s="20"/>
      <c r="E69" s="747"/>
      <c r="F69" s="53"/>
      <c r="G69" s="53"/>
      <c r="H69" s="122"/>
      <c r="I69" s="20"/>
      <c r="J69" s="385">
        <f t="shared" si="9"/>
        <v>0</v>
      </c>
      <c r="K69" s="385">
        <f t="shared" si="11"/>
        <v>0</v>
      </c>
      <c r="L69" s="384">
        <f t="shared" si="12"/>
        <v>0</v>
      </c>
      <c r="M69" s="5"/>
    </row>
    <row r="70" spans="1:13" x14ac:dyDescent="0.2">
      <c r="A70" s="747"/>
      <c r="B70" s="1180"/>
      <c r="C70" s="126"/>
      <c r="D70" s="20"/>
      <c r="E70" s="747"/>
      <c r="F70" s="53"/>
      <c r="G70" s="53"/>
      <c r="H70" s="122"/>
      <c r="I70" s="20"/>
      <c r="J70" s="385">
        <f t="shared" si="9"/>
        <v>0</v>
      </c>
      <c r="K70" s="385">
        <f t="shared" si="11"/>
        <v>0</v>
      </c>
      <c r="L70" s="384">
        <f t="shared" si="12"/>
        <v>0</v>
      </c>
      <c r="M70" s="5"/>
    </row>
    <row r="71" spans="1:13" x14ac:dyDescent="0.2">
      <c r="A71" s="747"/>
      <c r="B71" s="1180"/>
      <c r="C71" s="126"/>
      <c r="D71" s="20"/>
      <c r="E71" s="747"/>
      <c r="F71" s="53"/>
      <c r="G71" s="53"/>
      <c r="H71" s="122"/>
      <c r="I71" s="20"/>
      <c r="J71" s="385">
        <f t="shared" si="9"/>
        <v>0</v>
      </c>
      <c r="K71" s="385">
        <f t="shared" si="11"/>
        <v>0</v>
      </c>
      <c r="L71" s="384">
        <f t="shared" si="12"/>
        <v>0</v>
      </c>
      <c r="M71" s="5"/>
    </row>
    <row r="72" spans="1:13" x14ac:dyDescent="0.2">
      <c r="A72" s="747"/>
      <c r="B72" s="1180"/>
      <c r="C72" s="126"/>
      <c r="D72" s="20"/>
      <c r="E72" s="747"/>
      <c r="F72" s="53"/>
      <c r="G72" s="53"/>
      <c r="H72" s="122"/>
      <c r="I72" s="20"/>
      <c r="J72" s="385">
        <f t="shared" si="9"/>
        <v>0</v>
      </c>
      <c r="K72" s="385">
        <f t="shared" si="11"/>
        <v>0</v>
      </c>
      <c r="L72" s="384">
        <f t="shared" si="12"/>
        <v>0</v>
      </c>
      <c r="M72" s="5"/>
    </row>
    <row r="73" spans="1:13" x14ac:dyDescent="0.2">
      <c r="A73" s="747"/>
      <c r="B73" s="1180"/>
      <c r="C73" s="126"/>
      <c r="D73" s="20"/>
      <c r="E73" s="747"/>
      <c r="F73" s="53"/>
      <c r="G73" s="53"/>
      <c r="H73" s="122"/>
      <c r="I73" s="20"/>
      <c r="J73" s="385">
        <f t="shared" si="9"/>
        <v>0</v>
      </c>
      <c r="K73" s="385">
        <f t="shared" si="11"/>
        <v>0</v>
      </c>
      <c r="L73" s="384">
        <f t="shared" si="12"/>
        <v>0</v>
      </c>
      <c r="M73" s="5"/>
    </row>
    <row r="74" spans="1:13" x14ac:dyDescent="0.2">
      <c r="A74" s="747"/>
      <c r="B74" s="1180"/>
      <c r="C74" s="126"/>
      <c r="D74" s="20"/>
      <c r="E74" s="747"/>
      <c r="F74" s="53"/>
      <c r="G74" s="53"/>
      <c r="H74" s="122"/>
      <c r="I74" s="20"/>
      <c r="J74" s="385">
        <f t="shared" si="9"/>
        <v>0</v>
      </c>
      <c r="K74" s="385">
        <f t="shared" si="11"/>
        <v>0</v>
      </c>
      <c r="L74" s="384">
        <f t="shared" si="12"/>
        <v>0</v>
      </c>
      <c r="M74" s="5"/>
    </row>
    <row r="75" spans="1:13" x14ac:dyDescent="0.2">
      <c r="A75" s="747"/>
      <c r="B75" s="1180"/>
      <c r="C75" s="126"/>
      <c r="D75" s="20"/>
      <c r="E75" s="747"/>
      <c r="F75" s="53"/>
      <c r="G75" s="53"/>
      <c r="H75" s="122"/>
      <c r="I75" s="20"/>
      <c r="J75" s="385">
        <f t="shared" si="9"/>
        <v>0</v>
      </c>
      <c r="K75" s="385">
        <f t="shared" si="11"/>
        <v>0</v>
      </c>
      <c r="L75" s="384">
        <f t="shared" si="12"/>
        <v>0</v>
      </c>
      <c r="M75" s="5"/>
    </row>
    <row r="76" spans="1:13" x14ac:dyDescent="0.2">
      <c r="A76" s="747"/>
      <c r="B76" s="1180"/>
      <c r="C76" s="126"/>
      <c r="D76" s="20"/>
      <c r="E76" s="747"/>
      <c r="F76" s="53"/>
      <c r="G76" s="53"/>
      <c r="H76" s="122"/>
      <c r="I76" s="20"/>
      <c r="J76" s="385">
        <f t="shared" si="9"/>
        <v>0</v>
      </c>
      <c r="K76" s="385">
        <f t="shared" si="11"/>
        <v>0</v>
      </c>
      <c r="L76" s="384">
        <f t="shared" si="12"/>
        <v>0</v>
      </c>
      <c r="M76" s="5"/>
    </row>
    <row r="77" spans="1:13" x14ac:dyDescent="0.2">
      <c r="A77" s="747"/>
      <c r="B77" s="1180"/>
      <c r="C77" s="126"/>
      <c r="D77" s="20"/>
      <c r="E77" s="747"/>
      <c r="F77" s="53"/>
      <c r="G77" s="53"/>
      <c r="H77" s="122"/>
      <c r="I77" s="20"/>
      <c r="J77" s="385">
        <f t="shared" si="9"/>
        <v>0</v>
      </c>
      <c r="K77" s="385">
        <f t="shared" si="11"/>
        <v>0</v>
      </c>
      <c r="L77" s="384">
        <f t="shared" si="12"/>
        <v>0</v>
      </c>
      <c r="M77" s="5"/>
    </row>
    <row r="78" spans="1:13" x14ac:dyDescent="0.2">
      <c r="A78" s="747"/>
      <c r="B78" s="1180"/>
      <c r="C78" s="126"/>
      <c r="D78" s="20"/>
      <c r="E78" s="747"/>
      <c r="F78" s="53"/>
      <c r="G78" s="53"/>
      <c r="H78" s="122"/>
      <c r="I78" s="20"/>
      <c r="J78" s="385">
        <f t="shared" si="9"/>
        <v>0</v>
      </c>
      <c r="K78" s="385">
        <f t="shared" si="11"/>
        <v>0</v>
      </c>
      <c r="L78" s="384">
        <f t="shared" si="12"/>
        <v>0</v>
      </c>
      <c r="M78" s="5"/>
    </row>
    <row r="79" spans="1:13" x14ac:dyDescent="0.2">
      <c r="A79" s="747"/>
      <c r="B79" s="1180"/>
      <c r="C79" s="126"/>
      <c r="D79" s="20"/>
      <c r="E79" s="747"/>
      <c r="F79" s="53"/>
      <c r="G79" s="53"/>
      <c r="H79" s="122"/>
      <c r="I79" s="20"/>
      <c r="J79" s="385">
        <f t="shared" si="9"/>
        <v>0</v>
      </c>
      <c r="K79" s="385">
        <f t="shared" si="11"/>
        <v>0</v>
      </c>
      <c r="L79" s="384">
        <f t="shared" si="12"/>
        <v>0</v>
      </c>
      <c r="M79" s="5"/>
    </row>
    <row r="80" spans="1:13" x14ac:dyDescent="0.2">
      <c r="A80" s="747"/>
      <c r="B80" s="1180"/>
      <c r="C80" s="126"/>
      <c r="D80" s="20"/>
      <c r="E80" s="747"/>
      <c r="F80" s="53"/>
      <c r="G80" s="53"/>
      <c r="H80" s="122"/>
      <c r="I80" s="20"/>
      <c r="J80" s="385">
        <f t="shared" si="9"/>
        <v>0</v>
      </c>
      <c r="K80" s="385">
        <f t="shared" si="11"/>
        <v>0</v>
      </c>
      <c r="L80" s="384">
        <f t="shared" si="12"/>
        <v>0</v>
      </c>
      <c r="M80" s="5"/>
    </row>
    <row r="81" spans="1:13" x14ac:dyDescent="0.2">
      <c r="A81" s="747"/>
      <c r="B81" s="1180"/>
      <c r="C81" s="126"/>
      <c r="D81" s="20"/>
      <c r="E81" s="747"/>
      <c r="F81" s="53"/>
      <c r="G81" s="53"/>
      <c r="H81" s="122"/>
      <c r="I81" s="20"/>
      <c r="J81" s="385">
        <f t="shared" si="9"/>
        <v>0</v>
      </c>
      <c r="K81" s="385">
        <f t="shared" si="11"/>
        <v>0</v>
      </c>
      <c r="L81" s="384">
        <f t="shared" si="12"/>
        <v>0</v>
      </c>
      <c r="M81" s="5"/>
    </row>
    <row r="82" spans="1:13" x14ac:dyDescent="0.2">
      <c r="A82" s="747"/>
      <c r="B82" s="1180"/>
      <c r="C82" s="126"/>
      <c r="D82" s="20"/>
      <c r="E82" s="747"/>
      <c r="F82" s="53"/>
      <c r="G82" s="53"/>
      <c r="H82" s="122"/>
      <c r="I82" s="20"/>
      <c r="J82" s="385">
        <f t="shared" si="9"/>
        <v>0</v>
      </c>
      <c r="K82" s="385">
        <f t="shared" si="11"/>
        <v>0</v>
      </c>
      <c r="L82" s="384">
        <f t="shared" si="12"/>
        <v>0</v>
      </c>
      <c r="M82" s="5"/>
    </row>
    <row r="83" spans="1:13" x14ac:dyDescent="0.2">
      <c r="A83" s="747"/>
      <c r="B83" s="1180"/>
      <c r="C83" s="126"/>
      <c r="D83" s="20"/>
      <c r="E83" s="747"/>
      <c r="F83" s="53"/>
      <c r="G83" s="53"/>
      <c r="H83" s="122"/>
      <c r="I83" s="20"/>
      <c r="J83" s="385">
        <f t="shared" si="9"/>
        <v>0</v>
      </c>
      <c r="K83" s="385">
        <f t="shared" si="11"/>
        <v>0</v>
      </c>
      <c r="L83" s="384">
        <f t="shared" si="12"/>
        <v>0</v>
      </c>
      <c r="M83" s="5"/>
    </row>
    <row r="84" spans="1:13" x14ac:dyDescent="0.2">
      <c r="A84" s="747"/>
      <c r="B84" s="1180"/>
      <c r="C84" s="126"/>
      <c r="D84" s="20"/>
      <c r="E84" s="747"/>
      <c r="F84" s="53"/>
      <c r="G84" s="53"/>
      <c r="H84" s="122"/>
      <c r="I84" s="20"/>
      <c r="J84" s="385">
        <f t="shared" si="9"/>
        <v>0</v>
      </c>
      <c r="K84" s="385">
        <f t="shared" si="11"/>
        <v>0</v>
      </c>
      <c r="L84" s="384">
        <f t="shared" si="12"/>
        <v>0</v>
      </c>
      <c r="M84" s="5"/>
    </row>
    <row r="85" spans="1:13" x14ac:dyDescent="0.2">
      <c r="A85" s="747"/>
      <c r="B85" s="1180"/>
      <c r="C85" s="126"/>
      <c r="D85" s="20"/>
      <c r="E85" s="747"/>
      <c r="F85" s="53"/>
      <c r="G85" s="53"/>
      <c r="H85" s="122"/>
      <c r="I85" s="20"/>
      <c r="J85" s="385">
        <f t="shared" si="9"/>
        <v>0</v>
      </c>
      <c r="K85" s="385">
        <f t="shared" si="11"/>
        <v>0</v>
      </c>
      <c r="L85" s="384">
        <f t="shared" si="12"/>
        <v>0</v>
      </c>
      <c r="M85" s="5"/>
    </row>
    <row r="86" spans="1:13" x14ac:dyDescent="0.2">
      <c r="A86" s="747"/>
      <c r="B86" s="1180"/>
      <c r="C86" s="126"/>
      <c r="D86" s="20"/>
      <c r="E86" s="747"/>
      <c r="F86" s="53"/>
      <c r="G86" s="53"/>
      <c r="H86" s="122"/>
      <c r="I86" s="20"/>
      <c r="J86" s="385">
        <f t="shared" si="9"/>
        <v>0</v>
      </c>
      <c r="K86" s="385">
        <f t="shared" si="11"/>
        <v>0</v>
      </c>
      <c r="L86" s="384">
        <f t="shared" si="12"/>
        <v>0</v>
      </c>
      <c r="M86" s="5"/>
    </row>
    <row r="87" spans="1:13" x14ac:dyDescent="0.2">
      <c r="A87" s="747"/>
      <c r="B87" s="1180"/>
      <c r="C87" s="126"/>
      <c r="D87" s="20"/>
      <c r="E87" s="747"/>
      <c r="F87" s="53"/>
      <c r="G87" s="53"/>
      <c r="H87" s="122"/>
      <c r="I87" s="20"/>
      <c r="J87" s="385">
        <f t="shared" si="9"/>
        <v>0</v>
      </c>
      <c r="K87" s="385">
        <f t="shared" si="11"/>
        <v>0</v>
      </c>
      <c r="L87" s="384">
        <f t="shared" si="12"/>
        <v>0</v>
      </c>
      <c r="M87" s="5"/>
    </row>
    <row r="88" spans="1:13" x14ac:dyDescent="0.2">
      <c r="A88" s="747"/>
      <c r="B88" s="1180"/>
      <c r="C88" s="126"/>
      <c r="D88" s="20"/>
      <c r="E88" s="747"/>
      <c r="F88" s="53"/>
      <c r="G88" s="53"/>
      <c r="H88" s="122"/>
      <c r="I88" s="20"/>
      <c r="J88" s="385">
        <f t="shared" si="9"/>
        <v>0</v>
      </c>
      <c r="K88" s="385">
        <f t="shared" si="11"/>
        <v>0</v>
      </c>
      <c r="L88" s="384">
        <f t="shared" si="12"/>
        <v>0</v>
      </c>
      <c r="M88" s="5"/>
    </row>
    <row r="89" spans="1:13" x14ac:dyDescent="0.2">
      <c r="A89" s="747"/>
      <c r="B89" s="1180"/>
      <c r="C89" s="126"/>
      <c r="D89" s="20"/>
      <c r="E89" s="747"/>
      <c r="F89" s="53"/>
      <c r="G89" s="53"/>
      <c r="H89" s="122"/>
      <c r="I89" s="20"/>
      <c r="J89" s="385">
        <f t="shared" si="9"/>
        <v>0</v>
      </c>
      <c r="K89" s="385">
        <f t="shared" si="11"/>
        <v>0</v>
      </c>
      <c r="L89" s="384">
        <f t="shared" si="12"/>
        <v>0</v>
      </c>
      <c r="M89" s="5"/>
    </row>
    <row r="90" spans="1:13" x14ac:dyDescent="0.2">
      <c r="A90" s="747"/>
      <c r="B90" s="1180"/>
      <c r="C90" s="126"/>
      <c r="D90" s="20"/>
      <c r="E90" s="747"/>
      <c r="F90" s="53"/>
      <c r="G90" s="53"/>
      <c r="H90" s="122"/>
      <c r="I90" s="20"/>
      <c r="J90" s="385">
        <f t="shared" si="9"/>
        <v>0</v>
      </c>
      <c r="K90" s="385">
        <f t="shared" si="11"/>
        <v>0</v>
      </c>
      <c r="L90" s="384">
        <f t="shared" si="12"/>
        <v>0</v>
      </c>
      <c r="M90" s="5"/>
    </row>
    <row r="91" spans="1:13" x14ac:dyDescent="0.2">
      <c r="A91" s="747"/>
      <c r="B91" s="1180"/>
      <c r="C91" s="126"/>
      <c r="D91" s="20"/>
      <c r="E91" s="747"/>
      <c r="F91" s="53"/>
      <c r="G91" s="53"/>
      <c r="H91" s="122"/>
      <c r="I91" s="20"/>
      <c r="J91" s="385">
        <f t="shared" si="9"/>
        <v>0</v>
      </c>
      <c r="K91" s="385">
        <f t="shared" si="11"/>
        <v>0</v>
      </c>
      <c r="L91" s="384">
        <f t="shared" si="12"/>
        <v>0</v>
      </c>
      <c r="M91" s="5"/>
    </row>
    <row r="92" spans="1:13" x14ac:dyDescent="0.2">
      <c r="A92" s="747"/>
      <c r="B92" s="1180"/>
      <c r="C92" s="126"/>
      <c r="D92" s="20"/>
      <c r="E92" s="747"/>
      <c r="F92" s="53"/>
      <c r="G92" s="53"/>
      <c r="H92" s="122"/>
      <c r="I92" s="20"/>
      <c r="J92" s="385">
        <f t="shared" si="9"/>
        <v>0</v>
      </c>
      <c r="K92" s="385">
        <f t="shared" si="11"/>
        <v>0</v>
      </c>
      <c r="L92" s="384">
        <f t="shared" si="12"/>
        <v>0</v>
      </c>
      <c r="M92" s="5"/>
    </row>
    <row r="93" spans="1:13" x14ac:dyDescent="0.2">
      <c r="A93" s="747"/>
      <c r="B93" s="1180"/>
      <c r="C93" s="126"/>
      <c r="D93" s="20"/>
      <c r="E93" s="747"/>
      <c r="F93" s="53"/>
      <c r="G93" s="53"/>
      <c r="H93" s="122"/>
      <c r="I93" s="20"/>
      <c r="J93" s="385">
        <f t="shared" si="9"/>
        <v>0</v>
      </c>
      <c r="K93" s="385">
        <f t="shared" si="11"/>
        <v>0</v>
      </c>
      <c r="L93" s="384">
        <f t="shared" si="12"/>
        <v>0</v>
      </c>
      <c r="M93" s="5"/>
    </row>
    <row r="94" spans="1:13" x14ac:dyDescent="0.2">
      <c r="A94" s="747"/>
      <c r="B94" s="1180"/>
      <c r="C94" s="126"/>
      <c r="D94" s="20"/>
      <c r="E94" s="747"/>
      <c r="F94" s="53"/>
      <c r="G94" s="53"/>
      <c r="H94" s="122"/>
      <c r="I94" s="20"/>
      <c r="J94" s="385">
        <f t="shared" si="9"/>
        <v>0</v>
      </c>
      <c r="K94" s="385">
        <f t="shared" si="11"/>
        <v>0</v>
      </c>
      <c r="L94" s="384">
        <f t="shared" si="12"/>
        <v>0</v>
      </c>
      <c r="M94" s="5"/>
    </row>
    <row r="95" spans="1:13" x14ac:dyDescent="0.2">
      <c r="A95" s="747"/>
      <c r="B95" s="1180"/>
      <c r="C95" s="126"/>
      <c r="D95" s="20"/>
      <c r="E95" s="747"/>
      <c r="F95" s="53"/>
      <c r="G95" s="53"/>
      <c r="H95" s="122"/>
      <c r="I95" s="20"/>
      <c r="J95" s="385">
        <f t="shared" si="9"/>
        <v>0</v>
      </c>
      <c r="K95" s="385">
        <f t="shared" si="11"/>
        <v>0</v>
      </c>
      <c r="L95" s="384">
        <f t="shared" si="12"/>
        <v>0</v>
      </c>
      <c r="M95" s="5"/>
    </row>
    <row r="96" spans="1:13" x14ac:dyDescent="0.2">
      <c r="A96" s="747"/>
      <c r="B96" s="1180"/>
      <c r="C96" s="126"/>
      <c r="D96" s="20"/>
      <c r="E96" s="747"/>
      <c r="F96" s="53"/>
      <c r="G96" s="53"/>
      <c r="H96" s="122"/>
      <c r="I96" s="20"/>
      <c r="J96" s="385">
        <f t="shared" si="9"/>
        <v>0</v>
      </c>
      <c r="K96" s="385">
        <f t="shared" si="11"/>
        <v>0</v>
      </c>
      <c r="L96" s="384">
        <f t="shared" si="12"/>
        <v>0</v>
      </c>
      <c r="M96" s="5"/>
    </row>
    <row r="97" spans="1:13" x14ac:dyDescent="0.2">
      <c r="A97" s="747"/>
      <c r="B97" s="1180"/>
      <c r="C97" s="126"/>
      <c r="D97" s="20"/>
      <c r="E97" s="747"/>
      <c r="F97" s="53"/>
      <c r="G97" s="53"/>
      <c r="H97" s="122"/>
      <c r="I97" s="20"/>
      <c r="J97" s="385">
        <f t="shared" ref="J97:J160" si="13">IF(I97="Book Value",F97,G97)</f>
        <v>0</v>
      </c>
      <c r="K97" s="385">
        <f t="shared" ref="K97:K160" si="14">IF($H97="Yes",J97,0)</f>
        <v>0</v>
      </c>
      <c r="L97" s="384">
        <f t="shared" ref="L97:L160" si="15">IF(H97="No",J97,0)</f>
        <v>0</v>
      </c>
      <c r="M97" s="5"/>
    </row>
    <row r="98" spans="1:13" x14ac:dyDescent="0.2">
      <c r="A98" s="747"/>
      <c r="B98" s="1180"/>
      <c r="C98" s="126"/>
      <c r="D98" s="20"/>
      <c r="E98" s="747"/>
      <c r="F98" s="53"/>
      <c r="G98" s="53"/>
      <c r="H98" s="122"/>
      <c r="I98" s="20"/>
      <c r="J98" s="385">
        <f t="shared" si="13"/>
        <v>0</v>
      </c>
      <c r="K98" s="385">
        <f t="shared" si="14"/>
        <v>0</v>
      </c>
      <c r="L98" s="384">
        <f t="shared" si="15"/>
        <v>0</v>
      </c>
      <c r="M98" s="5"/>
    </row>
    <row r="99" spans="1:13" x14ac:dyDescent="0.2">
      <c r="A99" s="747"/>
      <c r="B99" s="1180"/>
      <c r="C99" s="126"/>
      <c r="D99" s="20"/>
      <c r="E99" s="747"/>
      <c r="F99" s="53"/>
      <c r="G99" s="53"/>
      <c r="H99" s="122"/>
      <c r="I99" s="20"/>
      <c r="J99" s="385">
        <f t="shared" si="13"/>
        <v>0</v>
      </c>
      <c r="K99" s="385">
        <f t="shared" si="14"/>
        <v>0</v>
      </c>
      <c r="L99" s="384">
        <f t="shared" si="15"/>
        <v>0</v>
      </c>
      <c r="M99" s="5"/>
    </row>
    <row r="100" spans="1:13" x14ac:dyDescent="0.2">
      <c r="A100" s="747"/>
      <c r="B100" s="1180"/>
      <c r="C100" s="126"/>
      <c r="D100" s="20"/>
      <c r="E100" s="747"/>
      <c r="F100" s="53"/>
      <c r="G100" s="53"/>
      <c r="H100" s="122"/>
      <c r="I100" s="20"/>
      <c r="J100" s="385">
        <f t="shared" si="13"/>
        <v>0</v>
      </c>
      <c r="K100" s="385">
        <f t="shared" si="14"/>
        <v>0</v>
      </c>
      <c r="L100" s="384">
        <f t="shared" si="15"/>
        <v>0</v>
      </c>
      <c r="M100" s="5"/>
    </row>
    <row r="101" spans="1:13" x14ac:dyDescent="0.2">
      <c r="A101" s="747"/>
      <c r="B101" s="1180"/>
      <c r="C101" s="126"/>
      <c r="D101" s="20"/>
      <c r="E101" s="747"/>
      <c r="F101" s="53"/>
      <c r="G101" s="53"/>
      <c r="H101" s="122"/>
      <c r="I101" s="20"/>
      <c r="J101" s="385">
        <f t="shared" si="13"/>
        <v>0</v>
      </c>
      <c r="K101" s="385">
        <f t="shared" si="14"/>
        <v>0</v>
      </c>
      <c r="L101" s="384">
        <f t="shared" si="15"/>
        <v>0</v>
      </c>
      <c r="M101" s="5"/>
    </row>
    <row r="102" spans="1:13" x14ac:dyDescent="0.2">
      <c r="A102" s="747"/>
      <c r="B102" s="1180"/>
      <c r="C102" s="126"/>
      <c r="D102" s="20"/>
      <c r="E102" s="747"/>
      <c r="F102" s="53"/>
      <c r="G102" s="53"/>
      <c r="H102" s="122"/>
      <c r="I102" s="20"/>
      <c r="J102" s="385">
        <f t="shared" si="13"/>
        <v>0</v>
      </c>
      <c r="K102" s="385">
        <f t="shared" si="14"/>
        <v>0</v>
      </c>
      <c r="L102" s="384">
        <f t="shared" si="15"/>
        <v>0</v>
      </c>
      <c r="M102" s="5"/>
    </row>
    <row r="103" spans="1:13" x14ac:dyDescent="0.2">
      <c r="A103" s="747"/>
      <c r="B103" s="1180"/>
      <c r="C103" s="126"/>
      <c r="D103" s="20"/>
      <c r="E103" s="747"/>
      <c r="F103" s="53"/>
      <c r="G103" s="53"/>
      <c r="H103" s="122"/>
      <c r="I103" s="20"/>
      <c r="J103" s="385">
        <f t="shared" si="13"/>
        <v>0</v>
      </c>
      <c r="K103" s="385">
        <f t="shared" si="14"/>
        <v>0</v>
      </c>
      <c r="L103" s="384">
        <f t="shared" si="15"/>
        <v>0</v>
      </c>
      <c r="M103" s="5"/>
    </row>
    <row r="104" spans="1:13" x14ac:dyDescent="0.2">
      <c r="A104" s="747"/>
      <c r="B104" s="1180"/>
      <c r="C104" s="126"/>
      <c r="D104" s="20"/>
      <c r="E104" s="747"/>
      <c r="F104" s="53"/>
      <c r="G104" s="53"/>
      <c r="H104" s="122"/>
      <c r="I104" s="20"/>
      <c r="J104" s="385">
        <f t="shared" si="13"/>
        <v>0</v>
      </c>
      <c r="K104" s="385">
        <f t="shared" si="14"/>
        <v>0</v>
      </c>
      <c r="L104" s="384">
        <f t="shared" si="15"/>
        <v>0</v>
      </c>
      <c r="M104" s="5"/>
    </row>
    <row r="105" spans="1:13" x14ac:dyDescent="0.2">
      <c r="A105" s="747"/>
      <c r="B105" s="1180"/>
      <c r="C105" s="126"/>
      <c r="D105" s="20"/>
      <c r="E105" s="747"/>
      <c r="F105" s="53"/>
      <c r="G105" s="53"/>
      <c r="H105" s="122"/>
      <c r="I105" s="20"/>
      <c r="J105" s="385">
        <f t="shared" si="13"/>
        <v>0</v>
      </c>
      <c r="K105" s="385">
        <f t="shared" si="14"/>
        <v>0</v>
      </c>
      <c r="L105" s="384">
        <f t="shared" si="15"/>
        <v>0</v>
      </c>
      <c r="M105" s="5"/>
    </row>
    <row r="106" spans="1:13" x14ac:dyDescent="0.2">
      <c r="A106" s="747"/>
      <c r="B106" s="1180"/>
      <c r="C106" s="126"/>
      <c r="D106" s="20"/>
      <c r="E106" s="747"/>
      <c r="F106" s="53"/>
      <c r="G106" s="53"/>
      <c r="H106" s="122"/>
      <c r="I106" s="20"/>
      <c r="J106" s="385">
        <f t="shared" si="13"/>
        <v>0</v>
      </c>
      <c r="K106" s="385">
        <f t="shared" si="14"/>
        <v>0</v>
      </c>
      <c r="L106" s="384">
        <f t="shared" si="15"/>
        <v>0</v>
      </c>
      <c r="M106" s="5"/>
    </row>
    <row r="107" spans="1:13" x14ac:dyDescent="0.2">
      <c r="A107" s="747"/>
      <c r="B107" s="1180"/>
      <c r="C107" s="126"/>
      <c r="D107" s="20"/>
      <c r="E107" s="747"/>
      <c r="F107" s="53"/>
      <c r="G107" s="53"/>
      <c r="H107" s="122"/>
      <c r="I107" s="20"/>
      <c r="J107" s="385">
        <f t="shared" si="13"/>
        <v>0</v>
      </c>
      <c r="K107" s="385">
        <f t="shared" si="14"/>
        <v>0</v>
      </c>
      <c r="L107" s="384">
        <f t="shared" si="15"/>
        <v>0</v>
      </c>
      <c r="M107" s="5"/>
    </row>
    <row r="108" spans="1:13" x14ac:dyDescent="0.2">
      <c r="A108" s="747"/>
      <c r="B108" s="1180"/>
      <c r="C108" s="126"/>
      <c r="D108" s="20"/>
      <c r="E108" s="747"/>
      <c r="F108" s="53"/>
      <c r="G108" s="53"/>
      <c r="H108" s="122"/>
      <c r="I108" s="20"/>
      <c r="J108" s="385">
        <f t="shared" si="13"/>
        <v>0</v>
      </c>
      <c r="K108" s="385">
        <f t="shared" si="14"/>
        <v>0</v>
      </c>
      <c r="L108" s="384">
        <f t="shared" si="15"/>
        <v>0</v>
      </c>
      <c r="M108" s="5"/>
    </row>
    <row r="109" spans="1:13" x14ac:dyDescent="0.2">
      <c r="A109" s="747"/>
      <c r="B109" s="1180"/>
      <c r="C109" s="126"/>
      <c r="D109" s="20"/>
      <c r="E109" s="747"/>
      <c r="F109" s="53"/>
      <c r="G109" s="53"/>
      <c r="H109" s="122"/>
      <c r="I109" s="20"/>
      <c r="J109" s="385">
        <f t="shared" si="13"/>
        <v>0</v>
      </c>
      <c r="K109" s="385">
        <f t="shared" si="14"/>
        <v>0</v>
      </c>
      <c r="L109" s="384">
        <f t="shared" si="15"/>
        <v>0</v>
      </c>
      <c r="M109" s="5"/>
    </row>
    <row r="110" spans="1:13" x14ac:dyDescent="0.2">
      <c r="A110" s="747"/>
      <c r="B110" s="1180"/>
      <c r="C110" s="126"/>
      <c r="D110" s="20"/>
      <c r="E110" s="747"/>
      <c r="F110" s="53"/>
      <c r="G110" s="53"/>
      <c r="H110" s="122"/>
      <c r="I110" s="20"/>
      <c r="J110" s="385">
        <f t="shared" si="13"/>
        <v>0</v>
      </c>
      <c r="K110" s="385">
        <f t="shared" si="14"/>
        <v>0</v>
      </c>
      <c r="L110" s="384">
        <f t="shared" si="15"/>
        <v>0</v>
      </c>
      <c r="M110" s="5"/>
    </row>
    <row r="111" spans="1:13" x14ac:dyDescent="0.2">
      <c r="A111" s="747"/>
      <c r="B111" s="1180"/>
      <c r="C111" s="126"/>
      <c r="D111" s="20"/>
      <c r="E111" s="747"/>
      <c r="F111" s="53"/>
      <c r="G111" s="53"/>
      <c r="H111" s="122"/>
      <c r="I111" s="20"/>
      <c r="J111" s="385">
        <f t="shared" si="13"/>
        <v>0</v>
      </c>
      <c r="K111" s="385">
        <f t="shared" si="14"/>
        <v>0</v>
      </c>
      <c r="L111" s="384">
        <f t="shared" si="15"/>
        <v>0</v>
      </c>
      <c r="M111" s="5"/>
    </row>
    <row r="112" spans="1:13" x14ac:dyDescent="0.2">
      <c r="A112" s="747"/>
      <c r="B112" s="1180"/>
      <c r="C112" s="126"/>
      <c r="D112" s="20"/>
      <c r="E112" s="747"/>
      <c r="F112" s="53"/>
      <c r="G112" s="53"/>
      <c r="H112" s="122"/>
      <c r="I112" s="20"/>
      <c r="J112" s="385">
        <f t="shared" si="13"/>
        <v>0</v>
      </c>
      <c r="K112" s="385">
        <f t="shared" si="14"/>
        <v>0</v>
      </c>
      <c r="L112" s="384">
        <f t="shared" si="15"/>
        <v>0</v>
      </c>
      <c r="M112" s="5"/>
    </row>
    <row r="113" spans="1:13" x14ac:dyDescent="0.2">
      <c r="A113" s="747"/>
      <c r="B113" s="1180"/>
      <c r="C113" s="126"/>
      <c r="D113" s="20"/>
      <c r="E113" s="747"/>
      <c r="F113" s="53"/>
      <c r="G113" s="53"/>
      <c r="H113" s="122"/>
      <c r="I113" s="20"/>
      <c r="J113" s="385">
        <f t="shared" si="13"/>
        <v>0</v>
      </c>
      <c r="K113" s="385">
        <f t="shared" si="14"/>
        <v>0</v>
      </c>
      <c r="L113" s="384">
        <f t="shared" si="15"/>
        <v>0</v>
      </c>
      <c r="M113" s="5"/>
    </row>
    <row r="114" spans="1:13" x14ac:dyDescent="0.2">
      <c r="A114" s="747"/>
      <c r="B114" s="1180"/>
      <c r="C114" s="126"/>
      <c r="D114" s="20"/>
      <c r="E114" s="747"/>
      <c r="F114" s="53"/>
      <c r="G114" s="53"/>
      <c r="H114" s="122"/>
      <c r="I114" s="20"/>
      <c r="J114" s="385">
        <f t="shared" si="13"/>
        <v>0</v>
      </c>
      <c r="K114" s="385">
        <f t="shared" si="14"/>
        <v>0</v>
      </c>
      <c r="L114" s="384">
        <f t="shared" si="15"/>
        <v>0</v>
      </c>
      <c r="M114" s="5"/>
    </row>
    <row r="115" spans="1:13" x14ac:dyDescent="0.2">
      <c r="A115" s="747"/>
      <c r="B115" s="1180"/>
      <c r="C115" s="126"/>
      <c r="D115" s="20"/>
      <c r="E115" s="747"/>
      <c r="F115" s="53"/>
      <c r="G115" s="53"/>
      <c r="H115" s="122"/>
      <c r="I115" s="20"/>
      <c r="J115" s="385">
        <f t="shared" si="13"/>
        <v>0</v>
      </c>
      <c r="K115" s="385">
        <f t="shared" si="14"/>
        <v>0</v>
      </c>
      <c r="L115" s="384">
        <f t="shared" si="15"/>
        <v>0</v>
      </c>
      <c r="M115" s="5"/>
    </row>
    <row r="116" spans="1:13" x14ac:dyDescent="0.2">
      <c r="A116" s="747"/>
      <c r="B116" s="1180"/>
      <c r="C116" s="126"/>
      <c r="D116" s="20"/>
      <c r="E116" s="747"/>
      <c r="F116" s="53"/>
      <c r="G116" s="53"/>
      <c r="H116" s="122"/>
      <c r="I116" s="20"/>
      <c r="J116" s="385">
        <f t="shared" si="13"/>
        <v>0</v>
      </c>
      <c r="K116" s="385">
        <f t="shared" si="14"/>
        <v>0</v>
      </c>
      <c r="L116" s="384">
        <f t="shared" si="15"/>
        <v>0</v>
      </c>
      <c r="M116" s="5"/>
    </row>
    <row r="117" spans="1:13" x14ac:dyDescent="0.2">
      <c r="A117" s="747"/>
      <c r="B117" s="1180"/>
      <c r="C117" s="126"/>
      <c r="D117" s="20"/>
      <c r="E117" s="747"/>
      <c r="F117" s="53"/>
      <c r="G117" s="53"/>
      <c r="H117" s="122"/>
      <c r="I117" s="20"/>
      <c r="J117" s="385">
        <f t="shared" si="13"/>
        <v>0</v>
      </c>
      <c r="K117" s="385">
        <f t="shared" si="14"/>
        <v>0</v>
      </c>
      <c r="L117" s="384">
        <f t="shared" si="15"/>
        <v>0</v>
      </c>
      <c r="M117" s="5"/>
    </row>
    <row r="118" spans="1:13" x14ac:dyDescent="0.2">
      <c r="A118" s="747"/>
      <c r="B118" s="1180"/>
      <c r="C118" s="126"/>
      <c r="D118" s="20"/>
      <c r="E118" s="747"/>
      <c r="F118" s="53"/>
      <c r="G118" s="53"/>
      <c r="H118" s="122"/>
      <c r="I118" s="20"/>
      <c r="J118" s="385">
        <f t="shared" si="13"/>
        <v>0</v>
      </c>
      <c r="K118" s="385">
        <f t="shared" si="14"/>
        <v>0</v>
      </c>
      <c r="L118" s="384">
        <f t="shared" si="15"/>
        <v>0</v>
      </c>
      <c r="M118" s="5"/>
    </row>
    <row r="119" spans="1:13" x14ac:dyDescent="0.2">
      <c r="A119" s="747"/>
      <c r="B119" s="1180"/>
      <c r="C119" s="126"/>
      <c r="D119" s="20"/>
      <c r="E119" s="747"/>
      <c r="F119" s="53"/>
      <c r="G119" s="53"/>
      <c r="H119" s="122"/>
      <c r="I119" s="20"/>
      <c r="J119" s="385">
        <f t="shared" si="13"/>
        <v>0</v>
      </c>
      <c r="K119" s="385">
        <f t="shared" si="14"/>
        <v>0</v>
      </c>
      <c r="L119" s="384">
        <f t="shared" si="15"/>
        <v>0</v>
      </c>
      <c r="M119" s="5"/>
    </row>
    <row r="120" spans="1:13" x14ac:dyDescent="0.2">
      <c r="A120" s="747"/>
      <c r="B120" s="1180"/>
      <c r="C120" s="126"/>
      <c r="D120" s="20"/>
      <c r="E120" s="747"/>
      <c r="F120" s="53"/>
      <c r="G120" s="53"/>
      <c r="H120" s="122"/>
      <c r="I120" s="20"/>
      <c r="J120" s="385">
        <f t="shared" si="13"/>
        <v>0</v>
      </c>
      <c r="K120" s="385">
        <f t="shared" si="14"/>
        <v>0</v>
      </c>
      <c r="L120" s="384">
        <f t="shared" si="15"/>
        <v>0</v>
      </c>
      <c r="M120" s="5"/>
    </row>
    <row r="121" spans="1:13" x14ac:dyDescent="0.2">
      <c r="A121" s="747"/>
      <c r="B121" s="1180"/>
      <c r="C121" s="126"/>
      <c r="D121" s="20"/>
      <c r="E121" s="747"/>
      <c r="F121" s="53"/>
      <c r="G121" s="53"/>
      <c r="H121" s="122"/>
      <c r="I121" s="20"/>
      <c r="J121" s="385">
        <f t="shared" si="13"/>
        <v>0</v>
      </c>
      <c r="K121" s="385">
        <f t="shared" si="14"/>
        <v>0</v>
      </c>
      <c r="L121" s="384">
        <f t="shared" si="15"/>
        <v>0</v>
      </c>
      <c r="M121" s="5"/>
    </row>
    <row r="122" spans="1:13" x14ac:dyDescent="0.2">
      <c r="A122" s="747"/>
      <c r="B122" s="1180"/>
      <c r="C122" s="126"/>
      <c r="D122" s="20"/>
      <c r="E122" s="747"/>
      <c r="F122" s="53"/>
      <c r="G122" s="53"/>
      <c r="H122" s="122"/>
      <c r="I122" s="20"/>
      <c r="J122" s="385">
        <f t="shared" si="13"/>
        <v>0</v>
      </c>
      <c r="K122" s="385">
        <f t="shared" si="14"/>
        <v>0</v>
      </c>
      <c r="L122" s="384">
        <f t="shared" si="15"/>
        <v>0</v>
      </c>
      <c r="M122" s="5"/>
    </row>
    <row r="123" spans="1:13" x14ac:dyDescent="0.2">
      <c r="A123" s="747"/>
      <c r="B123" s="1180"/>
      <c r="C123" s="126"/>
      <c r="D123" s="20"/>
      <c r="E123" s="747"/>
      <c r="F123" s="53"/>
      <c r="G123" s="53"/>
      <c r="H123" s="122"/>
      <c r="I123" s="20"/>
      <c r="J123" s="385">
        <f t="shared" si="13"/>
        <v>0</v>
      </c>
      <c r="K123" s="385">
        <f t="shared" si="14"/>
        <v>0</v>
      </c>
      <c r="L123" s="384">
        <f t="shared" si="15"/>
        <v>0</v>
      </c>
      <c r="M123" s="5"/>
    </row>
    <row r="124" spans="1:13" x14ac:dyDescent="0.2">
      <c r="A124" s="747"/>
      <c r="B124" s="1180"/>
      <c r="C124" s="126"/>
      <c r="D124" s="20"/>
      <c r="E124" s="747"/>
      <c r="F124" s="53"/>
      <c r="G124" s="53"/>
      <c r="H124" s="122"/>
      <c r="I124" s="20"/>
      <c r="J124" s="385">
        <f t="shared" si="13"/>
        <v>0</v>
      </c>
      <c r="K124" s="385">
        <f t="shared" si="14"/>
        <v>0</v>
      </c>
      <c r="L124" s="384">
        <f t="shared" si="15"/>
        <v>0</v>
      </c>
      <c r="M124" s="5"/>
    </row>
    <row r="125" spans="1:13" x14ac:dyDescent="0.2">
      <c r="A125" s="747"/>
      <c r="B125" s="1180"/>
      <c r="C125" s="126"/>
      <c r="D125" s="20"/>
      <c r="E125" s="747"/>
      <c r="F125" s="53"/>
      <c r="G125" s="53"/>
      <c r="H125" s="122"/>
      <c r="I125" s="20"/>
      <c r="J125" s="385">
        <f t="shared" si="13"/>
        <v>0</v>
      </c>
      <c r="K125" s="385">
        <f t="shared" si="14"/>
        <v>0</v>
      </c>
      <c r="L125" s="384">
        <f t="shared" si="15"/>
        <v>0</v>
      </c>
      <c r="M125" s="5"/>
    </row>
    <row r="126" spans="1:13" x14ac:dyDescent="0.2">
      <c r="A126" s="747"/>
      <c r="B126" s="1180"/>
      <c r="C126" s="126"/>
      <c r="D126" s="20"/>
      <c r="E126" s="747"/>
      <c r="F126" s="53"/>
      <c r="G126" s="53"/>
      <c r="H126" s="122"/>
      <c r="I126" s="20"/>
      <c r="J126" s="385">
        <f t="shared" si="13"/>
        <v>0</v>
      </c>
      <c r="K126" s="385">
        <f t="shared" si="14"/>
        <v>0</v>
      </c>
      <c r="L126" s="384">
        <f t="shared" si="15"/>
        <v>0</v>
      </c>
      <c r="M126" s="5"/>
    </row>
    <row r="127" spans="1:13" x14ac:dyDescent="0.2">
      <c r="A127" s="747"/>
      <c r="B127" s="1180"/>
      <c r="C127" s="126"/>
      <c r="D127" s="20"/>
      <c r="E127" s="747"/>
      <c r="F127" s="53"/>
      <c r="G127" s="53"/>
      <c r="H127" s="122"/>
      <c r="I127" s="20"/>
      <c r="J127" s="385">
        <f t="shared" si="13"/>
        <v>0</v>
      </c>
      <c r="K127" s="385">
        <f t="shared" si="14"/>
        <v>0</v>
      </c>
      <c r="L127" s="384">
        <f t="shared" si="15"/>
        <v>0</v>
      </c>
      <c r="M127" s="5"/>
    </row>
    <row r="128" spans="1:13" x14ac:dyDescent="0.2">
      <c r="A128" s="747"/>
      <c r="B128" s="1180"/>
      <c r="C128" s="126"/>
      <c r="D128" s="20"/>
      <c r="E128" s="747"/>
      <c r="F128" s="53"/>
      <c r="G128" s="53"/>
      <c r="H128" s="122"/>
      <c r="I128" s="20"/>
      <c r="J128" s="385">
        <f t="shared" si="13"/>
        <v>0</v>
      </c>
      <c r="K128" s="385">
        <f t="shared" si="14"/>
        <v>0</v>
      </c>
      <c r="L128" s="384">
        <f t="shared" si="15"/>
        <v>0</v>
      </c>
      <c r="M128" s="5"/>
    </row>
    <row r="129" spans="1:13" x14ac:dyDescent="0.2">
      <c r="A129" s="747"/>
      <c r="B129" s="1180"/>
      <c r="C129" s="126"/>
      <c r="D129" s="20"/>
      <c r="E129" s="747"/>
      <c r="F129" s="53"/>
      <c r="G129" s="53"/>
      <c r="H129" s="122"/>
      <c r="I129" s="20"/>
      <c r="J129" s="385">
        <f t="shared" si="13"/>
        <v>0</v>
      </c>
      <c r="K129" s="385">
        <f t="shared" si="14"/>
        <v>0</v>
      </c>
      <c r="L129" s="384">
        <f t="shared" si="15"/>
        <v>0</v>
      </c>
      <c r="M129" s="5"/>
    </row>
    <row r="130" spans="1:13" x14ac:dyDescent="0.2">
      <c r="A130" s="747"/>
      <c r="B130" s="1180"/>
      <c r="C130" s="126"/>
      <c r="D130" s="20"/>
      <c r="E130" s="747"/>
      <c r="F130" s="53"/>
      <c r="G130" s="53"/>
      <c r="H130" s="122"/>
      <c r="I130" s="20"/>
      <c r="J130" s="385">
        <f t="shared" si="13"/>
        <v>0</v>
      </c>
      <c r="K130" s="385">
        <f t="shared" si="14"/>
        <v>0</v>
      </c>
      <c r="L130" s="384">
        <f t="shared" si="15"/>
        <v>0</v>
      </c>
      <c r="M130" s="5"/>
    </row>
    <row r="131" spans="1:13" x14ac:dyDescent="0.2">
      <c r="A131" s="747"/>
      <c r="B131" s="1180"/>
      <c r="C131" s="126"/>
      <c r="D131" s="20"/>
      <c r="E131" s="747"/>
      <c r="F131" s="53"/>
      <c r="G131" s="53"/>
      <c r="H131" s="122"/>
      <c r="I131" s="20"/>
      <c r="J131" s="385">
        <f t="shared" si="13"/>
        <v>0</v>
      </c>
      <c r="K131" s="385">
        <f t="shared" si="14"/>
        <v>0</v>
      </c>
      <c r="L131" s="384">
        <f t="shared" si="15"/>
        <v>0</v>
      </c>
      <c r="M131" s="5"/>
    </row>
    <row r="132" spans="1:13" x14ac:dyDescent="0.2">
      <c r="A132" s="747"/>
      <c r="B132" s="1180"/>
      <c r="C132" s="126"/>
      <c r="D132" s="20"/>
      <c r="E132" s="747"/>
      <c r="F132" s="53"/>
      <c r="G132" s="53"/>
      <c r="H132" s="122"/>
      <c r="I132" s="20"/>
      <c r="J132" s="385">
        <f t="shared" si="13"/>
        <v>0</v>
      </c>
      <c r="K132" s="385">
        <f t="shared" si="14"/>
        <v>0</v>
      </c>
      <c r="L132" s="384">
        <f t="shared" si="15"/>
        <v>0</v>
      </c>
      <c r="M132" s="5"/>
    </row>
    <row r="133" spans="1:13" x14ac:dyDescent="0.2">
      <c r="A133" s="747"/>
      <c r="B133" s="1180"/>
      <c r="C133" s="126"/>
      <c r="D133" s="20"/>
      <c r="E133" s="747"/>
      <c r="F133" s="53"/>
      <c r="G133" s="53"/>
      <c r="H133" s="122"/>
      <c r="I133" s="20"/>
      <c r="J133" s="385">
        <f t="shared" si="13"/>
        <v>0</v>
      </c>
      <c r="K133" s="385">
        <f t="shared" si="14"/>
        <v>0</v>
      </c>
      <c r="L133" s="384">
        <f t="shared" si="15"/>
        <v>0</v>
      </c>
      <c r="M133" s="5"/>
    </row>
    <row r="134" spans="1:13" x14ac:dyDescent="0.2">
      <c r="A134" s="747"/>
      <c r="B134" s="1180"/>
      <c r="C134" s="126"/>
      <c r="D134" s="20"/>
      <c r="E134" s="747"/>
      <c r="F134" s="53"/>
      <c r="G134" s="53"/>
      <c r="H134" s="122"/>
      <c r="I134" s="20"/>
      <c r="J134" s="385">
        <f t="shared" si="13"/>
        <v>0</v>
      </c>
      <c r="K134" s="385">
        <f t="shared" si="14"/>
        <v>0</v>
      </c>
      <c r="L134" s="384">
        <f t="shared" si="15"/>
        <v>0</v>
      </c>
      <c r="M134" s="5"/>
    </row>
    <row r="135" spans="1:13" x14ac:dyDescent="0.2">
      <c r="A135" s="747"/>
      <c r="B135" s="1180"/>
      <c r="C135" s="126"/>
      <c r="D135" s="20"/>
      <c r="E135" s="747"/>
      <c r="F135" s="53"/>
      <c r="G135" s="53"/>
      <c r="H135" s="122"/>
      <c r="I135" s="20"/>
      <c r="J135" s="385">
        <f t="shared" si="13"/>
        <v>0</v>
      </c>
      <c r="K135" s="385">
        <f t="shared" si="14"/>
        <v>0</v>
      </c>
      <c r="L135" s="384">
        <f t="shared" si="15"/>
        <v>0</v>
      </c>
      <c r="M135" s="5"/>
    </row>
    <row r="136" spans="1:13" x14ac:dyDescent="0.2">
      <c r="A136" s="747"/>
      <c r="B136" s="1180"/>
      <c r="C136" s="126"/>
      <c r="D136" s="20"/>
      <c r="E136" s="747"/>
      <c r="F136" s="53"/>
      <c r="G136" s="53"/>
      <c r="H136" s="122"/>
      <c r="I136" s="20"/>
      <c r="J136" s="385">
        <f t="shared" si="13"/>
        <v>0</v>
      </c>
      <c r="K136" s="385">
        <f t="shared" si="14"/>
        <v>0</v>
      </c>
      <c r="L136" s="384">
        <f t="shared" si="15"/>
        <v>0</v>
      </c>
      <c r="M136" s="5"/>
    </row>
    <row r="137" spans="1:13" x14ac:dyDescent="0.2">
      <c r="A137" s="747"/>
      <c r="B137" s="1180"/>
      <c r="C137" s="126"/>
      <c r="D137" s="20"/>
      <c r="E137" s="747"/>
      <c r="F137" s="53"/>
      <c r="G137" s="53"/>
      <c r="H137" s="122"/>
      <c r="I137" s="20"/>
      <c r="J137" s="385">
        <f t="shared" si="13"/>
        <v>0</v>
      </c>
      <c r="K137" s="385">
        <f t="shared" si="14"/>
        <v>0</v>
      </c>
      <c r="L137" s="384">
        <f t="shared" si="15"/>
        <v>0</v>
      </c>
      <c r="M137" s="5"/>
    </row>
    <row r="138" spans="1:13" x14ac:dyDescent="0.2">
      <c r="A138" s="747"/>
      <c r="B138" s="1180"/>
      <c r="C138" s="126"/>
      <c r="D138" s="20"/>
      <c r="E138" s="747"/>
      <c r="F138" s="53"/>
      <c r="G138" s="53"/>
      <c r="H138" s="122"/>
      <c r="I138" s="20"/>
      <c r="J138" s="385">
        <f t="shared" si="13"/>
        <v>0</v>
      </c>
      <c r="K138" s="385">
        <f t="shared" si="14"/>
        <v>0</v>
      </c>
      <c r="L138" s="384">
        <f t="shared" si="15"/>
        <v>0</v>
      </c>
      <c r="M138" s="5"/>
    </row>
    <row r="139" spans="1:13" x14ac:dyDescent="0.2">
      <c r="A139" s="747"/>
      <c r="B139" s="1180"/>
      <c r="C139" s="126"/>
      <c r="D139" s="20"/>
      <c r="E139" s="747"/>
      <c r="F139" s="53"/>
      <c r="G139" s="53"/>
      <c r="H139" s="122"/>
      <c r="I139" s="20"/>
      <c r="J139" s="385">
        <f t="shared" si="13"/>
        <v>0</v>
      </c>
      <c r="K139" s="385">
        <f t="shared" si="14"/>
        <v>0</v>
      </c>
      <c r="L139" s="384">
        <f t="shared" si="15"/>
        <v>0</v>
      </c>
      <c r="M139" s="5"/>
    </row>
    <row r="140" spans="1:13" x14ac:dyDescent="0.2">
      <c r="A140" s="747"/>
      <c r="B140" s="1180"/>
      <c r="C140" s="126"/>
      <c r="D140" s="20"/>
      <c r="E140" s="747"/>
      <c r="F140" s="53"/>
      <c r="G140" s="53"/>
      <c r="H140" s="122"/>
      <c r="I140" s="20"/>
      <c r="J140" s="385">
        <f t="shared" si="13"/>
        <v>0</v>
      </c>
      <c r="K140" s="385">
        <f t="shared" si="14"/>
        <v>0</v>
      </c>
      <c r="L140" s="384">
        <f t="shared" si="15"/>
        <v>0</v>
      </c>
      <c r="M140" s="5"/>
    </row>
    <row r="141" spans="1:13" x14ac:dyDescent="0.2">
      <c r="A141" s="747"/>
      <c r="B141" s="1180"/>
      <c r="C141" s="126"/>
      <c r="D141" s="20"/>
      <c r="E141" s="747"/>
      <c r="F141" s="53"/>
      <c r="G141" s="53"/>
      <c r="H141" s="122"/>
      <c r="I141" s="20"/>
      <c r="J141" s="385">
        <f t="shared" si="13"/>
        <v>0</v>
      </c>
      <c r="K141" s="385">
        <f t="shared" si="14"/>
        <v>0</v>
      </c>
      <c r="L141" s="384">
        <f t="shared" si="15"/>
        <v>0</v>
      </c>
      <c r="M141" s="5"/>
    </row>
    <row r="142" spans="1:13" x14ac:dyDescent="0.2">
      <c r="A142" s="747"/>
      <c r="B142" s="1180"/>
      <c r="C142" s="126"/>
      <c r="D142" s="20"/>
      <c r="E142" s="747"/>
      <c r="F142" s="53"/>
      <c r="G142" s="53"/>
      <c r="H142" s="122"/>
      <c r="I142" s="20"/>
      <c r="J142" s="385">
        <f t="shared" si="13"/>
        <v>0</v>
      </c>
      <c r="K142" s="385">
        <f t="shared" si="14"/>
        <v>0</v>
      </c>
      <c r="L142" s="384">
        <f t="shared" si="15"/>
        <v>0</v>
      </c>
      <c r="M142" s="5"/>
    </row>
    <row r="143" spans="1:13" x14ac:dyDescent="0.2">
      <c r="A143" s="747"/>
      <c r="B143" s="1180"/>
      <c r="C143" s="126"/>
      <c r="D143" s="20"/>
      <c r="E143" s="747"/>
      <c r="F143" s="53"/>
      <c r="G143" s="53"/>
      <c r="H143" s="122"/>
      <c r="I143" s="20"/>
      <c r="J143" s="385">
        <f t="shared" si="13"/>
        <v>0</v>
      </c>
      <c r="K143" s="385">
        <f t="shared" si="14"/>
        <v>0</v>
      </c>
      <c r="L143" s="384">
        <f t="shared" si="15"/>
        <v>0</v>
      </c>
      <c r="M143" s="5"/>
    </row>
    <row r="144" spans="1:13" x14ac:dyDescent="0.2">
      <c r="A144" s="747"/>
      <c r="B144" s="1180"/>
      <c r="C144" s="126"/>
      <c r="D144" s="20"/>
      <c r="E144" s="747"/>
      <c r="F144" s="53"/>
      <c r="G144" s="53"/>
      <c r="H144" s="122"/>
      <c r="I144" s="20"/>
      <c r="J144" s="385">
        <f t="shared" si="13"/>
        <v>0</v>
      </c>
      <c r="K144" s="385">
        <f t="shared" si="14"/>
        <v>0</v>
      </c>
      <c r="L144" s="384">
        <f t="shared" si="15"/>
        <v>0</v>
      </c>
      <c r="M144" s="5"/>
    </row>
    <row r="145" spans="1:13" x14ac:dyDescent="0.2">
      <c r="A145" s="747"/>
      <c r="B145" s="1180"/>
      <c r="C145" s="126"/>
      <c r="D145" s="20"/>
      <c r="E145" s="747"/>
      <c r="F145" s="53"/>
      <c r="G145" s="53"/>
      <c r="H145" s="122"/>
      <c r="I145" s="20"/>
      <c r="J145" s="385">
        <f t="shared" si="13"/>
        <v>0</v>
      </c>
      <c r="K145" s="385">
        <f t="shared" si="14"/>
        <v>0</v>
      </c>
      <c r="L145" s="384">
        <f t="shared" si="15"/>
        <v>0</v>
      </c>
      <c r="M145" s="5"/>
    </row>
    <row r="146" spans="1:13" x14ac:dyDescent="0.2">
      <c r="A146" s="747"/>
      <c r="B146" s="1180"/>
      <c r="C146" s="126"/>
      <c r="D146" s="20"/>
      <c r="E146" s="747"/>
      <c r="F146" s="53"/>
      <c r="G146" s="53"/>
      <c r="H146" s="122"/>
      <c r="I146" s="20"/>
      <c r="J146" s="385">
        <f t="shared" si="13"/>
        <v>0</v>
      </c>
      <c r="K146" s="385">
        <f t="shared" si="14"/>
        <v>0</v>
      </c>
      <c r="L146" s="384">
        <f t="shared" si="15"/>
        <v>0</v>
      </c>
      <c r="M146" s="5"/>
    </row>
    <row r="147" spans="1:13" x14ac:dyDescent="0.2">
      <c r="A147" s="747"/>
      <c r="B147" s="1180"/>
      <c r="C147" s="126"/>
      <c r="D147" s="20"/>
      <c r="E147" s="747"/>
      <c r="F147" s="53"/>
      <c r="G147" s="53"/>
      <c r="H147" s="122"/>
      <c r="I147" s="20"/>
      <c r="J147" s="385">
        <f t="shared" si="13"/>
        <v>0</v>
      </c>
      <c r="K147" s="385">
        <f t="shared" si="14"/>
        <v>0</v>
      </c>
      <c r="L147" s="384">
        <f t="shared" si="15"/>
        <v>0</v>
      </c>
      <c r="M147" s="5"/>
    </row>
    <row r="148" spans="1:13" x14ac:dyDescent="0.2">
      <c r="A148" s="747"/>
      <c r="B148" s="1180"/>
      <c r="C148" s="126"/>
      <c r="D148" s="20"/>
      <c r="E148" s="747"/>
      <c r="F148" s="53"/>
      <c r="G148" s="53"/>
      <c r="H148" s="122"/>
      <c r="I148" s="20"/>
      <c r="J148" s="385">
        <f t="shared" si="13"/>
        <v>0</v>
      </c>
      <c r="K148" s="385">
        <f t="shared" si="14"/>
        <v>0</v>
      </c>
      <c r="L148" s="384">
        <f t="shared" si="15"/>
        <v>0</v>
      </c>
      <c r="M148" s="5"/>
    </row>
    <row r="149" spans="1:13" x14ac:dyDescent="0.2">
      <c r="A149" s="747"/>
      <c r="B149" s="1180"/>
      <c r="C149" s="126"/>
      <c r="D149" s="20"/>
      <c r="E149" s="747"/>
      <c r="F149" s="53"/>
      <c r="G149" s="53"/>
      <c r="H149" s="122"/>
      <c r="I149" s="20"/>
      <c r="J149" s="385">
        <f t="shared" si="13"/>
        <v>0</v>
      </c>
      <c r="K149" s="385">
        <f t="shared" si="14"/>
        <v>0</v>
      </c>
      <c r="L149" s="384">
        <f t="shared" si="15"/>
        <v>0</v>
      </c>
      <c r="M149" s="5"/>
    </row>
    <row r="150" spans="1:13" x14ac:dyDescent="0.2">
      <c r="A150" s="747"/>
      <c r="B150" s="1180"/>
      <c r="C150" s="126"/>
      <c r="D150" s="20"/>
      <c r="E150" s="747"/>
      <c r="F150" s="53"/>
      <c r="G150" s="53"/>
      <c r="H150" s="122"/>
      <c r="I150" s="20"/>
      <c r="J150" s="385">
        <f t="shared" si="13"/>
        <v>0</v>
      </c>
      <c r="K150" s="385">
        <f t="shared" si="14"/>
        <v>0</v>
      </c>
      <c r="L150" s="384">
        <f t="shared" si="15"/>
        <v>0</v>
      </c>
      <c r="M150" s="5"/>
    </row>
    <row r="151" spans="1:13" x14ac:dyDescent="0.2">
      <c r="A151" s="747"/>
      <c r="B151" s="1180"/>
      <c r="C151" s="126"/>
      <c r="D151" s="20"/>
      <c r="E151" s="747"/>
      <c r="F151" s="53"/>
      <c r="G151" s="53"/>
      <c r="H151" s="122"/>
      <c r="I151" s="20"/>
      <c r="J151" s="385">
        <f t="shared" si="13"/>
        <v>0</v>
      </c>
      <c r="K151" s="385">
        <f t="shared" si="14"/>
        <v>0</v>
      </c>
      <c r="L151" s="384">
        <f t="shared" si="15"/>
        <v>0</v>
      </c>
      <c r="M151" s="5"/>
    </row>
    <row r="152" spans="1:13" x14ac:dyDescent="0.2">
      <c r="A152" s="747"/>
      <c r="B152" s="1180"/>
      <c r="C152" s="126"/>
      <c r="D152" s="20"/>
      <c r="E152" s="747"/>
      <c r="F152" s="53"/>
      <c r="G152" s="53"/>
      <c r="H152" s="122"/>
      <c r="I152" s="20"/>
      <c r="J152" s="385">
        <f t="shared" si="13"/>
        <v>0</v>
      </c>
      <c r="K152" s="385">
        <f t="shared" si="14"/>
        <v>0</v>
      </c>
      <c r="L152" s="384">
        <f t="shared" si="15"/>
        <v>0</v>
      </c>
      <c r="M152" s="5"/>
    </row>
    <row r="153" spans="1:13" x14ac:dyDescent="0.2">
      <c r="A153" s="747"/>
      <c r="B153" s="1180"/>
      <c r="C153" s="126"/>
      <c r="D153" s="20"/>
      <c r="E153" s="747"/>
      <c r="F153" s="53"/>
      <c r="G153" s="53"/>
      <c r="H153" s="122"/>
      <c r="I153" s="20"/>
      <c r="J153" s="385">
        <f t="shared" si="13"/>
        <v>0</v>
      </c>
      <c r="K153" s="385">
        <f t="shared" si="14"/>
        <v>0</v>
      </c>
      <c r="L153" s="384">
        <f t="shared" si="15"/>
        <v>0</v>
      </c>
      <c r="M153" s="5"/>
    </row>
    <row r="154" spans="1:13" x14ac:dyDescent="0.2">
      <c r="A154" s="747"/>
      <c r="B154" s="1180"/>
      <c r="C154" s="126"/>
      <c r="D154" s="20"/>
      <c r="E154" s="747"/>
      <c r="F154" s="53"/>
      <c r="G154" s="53"/>
      <c r="H154" s="122"/>
      <c r="I154" s="20"/>
      <c r="J154" s="385">
        <f t="shared" si="13"/>
        <v>0</v>
      </c>
      <c r="K154" s="385">
        <f t="shared" si="14"/>
        <v>0</v>
      </c>
      <c r="L154" s="384">
        <f t="shared" si="15"/>
        <v>0</v>
      </c>
      <c r="M154" s="5"/>
    </row>
    <row r="155" spans="1:13" x14ac:dyDescent="0.2">
      <c r="A155" s="747"/>
      <c r="B155" s="1180"/>
      <c r="C155" s="126"/>
      <c r="D155" s="20"/>
      <c r="E155" s="747"/>
      <c r="F155" s="53"/>
      <c r="G155" s="53"/>
      <c r="H155" s="122"/>
      <c r="I155" s="20"/>
      <c r="J155" s="385">
        <f t="shared" si="13"/>
        <v>0</v>
      </c>
      <c r="K155" s="385">
        <f t="shared" si="14"/>
        <v>0</v>
      </c>
      <c r="L155" s="384">
        <f t="shared" si="15"/>
        <v>0</v>
      </c>
      <c r="M155" s="5"/>
    </row>
    <row r="156" spans="1:13" x14ac:dyDescent="0.2">
      <c r="A156" s="747"/>
      <c r="B156" s="1180"/>
      <c r="C156" s="126"/>
      <c r="D156" s="20"/>
      <c r="E156" s="747"/>
      <c r="F156" s="53"/>
      <c r="G156" s="53"/>
      <c r="H156" s="122"/>
      <c r="I156" s="20"/>
      <c r="J156" s="385">
        <f t="shared" si="13"/>
        <v>0</v>
      </c>
      <c r="K156" s="385">
        <f t="shared" si="14"/>
        <v>0</v>
      </c>
      <c r="L156" s="384">
        <f t="shared" si="15"/>
        <v>0</v>
      </c>
      <c r="M156" s="5"/>
    </row>
    <row r="157" spans="1:13" x14ac:dyDescent="0.2">
      <c r="A157" s="747"/>
      <c r="B157" s="1180"/>
      <c r="C157" s="126"/>
      <c r="D157" s="20"/>
      <c r="E157" s="747"/>
      <c r="F157" s="53"/>
      <c r="G157" s="53"/>
      <c r="H157" s="122"/>
      <c r="I157" s="20"/>
      <c r="J157" s="385">
        <f t="shared" si="13"/>
        <v>0</v>
      </c>
      <c r="K157" s="385">
        <f t="shared" si="14"/>
        <v>0</v>
      </c>
      <c r="L157" s="384">
        <f t="shared" si="15"/>
        <v>0</v>
      </c>
      <c r="M157" s="5"/>
    </row>
    <row r="158" spans="1:13" x14ac:dyDescent="0.2">
      <c r="A158" s="747"/>
      <c r="B158" s="1180"/>
      <c r="C158" s="126"/>
      <c r="D158" s="20"/>
      <c r="E158" s="747"/>
      <c r="F158" s="53"/>
      <c r="G158" s="53"/>
      <c r="H158" s="122"/>
      <c r="I158" s="20"/>
      <c r="J158" s="385">
        <f t="shared" si="13"/>
        <v>0</v>
      </c>
      <c r="K158" s="385">
        <f t="shared" si="14"/>
        <v>0</v>
      </c>
      <c r="L158" s="384">
        <f t="shared" si="15"/>
        <v>0</v>
      </c>
      <c r="M158" s="5"/>
    </row>
    <row r="159" spans="1:13" x14ac:dyDescent="0.2">
      <c r="A159" s="747"/>
      <c r="B159" s="1180"/>
      <c r="C159" s="126"/>
      <c r="D159" s="20"/>
      <c r="E159" s="747"/>
      <c r="F159" s="53"/>
      <c r="G159" s="53"/>
      <c r="H159" s="122"/>
      <c r="I159" s="20"/>
      <c r="J159" s="385">
        <f t="shared" si="13"/>
        <v>0</v>
      </c>
      <c r="K159" s="385">
        <f t="shared" si="14"/>
        <v>0</v>
      </c>
      <c r="L159" s="384">
        <f t="shared" si="15"/>
        <v>0</v>
      </c>
      <c r="M159" s="5"/>
    </row>
    <row r="160" spans="1:13" x14ac:dyDescent="0.2">
      <c r="A160" s="747"/>
      <c r="B160" s="1180"/>
      <c r="C160" s="126"/>
      <c r="D160" s="20"/>
      <c r="E160" s="747"/>
      <c r="F160" s="53"/>
      <c r="G160" s="53"/>
      <c r="H160" s="122"/>
      <c r="I160" s="20"/>
      <c r="J160" s="385">
        <f t="shared" si="13"/>
        <v>0</v>
      </c>
      <c r="K160" s="385">
        <f t="shared" si="14"/>
        <v>0</v>
      </c>
      <c r="L160" s="384">
        <f t="shared" si="15"/>
        <v>0</v>
      </c>
      <c r="M160" s="5"/>
    </row>
    <row r="161" spans="1:13" x14ac:dyDescent="0.2">
      <c r="A161" s="747"/>
      <c r="B161" s="1180"/>
      <c r="C161" s="126"/>
      <c r="D161" s="20"/>
      <c r="E161" s="747"/>
      <c r="F161" s="53"/>
      <c r="G161" s="53"/>
      <c r="H161" s="122"/>
      <c r="I161" s="20"/>
      <c r="J161" s="385">
        <f t="shared" ref="J161:J213" si="16">IF(I161="Book Value",F161,G161)</f>
        <v>0</v>
      </c>
      <c r="K161" s="385">
        <f t="shared" ref="K161:K213" si="17">IF($H161="Yes",J161,0)</f>
        <v>0</v>
      </c>
      <c r="L161" s="384">
        <f t="shared" ref="L161:L212" si="18">IF(H161="No",J161,0)</f>
        <v>0</v>
      </c>
      <c r="M161" s="5"/>
    </row>
    <row r="162" spans="1:13" x14ac:dyDescent="0.2">
      <c r="A162" s="747"/>
      <c r="B162" s="1180"/>
      <c r="C162" s="126"/>
      <c r="D162" s="20"/>
      <c r="E162" s="747"/>
      <c r="F162" s="53"/>
      <c r="G162" s="53"/>
      <c r="H162" s="122"/>
      <c r="I162" s="20"/>
      <c r="J162" s="385">
        <f t="shared" si="16"/>
        <v>0</v>
      </c>
      <c r="K162" s="385">
        <f t="shared" si="17"/>
        <v>0</v>
      </c>
      <c r="L162" s="384">
        <f t="shared" si="18"/>
        <v>0</v>
      </c>
      <c r="M162" s="5"/>
    </row>
    <row r="163" spans="1:13" x14ac:dyDescent="0.2">
      <c r="A163" s="747"/>
      <c r="B163" s="1180"/>
      <c r="C163" s="126"/>
      <c r="D163" s="20"/>
      <c r="E163" s="747"/>
      <c r="F163" s="53"/>
      <c r="G163" s="53"/>
      <c r="H163" s="122"/>
      <c r="I163" s="20"/>
      <c r="J163" s="385">
        <f t="shared" si="16"/>
        <v>0</v>
      </c>
      <c r="K163" s="385">
        <f t="shared" si="17"/>
        <v>0</v>
      </c>
      <c r="L163" s="384">
        <f t="shared" si="18"/>
        <v>0</v>
      </c>
      <c r="M163" s="5"/>
    </row>
    <row r="164" spans="1:13" x14ac:dyDescent="0.2">
      <c r="A164" s="747"/>
      <c r="B164" s="1180"/>
      <c r="C164" s="126"/>
      <c r="D164" s="20"/>
      <c r="E164" s="747"/>
      <c r="F164" s="53"/>
      <c r="G164" s="53"/>
      <c r="H164" s="122"/>
      <c r="I164" s="20"/>
      <c r="J164" s="385">
        <f t="shared" si="16"/>
        <v>0</v>
      </c>
      <c r="K164" s="385">
        <f t="shared" si="17"/>
        <v>0</v>
      </c>
      <c r="L164" s="384">
        <f t="shared" si="18"/>
        <v>0</v>
      </c>
      <c r="M164" s="5"/>
    </row>
    <row r="165" spans="1:13" x14ac:dyDescent="0.2">
      <c r="A165" s="747"/>
      <c r="B165" s="1180"/>
      <c r="C165" s="126"/>
      <c r="D165" s="20"/>
      <c r="E165" s="747"/>
      <c r="F165" s="53"/>
      <c r="G165" s="53"/>
      <c r="H165" s="122"/>
      <c r="I165" s="20"/>
      <c r="J165" s="385">
        <f t="shared" si="16"/>
        <v>0</v>
      </c>
      <c r="K165" s="385">
        <f t="shared" si="17"/>
        <v>0</v>
      </c>
      <c r="L165" s="384">
        <f t="shared" si="18"/>
        <v>0</v>
      </c>
      <c r="M165" s="5"/>
    </row>
    <row r="166" spans="1:13" x14ac:dyDescent="0.2">
      <c r="A166" s="747"/>
      <c r="B166" s="1180"/>
      <c r="C166" s="126"/>
      <c r="D166" s="20"/>
      <c r="E166" s="747"/>
      <c r="F166" s="53"/>
      <c r="G166" s="53"/>
      <c r="H166" s="122"/>
      <c r="I166" s="20"/>
      <c r="J166" s="385">
        <f t="shared" si="16"/>
        <v>0</v>
      </c>
      <c r="K166" s="385">
        <f t="shared" si="17"/>
        <v>0</v>
      </c>
      <c r="L166" s="384">
        <f t="shared" si="18"/>
        <v>0</v>
      </c>
      <c r="M166" s="5"/>
    </row>
    <row r="167" spans="1:13" x14ac:dyDescent="0.2">
      <c r="A167" s="747"/>
      <c r="B167" s="1180"/>
      <c r="C167" s="126"/>
      <c r="D167" s="20"/>
      <c r="E167" s="747"/>
      <c r="F167" s="53"/>
      <c r="G167" s="53"/>
      <c r="H167" s="122"/>
      <c r="I167" s="20"/>
      <c r="J167" s="385">
        <f t="shared" si="16"/>
        <v>0</v>
      </c>
      <c r="K167" s="385">
        <f t="shared" si="17"/>
        <v>0</v>
      </c>
      <c r="L167" s="384">
        <f t="shared" si="18"/>
        <v>0</v>
      </c>
      <c r="M167" s="5"/>
    </row>
    <row r="168" spans="1:13" x14ac:dyDescent="0.2">
      <c r="A168" s="747"/>
      <c r="B168" s="1180"/>
      <c r="C168" s="126"/>
      <c r="D168" s="20"/>
      <c r="E168" s="747"/>
      <c r="F168" s="53"/>
      <c r="G168" s="53"/>
      <c r="H168" s="122"/>
      <c r="I168" s="20"/>
      <c r="J168" s="385">
        <f t="shared" si="16"/>
        <v>0</v>
      </c>
      <c r="K168" s="385">
        <f t="shared" si="17"/>
        <v>0</v>
      </c>
      <c r="L168" s="384">
        <f t="shared" si="18"/>
        <v>0</v>
      </c>
      <c r="M168" s="5"/>
    </row>
    <row r="169" spans="1:13" x14ac:dyDescent="0.2">
      <c r="A169" s="747"/>
      <c r="B169" s="1180"/>
      <c r="C169" s="126"/>
      <c r="D169" s="20"/>
      <c r="E169" s="747"/>
      <c r="F169" s="53"/>
      <c r="G169" s="53"/>
      <c r="H169" s="122"/>
      <c r="I169" s="20"/>
      <c r="J169" s="385">
        <f t="shared" si="16"/>
        <v>0</v>
      </c>
      <c r="K169" s="385">
        <f t="shared" si="17"/>
        <v>0</v>
      </c>
      <c r="L169" s="384">
        <f t="shared" si="18"/>
        <v>0</v>
      </c>
      <c r="M169" s="5"/>
    </row>
    <row r="170" spans="1:13" x14ac:dyDescent="0.2">
      <c r="A170" s="747"/>
      <c r="B170" s="1180"/>
      <c r="C170" s="126"/>
      <c r="D170" s="20"/>
      <c r="E170" s="747"/>
      <c r="F170" s="53"/>
      <c r="G170" s="53"/>
      <c r="H170" s="122"/>
      <c r="I170" s="20"/>
      <c r="J170" s="385">
        <f t="shared" si="16"/>
        <v>0</v>
      </c>
      <c r="K170" s="385">
        <f t="shared" si="17"/>
        <v>0</v>
      </c>
      <c r="L170" s="384">
        <f t="shared" si="18"/>
        <v>0</v>
      </c>
      <c r="M170" s="5"/>
    </row>
    <row r="171" spans="1:13" x14ac:dyDescent="0.2">
      <c r="A171" s="747"/>
      <c r="B171" s="1180"/>
      <c r="C171" s="126"/>
      <c r="D171" s="20"/>
      <c r="E171" s="747"/>
      <c r="F171" s="53"/>
      <c r="G171" s="53"/>
      <c r="H171" s="122"/>
      <c r="I171" s="20"/>
      <c r="J171" s="385">
        <f t="shared" si="16"/>
        <v>0</v>
      </c>
      <c r="K171" s="385">
        <f t="shared" si="17"/>
        <v>0</v>
      </c>
      <c r="L171" s="384">
        <f t="shared" si="18"/>
        <v>0</v>
      </c>
      <c r="M171" s="5"/>
    </row>
    <row r="172" spans="1:13" x14ac:dyDescent="0.2">
      <c r="A172" s="747"/>
      <c r="B172" s="1180"/>
      <c r="C172" s="126"/>
      <c r="D172" s="20"/>
      <c r="E172" s="747"/>
      <c r="F172" s="53"/>
      <c r="G172" s="53"/>
      <c r="H172" s="122"/>
      <c r="I172" s="20"/>
      <c r="J172" s="385">
        <f t="shared" si="16"/>
        <v>0</v>
      </c>
      <c r="K172" s="385">
        <f t="shared" si="17"/>
        <v>0</v>
      </c>
      <c r="L172" s="384">
        <f t="shared" si="18"/>
        <v>0</v>
      </c>
      <c r="M172" s="5"/>
    </row>
    <row r="173" spans="1:13" x14ac:dyDescent="0.2">
      <c r="A173" s="747"/>
      <c r="B173" s="1180"/>
      <c r="C173" s="126"/>
      <c r="D173" s="20"/>
      <c r="E173" s="747"/>
      <c r="F173" s="53"/>
      <c r="G173" s="53"/>
      <c r="H173" s="122"/>
      <c r="I173" s="20"/>
      <c r="J173" s="385">
        <f t="shared" si="16"/>
        <v>0</v>
      </c>
      <c r="K173" s="385">
        <f t="shared" si="17"/>
        <v>0</v>
      </c>
      <c r="L173" s="384">
        <f t="shared" si="18"/>
        <v>0</v>
      </c>
      <c r="M173" s="5"/>
    </row>
    <row r="174" spans="1:13" x14ac:dyDescent="0.2">
      <c r="A174" s="747"/>
      <c r="B174" s="1180"/>
      <c r="C174" s="126"/>
      <c r="D174" s="20"/>
      <c r="E174" s="747"/>
      <c r="F174" s="53"/>
      <c r="G174" s="53"/>
      <c r="H174" s="122"/>
      <c r="I174" s="20"/>
      <c r="J174" s="385">
        <f t="shared" si="16"/>
        <v>0</v>
      </c>
      <c r="K174" s="385">
        <f t="shared" si="17"/>
        <v>0</v>
      </c>
      <c r="L174" s="384">
        <f t="shared" si="18"/>
        <v>0</v>
      </c>
      <c r="M174" s="5"/>
    </row>
    <row r="175" spans="1:13" x14ac:dyDescent="0.2">
      <c r="A175" s="747"/>
      <c r="B175" s="1180"/>
      <c r="C175" s="126"/>
      <c r="D175" s="20"/>
      <c r="E175" s="747"/>
      <c r="F175" s="53"/>
      <c r="G175" s="53"/>
      <c r="H175" s="122"/>
      <c r="I175" s="20"/>
      <c r="J175" s="385">
        <f t="shared" si="16"/>
        <v>0</v>
      </c>
      <c r="K175" s="385">
        <f t="shared" si="17"/>
        <v>0</v>
      </c>
      <c r="L175" s="384">
        <f t="shared" si="18"/>
        <v>0</v>
      </c>
      <c r="M175" s="5"/>
    </row>
    <row r="176" spans="1:13" x14ac:dyDescent="0.2">
      <c r="A176" s="747"/>
      <c r="B176" s="1180"/>
      <c r="C176" s="126"/>
      <c r="D176" s="20"/>
      <c r="E176" s="747"/>
      <c r="F176" s="53"/>
      <c r="G176" s="53"/>
      <c r="H176" s="122"/>
      <c r="I176" s="20"/>
      <c r="J176" s="385">
        <f t="shared" si="16"/>
        <v>0</v>
      </c>
      <c r="K176" s="385">
        <f t="shared" si="17"/>
        <v>0</v>
      </c>
      <c r="L176" s="384">
        <f t="shared" si="18"/>
        <v>0</v>
      </c>
      <c r="M176" s="5"/>
    </row>
    <row r="177" spans="1:13" x14ac:dyDescent="0.2">
      <c r="A177" s="747"/>
      <c r="B177" s="1180"/>
      <c r="C177" s="126"/>
      <c r="D177" s="20"/>
      <c r="E177" s="747"/>
      <c r="F177" s="53"/>
      <c r="G177" s="53"/>
      <c r="H177" s="122"/>
      <c r="I177" s="20"/>
      <c r="J177" s="385">
        <f t="shared" si="16"/>
        <v>0</v>
      </c>
      <c r="K177" s="385">
        <f t="shared" si="17"/>
        <v>0</v>
      </c>
      <c r="L177" s="384">
        <f t="shared" si="18"/>
        <v>0</v>
      </c>
      <c r="M177" s="5"/>
    </row>
    <row r="178" spans="1:13" x14ac:dyDescent="0.2">
      <c r="A178" s="747"/>
      <c r="B178" s="1180"/>
      <c r="C178" s="126"/>
      <c r="D178" s="20"/>
      <c r="E178" s="747"/>
      <c r="F178" s="53"/>
      <c r="G178" s="53"/>
      <c r="H178" s="122"/>
      <c r="I178" s="20"/>
      <c r="J178" s="385">
        <f t="shared" si="16"/>
        <v>0</v>
      </c>
      <c r="K178" s="385">
        <f t="shared" si="17"/>
        <v>0</v>
      </c>
      <c r="L178" s="384">
        <f t="shared" si="18"/>
        <v>0</v>
      </c>
      <c r="M178" s="5"/>
    </row>
    <row r="179" spans="1:13" x14ac:dyDescent="0.2">
      <c r="A179" s="747"/>
      <c r="B179" s="1180"/>
      <c r="C179" s="126"/>
      <c r="D179" s="20"/>
      <c r="E179" s="747"/>
      <c r="F179" s="53"/>
      <c r="G179" s="53"/>
      <c r="H179" s="122"/>
      <c r="I179" s="20"/>
      <c r="J179" s="385">
        <f t="shared" si="16"/>
        <v>0</v>
      </c>
      <c r="K179" s="385">
        <f t="shared" si="17"/>
        <v>0</v>
      </c>
      <c r="L179" s="384">
        <f t="shared" si="18"/>
        <v>0</v>
      </c>
      <c r="M179" s="5"/>
    </row>
    <row r="180" spans="1:13" x14ac:dyDescent="0.2">
      <c r="A180" s="747"/>
      <c r="B180" s="1180"/>
      <c r="C180" s="126"/>
      <c r="D180" s="20"/>
      <c r="E180" s="747"/>
      <c r="F180" s="53"/>
      <c r="G180" s="53"/>
      <c r="H180" s="122"/>
      <c r="I180" s="20"/>
      <c r="J180" s="385">
        <f t="shared" si="16"/>
        <v>0</v>
      </c>
      <c r="K180" s="385">
        <f t="shared" si="17"/>
        <v>0</v>
      </c>
      <c r="L180" s="384">
        <f t="shared" si="18"/>
        <v>0</v>
      </c>
      <c r="M180" s="5"/>
    </row>
    <row r="181" spans="1:13" x14ac:dyDescent="0.2">
      <c r="A181" s="747"/>
      <c r="B181" s="1180"/>
      <c r="C181" s="126"/>
      <c r="D181" s="20"/>
      <c r="E181" s="747"/>
      <c r="F181" s="53"/>
      <c r="G181" s="53"/>
      <c r="H181" s="122"/>
      <c r="I181" s="20"/>
      <c r="J181" s="385">
        <f t="shared" si="16"/>
        <v>0</v>
      </c>
      <c r="K181" s="385">
        <f t="shared" si="17"/>
        <v>0</v>
      </c>
      <c r="L181" s="384">
        <f t="shared" si="18"/>
        <v>0</v>
      </c>
      <c r="M181" s="5"/>
    </row>
    <row r="182" spans="1:13" x14ac:dyDescent="0.2">
      <c r="A182" s="747"/>
      <c r="B182" s="1180"/>
      <c r="C182" s="126"/>
      <c r="D182" s="20"/>
      <c r="E182" s="747"/>
      <c r="F182" s="53"/>
      <c r="G182" s="53"/>
      <c r="H182" s="122"/>
      <c r="I182" s="20"/>
      <c r="J182" s="385">
        <f t="shared" si="16"/>
        <v>0</v>
      </c>
      <c r="K182" s="385">
        <f t="shared" si="17"/>
        <v>0</v>
      </c>
      <c r="L182" s="384">
        <f t="shared" si="18"/>
        <v>0</v>
      </c>
      <c r="M182" s="5"/>
    </row>
    <row r="183" spans="1:13" x14ac:dyDescent="0.2">
      <c r="A183" s="747"/>
      <c r="B183" s="1180"/>
      <c r="C183" s="126"/>
      <c r="D183" s="20"/>
      <c r="E183" s="747"/>
      <c r="F183" s="53"/>
      <c r="G183" s="53"/>
      <c r="H183" s="122"/>
      <c r="I183" s="20"/>
      <c r="J183" s="385">
        <f t="shared" si="16"/>
        <v>0</v>
      </c>
      <c r="K183" s="385">
        <f t="shared" si="17"/>
        <v>0</v>
      </c>
      <c r="L183" s="384">
        <f t="shared" si="18"/>
        <v>0</v>
      </c>
      <c r="M183" s="5"/>
    </row>
    <row r="184" spans="1:13" x14ac:dyDescent="0.2">
      <c r="A184" s="747"/>
      <c r="B184" s="1180"/>
      <c r="C184" s="126"/>
      <c r="D184" s="20"/>
      <c r="E184" s="747"/>
      <c r="F184" s="53"/>
      <c r="G184" s="53"/>
      <c r="H184" s="122"/>
      <c r="I184" s="20"/>
      <c r="J184" s="385">
        <f t="shared" si="16"/>
        <v>0</v>
      </c>
      <c r="K184" s="385">
        <f t="shared" si="17"/>
        <v>0</v>
      </c>
      <c r="L184" s="384">
        <f t="shared" si="18"/>
        <v>0</v>
      </c>
      <c r="M184" s="5"/>
    </row>
    <row r="185" spans="1:13" x14ac:dyDescent="0.2">
      <c r="A185" s="747"/>
      <c r="B185" s="1180"/>
      <c r="C185" s="126"/>
      <c r="D185" s="20"/>
      <c r="E185" s="747"/>
      <c r="F185" s="53"/>
      <c r="G185" s="53"/>
      <c r="H185" s="122"/>
      <c r="I185" s="20"/>
      <c r="J185" s="385">
        <f t="shared" si="16"/>
        <v>0</v>
      </c>
      <c r="K185" s="385">
        <f t="shared" si="17"/>
        <v>0</v>
      </c>
      <c r="L185" s="384">
        <f t="shared" si="18"/>
        <v>0</v>
      </c>
      <c r="M185" s="5"/>
    </row>
    <row r="186" spans="1:13" x14ac:dyDescent="0.2">
      <c r="A186" s="747"/>
      <c r="B186" s="1180"/>
      <c r="C186" s="126"/>
      <c r="D186" s="20"/>
      <c r="E186" s="747"/>
      <c r="F186" s="53"/>
      <c r="G186" s="53"/>
      <c r="H186" s="122"/>
      <c r="I186" s="20"/>
      <c r="J186" s="385">
        <f t="shared" si="16"/>
        <v>0</v>
      </c>
      <c r="K186" s="385">
        <f t="shared" si="17"/>
        <v>0</v>
      </c>
      <c r="L186" s="384">
        <f t="shared" si="18"/>
        <v>0</v>
      </c>
      <c r="M186" s="5"/>
    </row>
    <row r="187" spans="1:13" x14ac:dyDescent="0.2">
      <c r="A187" s="747"/>
      <c r="B187" s="1180"/>
      <c r="C187" s="126"/>
      <c r="D187" s="20"/>
      <c r="E187" s="747"/>
      <c r="F187" s="53"/>
      <c r="G187" s="53"/>
      <c r="H187" s="122"/>
      <c r="I187" s="20"/>
      <c r="J187" s="385">
        <f t="shared" si="16"/>
        <v>0</v>
      </c>
      <c r="K187" s="385">
        <f t="shared" si="17"/>
        <v>0</v>
      </c>
      <c r="L187" s="384">
        <f t="shared" si="18"/>
        <v>0</v>
      </c>
      <c r="M187" s="5"/>
    </row>
    <row r="188" spans="1:13" x14ac:dyDescent="0.2">
      <c r="A188" s="747"/>
      <c r="B188" s="1180"/>
      <c r="C188" s="126"/>
      <c r="D188" s="20"/>
      <c r="E188" s="747"/>
      <c r="F188" s="53"/>
      <c r="G188" s="53"/>
      <c r="H188" s="122"/>
      <c r="I188" s="20"/>
      <c r="J188" s="385">
        <f t="shared" si="16"/>
        <v>0</v>
      </c>
      <c r="K188" s="385">
        <f t="shared" si="17"/>
        <v>0</v>
      </c>
      <c r="L188" s="384">
        <f t="shared" si="18"/>
        <v>0</v>
      </c>
      <c r="M188" s="5"/>
    </row>
    <row r="189" spans="1:13" x14ac:dyDescent="0.2">
      <c r="A189" s="747"/>
      <c r="B189" s="1180"/>
      <c r="C189" s="126"/>
      <c r="D189" s="20"/>
      <c r="E189" s="747"/>
      <c r="F189" s="53"/>
      <c r="G189" s="53"/>
      <c r="H189" s="122"/>
      <c r="I189" s="20"/>
      <c r="J189" s="385">
        <f t="shared" si="16"/>
        <v>0</v>
      </c>
      <c r="K189" s="385">
        <f t="shared" si="17"/>
        <v>0</v>
      </c>
      <c r="L189" s="384">
        <f t="shared" si="18"/>
        <v>0</v>
      </c>
      <c r="M189" s="5"/>
    </row>
    <row r="190" spans="1:13" x14ac:dyDescent="0.2">
      <c r="A190" s="747"/>
      <c r="B190" s="1180"/>
      <c r="C190" s="126"/>
      <c r="D190" s="20"/>
      <c r="E190" s="747"/>
      <c r="F190" s="53"/>
      <c r="G190" s="53"/>
      <c r="H190" s="122"/>
      <c r="I190" s="20"/>
      <c r="J190" s="385">
        <f t="shared" si="16"/>
        <v>0</v>
      </c>
      <c r="K190" s="385">
        <f t="shared" si="17"/>
        <v>0</v>
      </c>
      <c r="L190" s="384">
        <f t="shared" si="18"/>
        <v>0</v>
      </c>
      <c r="M190" s="5"/>
    </row>
    <row r="191" spans="1:13" x14ac:dyDescent="0.2">
      <c r="A191" s="747"/>
      <c r="B191" s="1180"/>
      <c r="C191" s="126"/>
      <c r="D191" s="20"/>
      <c r="E191" s="747"/>
      <c r="F191" s="53"/>
      <c r="G191" s="53"/>
      <c r="H191" s="122"/>
      <c r="I191" s="20"/>
      <c r="J191" s="385">
        <f t="shared" si="16"/>
        <v>0</v>
      </c>
      <c r="K191" s="385">
        <f t="shared" si="17"/>
        <v>0</v>
      </c>
      <c r="L191" s="384">
        <f t="shared" si="18"/>
        <v>0</v>
      </c>
      <c r="M191" s="5"/>
    </row>
    <row r="192" spans="1:13" x14ac:dyDescent="0.2">
      <c r="A192" s="747"/>
      <c r="B192" s="1180"/>
      <c r="C192" s="126"/>
      <c r="D192" s="20"/>
      <c r="E192" s="747"/>
      <c r="F192" s="53"/>
      <c r="G192" s="53"/>
      <c r="H192" s="122"/>
      <c r="I192" s="20"/>
      <c r="J192" s="385">
        <f t="shared" si="16"/>
        <v>0</v>
      </c>
      <c r="K192" s="385">
        <f t="shared" si="17"/>
        <v>0</v>
      </c>
      <c r="L192" s="384">
        <f t="shared" si="18"/>
        <v>0</v>
      </c>
      <c r="M192" s="5"/>
    </row>
    <row r="193" spans="1:13" x14ac:dyDescent="0.2">
      <c r="A193" s="747"/>
      <c r="B193" s="1180"/>
      <c r="C193" s="126"/>
      <c r="D193" s="20"/>
      <c r="E193" s="747"/>
      <c r="F193" s="53"/>
      <c r="G193" s="53"/>
      <c r="H193" s="122"/>
      <c r="I193" s="20"/>
      <c r="J193" s="385">
        <f t="shared" si="16"/>
        <v>0</v>
      </c>
      <c r="K193" s="385">
        <f t="shared" si="17"/>
        <v>0</v>
      </c>
      <c r="L193" s="384">
        <f t="shared" si="18"/>
        <v>0</v>
      </c>
      <c r="M193" s="5"/>
    </row>
    <row r="194" spans="1:13" x14ac:dyDescent="0.2">
      <c r="A194" s="747"/>
      <c r="B194" s="1180"/>
      <c r="C194" s="126"/>
      <c r="D194" s="20"/>
      <c r="E194" s="747"/>
      <c r="F194" s="53"/>
      <c r="G194" s="53"/>
      <c r="H194" s="122"/>
      <c r="I194" s="20"/>
      <c r="J194" s="385">
        <f t="shared" si="16"/>
        <v>0</v>
      </c>
      <c r="K194" s="385">
        <f t="shared" si="17"/>
        <v>0</v>
      </c>
      <c r="L194" s="384">
        <f t="shared" si="18"/>
        <v>0</v>
      </c>
      <c r="M194" s="5"/>
    </row>
    <row r="195" spans="1:13" x14ac:dyDescent="0.2">
      <c r="A195" s="747"/>
      <c r="B195" s="1180"/>
      <c r="C195" s="126"/>
      <c r="D195" s="20"/>
      <c r="E195" s="747"/>
      <c r="F195" s="53"/>
      <c r="G195" s="53"/>
      <c r="H195" s="122"/>
      <c r="I195" s="20"/>
      <c r="J195" s="385">
        <f t="shared" si="16"/>
        <v>0</v>
      </c>
      <c r="K195" s="385">
        <f t="shared" si="17"/>
        <v>0</v>
      </c>
      <c r="L195" s="384">
        <f t="shared" si="18"/>
        <v>0</v>
      </c>
      <c r="M195" s="5"/>
    </row>
    <row r="196" spans="1:13" x14ac:dyDescent="0.2">
      <c r="A196" s="747"/>
      <c r="B196" s="1180"/>
      <c r="C196" s="126"/>
      <c r="D196" s="20"/>
      <c r="E196" s="747"/>
      <c r="F196" s="53"/>
      <c r="G196" s="53"/>
      <c r="H196" s="122"/>
      <c r="I196" s="20"/>
      <c r="J196" s="385">
        <f t="shared" si="16"/>
        <v>0</v>
      </c>
      <c r="K196" s="385">
        <f t="shared" si="17"/>
        <v>0</v>
      </c>
      <c r="L196" s="384">
        <f t="shared" si="18"/>
        <v>0</v>
      </c>
      <c r="M196" s="5"/>
    </row>
    <row r="197" spans="1:13" x14ac:dyDescent="0.2">
      <c r="A197" s="747"/>
      <c r="B197" s="1180"/>
      <c r="C197" s="126"/>
      <c r="D197" s="20"/>
      <c r="E197" s="747"/>
      <c r="F197" s="53"/>
      <c r="G197" s="53"/>
      <c r="H197" s="122"/>
      <c r="I197" s="20"/>
      <c r="J197" s="385">
        <f t="shared" si="16"/>
        <v>0</v>
      </c>
      <c r="K197" s="385">
        <f t="shared" si="17"/>
        <v>0</v>
      </c>
      <c r="L197" s="384">
        <f t="shared" si="18"/>
        <v>0</v>
      </c>
      <c r="M197" s="5"/>
    </row>
    <row r="198" spans="1:13" x14ac:dyDescent="0.2">
      <c r="A198" s="747"/>
      <c r="B198" s="1180"/>
      <c r="C198" s="126"/>
      <c r="D198" s="20"/>
      <c r="E198" s="747"/>
      <c r="F198" s="53"/>
      <c r="G198" s="53"/>
      <c r="H198" s="122"/>
      <c r="I198" s="20"/>
      <c r="J198" s="385">
        <f t="shared" si="16"/>
        <v>0</v>
      </c>
      <c r="K198" s="385">
        <f t="shared" si="17"/>
        <v>0</v>
      </c>
      <c r="L198" s="384">
        <f t="shared" si="18"/>
        <v>0</v>
      </c>
      <c r="M198" s="5"/>
    </row>
    <row r="199" spans="1:13" x14ac:dyDescent="0.2">
      <c r="A199" s="747"/>
      <c r="B199" s="1180"/>
      <c r="C199" s="126"/>
      <c r="D199" s="20"/>
      <c r="E199" s="747"/>
      <c r="F199" s="53"/>
      <c r="G199" s="53"/>
      <c r="H199" s="122"/>
      <c r="I199" s="20"/>
      <c r="J199" s="385">
        <f t="shared" si="16"/>
        <v>0</v>
      </c>
      <c r="K199" s="385">
        <f t="shared" si="17"/>
        <v>0</v>
      </c>
      <c r="L199" s="384">
        <f t="shared" si="18"/>
        <v>0</v>
      </c>
      <c r="M199" s="5"/>
    </row>
    <row r="200" spans="1:13" x14ac:dyDescent="0.2">
      <c r="A200" s="747"/>
      <c r="B200" s="1180"/>
      <c r="C200" s="126"/>
      <c r="D200" s="20"/>
      <c r="E200" s="747"/>
      <c r="F200" s="53"/>
      <c r="G200" s="53"/>
      <c r="H200" s="122"/>
      <c r="I200" s="20"/>
      <c r="J200" s="385">
        <f t="shared" si="16"/>
        <v>0</v>
      </c>
      <c r="K200" s="385">
        <f t="shared" si="17"/>
        <v>0</v>
      </c>
      <c r="L200" s="384">
        <f t="shared" si="18"/>
        <v>0</v>
      </c>
      <c r="M200" s="5"/>
    </row>
    <row r="201" spans="1:13" x14ac:dyDescent="0.2">
      <c r="A201" s="747"/>
      <c r="B201" s="1180"/>
      <c r="C201" s="126"/>
      <c r="D201" s="20"/>
      <c r="E201" s="747"/>
      <c r="F201" s="53"/>
      <c r="G201" s="53"/>
      <c r="H201" s="122"/>
      <c r="I201" s="20"/>
      <c r="J201" s="385">
        <f t="shared" si="16"/>
        <v>0</v>
      </c>
      <c r="K201" s="385">
        <f t="shared" si="17"/>
        <v>0</v>
      </c>
      <c r="L201" s="384">
        <f t="shared" si="18"/>
        <v>0</v>
      </c>
      <c r="M201" s="5"/>
    </row>
    <row r="202" spans="1:13" x14ac:dyDescent="0.2">
      <c r="A202" s="747"/>
      <c r="B202" s="1180"/>
      <c r="C202" s="126"/>
      <c r="D202" s="20"/>
      <c r="E202" s="747"/>
      <c r="F202" s="53"/>
      <c r="G202" s="53"/>
      <c r="H202" s="122"/>
      <c r="I202" s="20"/>
      <c r="J202" s="385">
        <f t="shared" si="16"/>
        <v>0</v>
      </c>
      <c r="K202" s="385">
        <f t="shared" si="17"/>
        <v>0</v>
      </c>
      <c r="L202" s="384">
        <f t="shared" si="18"/>
        <v>0</v>
      </c>
      <c r="M202" s="5"/>
    </row>
    <row r="203" spans="1:13" x14ac:dyDescent="0.2">
      <c r="A203" s="747"/>
      <c r="B203" s="1180"/>
      <c r="C203" s="126"/>
      <c r="D203" s="20"/>
      <c r="E203" s="747"/>
      <c r="F203" s="53"/>
      <c r="G203" s="53"/>
      <c r="H203" s="122"/>
      <c r="I203" s="20"/>
      <c r="J203" s="385">
        <f t="shared" si="16"/>
        <v>0</v>
      </c>
      <c r="K203" s="385">
        <f t="shared" si="17"/>
        <v>0</v>
      </c>
      <c r="L203" s="384">
        <f t="shared" si="18"/>
        <v>0</v>
      </c>
      <c r="M203" s="5"/>
    </row>
    <row r="204" spans="1:13" x14ac:dyDescent="0.2">
      <c r="A204" s="747"/>
      <c r="B204" s="1180"/>
      <c r="C204" s="126"/>
      <c r="D204" s="20"/>
      <c r="E204" s="747"/>
      <c r="F204" s="53"/>
      <c r="G204" s="53"/>
      <c r="H204" s="122"/>
      <c r="I204" s="20"/>
      <c r="J204" s="385">
        <f t="shared" si="16"/>
        <v>0</v>
      </c>
      <c r="K204" s="385">
        <f t="shared" si="17"/>
        <v>0</v>
      </c>
      <c r="L204" s="384">
        <f t="shared" si="18"/>
        <v>0</v>
      </c>
      <c r="M204" s="5"/>
    </row>
    <row r="205" spans="1:13" x14ac:dyDescent="0.2">
      <c r="A205" s="747"/>
      <c r="B205" s="1180"/>
      <c r="C205" s="126"/>
      <c r="D205" s="20"/>
      <c r="E205" s="747"/>
      <c r="F205" s="53"/>
      <c r="G205" s="53"/>
      <c r="H205" s="122"/>
      <c r="I205" s="20"/>
      <c r="J205" s="385">
        <f t="shared" si="16"/>
        <v>0</v>
      </c>
      <c r="K205" s="385">
        <f t="shared" si="17"/>
        <v>0</v>
      </c>
      <c r="L205" s="384">
        <f t="shared" si="18"/>
        <v>0</v>
      </c>
      <c r="M205" s="5"/>
    </row>
    <row r="206" spans="1:13" x14ac:dyDescent="0.2">
      <c r="A206" s="747"/>
      <c r="B206" s="1180"/>
      <c r="C206" s="126"/>
      <c r="D206" s="20"/>
      <c r="E206" s="747"/>
      <c r="F206" s="53"/>
      <c r="G206" s="53"/>
      <c r="H206" s="122"/>
      <c r="I206" s="20"/>
      <c r="J206" s="385">
        <f t="shared" si="16"/>
        <v>0</v>
      </c>
      <c r="K206" s="385">
        <f t="shared" si="17"/>
        <v>0</v>
      </c>
      <c r="L206" s="384">
        <f t="shared" si="18"/>
        <v>0</v>
      </c>
      <c r="M206" s="5"/>
    </row>
    <row r="207" spans="1:13" x14ac:dyDescent="0.2">
      <c r="A207" s="747"/>
      <c r="B207" s="1180"/>
      <c r="C207" s="126"/>
      <c r="D207" s="20"/>
      <c r="E207" s="747"/>
      <c r="F207" s="53"/>
      <c r="G207" s="53"/>
      <c r="H207" s="122"/>
      <c r="I207" s="20"/>
      <c r="J207" s="385">
        <f t="shared" si="16"/>
        <v>0</v>
      </c>
      <c r="K207" s="385">
        <f t="shared" si="17"/>
        <v>0</v>
      </c>
      <c r="L207" s="384">
        <f t="shared" si="18"/>
        <v>0</v>
      </c>
      <c r="M207" s="5"/>
    </row>
    <row r="208" spans="1:13" x14ac:dyDescent="0.2">
      <c r="A208" s="747"/>
      <c r="B208" s="1180"/>
      <c r="C208" s="126"/>
      <c r="D208" s="20"/>
      <c r="E208" s="747"/>
      <c r="F208" s="53"/>
      <c r="G208" s="53"/>
      <c r="H208" s="122"/>
      <c r="I208" s="20"/>
      <c r="J208" s="385">
        <f t="shared" si="16"/>
        <v>0</v>
      </c>
      <c r="K208" s="385">
        <f t="shared" si="17"/>
        <v>0</v>
      </c>
      <c r="L208" s="384">
        <f t="shared" si="18"/>
        <v>0</v>
      </c>
      <c r="M208" s="5"/>
    </row>
    <row r="209" spans="1:13" x14ac:dyDescent="0.2">
      <c r="A209" s="747"/>
      <c r="B209" s="1180"/>
      <c r="C209" s="126"/>
      <c r="D209" s="20"/>
      <c r="E209" s="747"/>
      <c r="F209" s="53"/>
      <c r="G209" s="53"/>
      <c r="H209" s="122"/>
      <c r="I209" s="20"/>
      <c r="J209" s="385">
        <f t="shared" si="16"/>
        <v>0</v>
      </c>
      <c r="K209" s="385">
        <f t="shared" si="17"/>
        <v>0</v>
      </c>
      <c r="L209" s="384">
        <f t="shared" si="18"/>
        <v>0</v>
      </c>
      <c r="M209" s="5"/>
    </row>
    <row r="210" spans="1:13" x14ac:dyDescent="0.2">
      <c r="A210" s="747"/>
      <c r="B210" s="1180"/>
      <c r="C210" s="126"/>
      <c r="D210" s="20"/>
      <c r="E210" s="747"/>
      <c r="F210" s="53"/>
      <c r="G210" s="53"/>
      <c r="H210" s="122"/>
      <c r="I210" s="20"/>
      <c r="J210" s="385">
        <f t="shared" si="16"/>
        <v>0</v>
      </c>
      <c r="K210" s="385">
        <f t="shared" si="17"/>
        <v>0</v>
      </c>
      <c r="L210" s="384">
        <f t="shared" si="18"/>
        <v>0</v>
      </c>
      <c r="M210" s="5"/>
    </row>
    <row r="211" spans="1:13" x14ac:dyDescent="0.2">
      <c r="A211" s="747"/>
      <c r="B211" s="1180"/>
      <c r="C211" s="126"/>
      <c r="D211" s="20"/>
      <c r="E211" s="747"/>
      <c r="F211" s="53"/>
      <c r="G211" s="53"/>
      <c r="H211" s="122"/>
      <c r="I211" s="20"/>
      <c r="J211" s="385">
        <f t="shared" si="16"/>
        <v>0</v>
      </c>
      <c r="K211" s="385">
        <f t="shared" si="17"/>
        <v>0</v>
      </c>
      <c r="L211" s="384">
        <f t="shared" si="18"/>
        <v>0</v>
      </c>
      <c r="M211" s="5"/>
    </row>
    <row r="212" spans="1:13" x14ac:dyDescent="0.2">
      <c r="A212" s="747"/>
      <c r="B212" s="1180"/>
      <c r="C212" s="126"/>
      <c r="D212" s="20"/>
      <c r="E212" s="747"/>
      <c r="F212" s="53"/>
      <c r="G212" s="53"/>
      <c r="H212" s="122"/>
      <c r="I212" s="20"/>
      <c r="J212" s="385">
        <f t="shared" si="16"/>
        <v>0</v>
      </c>
      <c r="K212" s="385">
        <f t="shared" si="17"/>
        <v>0</v>
      </c>
      <c r="L212" s="384">
        <f t="shared" si="18"/>
        <v>0</v>
      </c>
      <c r="M212" s="5"/>
    </row>
    <row r="213" spans="1:13" x14ac:dyDescent="0.2">
      <c r="A213" s="747"/>
      <c r="B213" s="1180"/>
      <c r="C213" s="126"/>
      <c r="D213" s="20"/>
      <c r="E213" s="747"/>
      <c r="F213" s="53"/>
      <c r="G213" s="53"/>
      <c r="H213" s="122"/>
      <c r="I213" s="20"/>
      <c r="J213" s="385">
        <f t="shared" si="16"/>
        <v>0</v>
      </c>
      <c r="K213" s="385">
        <f t="shared" si="17"/>
        <v>0</v>
      </c>
      <c r="L213" s="384">
        <f>IF(H213=0,J213,0)</f>
        <v>0</v>
      </c>
      <c r="M213" s="5"/>
    </row>
  </sheetData>
  <sheetProtection algorithmName="SHA-512" hashValue="inN9AfYVvvbmSwuQrqagEKl2CsY2zuBPlLTOhJY+HgXdYLlYnUZS5TL6c+GQBh5VXEziefY58oxZXzQyEoTA6w==" saltValue="yTDFrYYZ5Z8qL71HAnc81w==" spinCount="100000" sheet="1" objects="1" scenarios="1"/>
  <customSheetViews>
    <customSheetView guid="{955C557A-7F90-490E-8541-15C267AE1C49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1"/>
      <headerFooter alignWithMargins="0">
        <oddHeader>&amp;C&amp;"Arial,Bold"&amp;14 1 Real Estate</oddHeader>
      </headerFooter>
    </customSheetView>
    <customSheetView guid="{3CB8DAD1-80E2-4E9C-84BD-27D8B69F8B89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2"/>
      <headerFooter alignWithMargins="0">
        <oddHeader>&amp;C&amp;"Arial,Bold"&amp;14 1 Real Estate</oddHeader>
      </headerFooter>
    </customSheetView>
    <customSheetView guid="{A2854B6E-33EC-489B-B912-5CA634073191}" scale="85" hiddenColumns="1" topLeftCell="A17">
      <selection activeCell="E11" sqref="E11"/>
      <rowBreaks count="1" manualBreakCount="1">
        <brk id="134" max="25" man="1"/>
      </rowBreaks>
      <colBreaks count="1" manualBreakCount="1">
        <brk id="14" min="2" max="202" man="1"/>
      </colBreaks>
      <pageMargins left="0.75" right="0.53" top="0.62" bottom="0.35" header="0.27" footer="0.2"/>
      <printOptions horizontalCentered="1"/>
      <pageSetup paperSize="5" scale="59" orientation="landscape" blackAndWhite="1" horizontalDpi="300" verticalDpi="300" r:id="rId3"/>
      <headerFooter alignWithMargins="0">
        <oddHeader>&amp;C&amp;"Arial,Bold"&amp;14 1 Real Estate</oddHeader>
      </headerFooter>
    </customSheetView>
  </customSheetViews>
  <phoneticPr fontId="0" type="noConversion"/>
  <dataValidations count="5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J32:K213 F32:G213">
      <formula1>50000000000</formula1>
    </dataValidation>
    <dataValidation type="list" operator="lessThanOrEqual" allowBlank="1" showInputMessage="1" showErrorMessage="1" errorTitle="Numbers Only" error="You can only enter numbers in these cells.To re input a number, press Cancel or Retry and  delete, and then re enter a valid number_x000a_" sqref="H32:H213">
      <formula1>$U$27:$U$29</formula1>
    </dataValidation>
    <dataValidation type="list" allowBlank="1" showInputMessage="1" showErrorMessage="1" sqref="I32:I213">
      <formula1>$P$38:$P$40</formula1>
    </dataValidation>
    <dataValidation type="list" allowBlank="1" showInputMessage="1" showErrorMessage="1" errorTitle="Incorrect Date Format" error="Valuations more than three years old are not admissable. Please enter date in format mm/dd/yyyy" sqref="C32:C213">
      <formula1>$U$27:$U$28</formula1>
    </dataValidation>
    <dataValidation type="list" allowBlank="1" showInputMessage="1" showErrorMessage="1" sqref="D32:D213">
      <formula1>$R$32:$R$35</formula1>
    </dataValidation>
  </dataValidations>
  <hyperlinks>
    <hyperlink ref="K1" location="Cover!A1" display="Back to Main"/>
  </hyperlinks>
  <printOptions horizontalCentered="1"/>
  <pageMargins left="0.74803149606299213" right="0.51181102362204722" top="0.62992125984251968" bottom="0.35433070866141736" header="0.27559055118110237" footer="0.19685039370078741"/>
  <pageSetup paperSize="5" scale="58" orientation="landscape" blackAndWhite="1" r:id="rId4"/>
  <headerFooter alignWithMargins="0">
    <oddHeader>&amp;C&amp;"Arial,Bold"&amp;14 1 Real Estate</oddHeader>
    <oddFooter>&amp;R
Page&amp;Pof &amp;N</oddFooter>
  </headerFooter>
  <rowBreaks count="2" manualBreakCount="2">
    <brk id="131" max="13" man="1"/>
    <brk id="169" max="1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596"/>
  <sheetViews>
    <sheetView view="pageBreakPreview" zoomScale="80" zoomScaleNormal="85" zoomScaleSheetLayoutView="80" workbookViewId="0">
      <selection activeCell="K17" sqref="K17"/>
    </sheetView>
  </sheetViews>
  <sheetFormatPr defaultColWidth="22.5703125" defaultRowHeight="12.75" zeroHeight="1" x14ac:dyDescent="0.2"/>
  <cols>
    <col min="1" max="1" width="35.5703125" bestFit="1" customWidth="1"/>
    <col min="2" max="2" width="30.85546875" customWidth="1"/>
    <col min="3" max="3" width="21.85546875" customWidth="1"/>
    <col min="4" max="4" width="29" customWidth="1"/>
    <col min="5" max="5" width="30.42578125" customWidth="1"/>
    <col min="6" max="6" width="23.42578125" customWidth="1"/>
    <col min="7" max="7" width="30.42578125" customWidth="1"/>
    <col min="8" max="8" width="20.140625" hidden="1" customWidth="1"/>
    <col min="9" max="9" width="13" hidden="1" customWidth="1"/>
    <col min="10" max="10" width="20.5703125" customWidth="1"/>
    <col min="11" max="11" width="24.85546875" customWidth="1"/>
    <col min="12" max="12" width="26.5703125" customWidth="1"/>
    <col min="13" max="13" width="25.28515625" customWidth="1"/>
    <col min="14" max="14" width="24.85546875" customWidth="1"/>
    <col min="15" max="15" width="27.140625" customWidth="1"/>
    <col min="16" max="16" width="23.42578125" customWidth="1"/>
    <col min="17" max="17" width="27.140625" customWidth="1"/>
    <col min="18" max="18" width="28.42578125" customWidth="1"/>
    <col min="19" max="19" width="28.5703125" customWidth="1"/>
    <col min="20" max="20" width="30.28515625" customWidth="1"/>
  </cols>
  <sheetData>
    <row r="1" spans="1:32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54"/>
      <c r="M1" s="17"/>
      <c r="N1" s="17"/>
      <c r="O1" s="738" t="s">
        <v>12</v>
      </c>
      <c r="P1" s="274"/>
      <c r="Q1" s="274"/>
      <c r="R1" s="17"/>
      <c r="S1" s="17"/>
      <c r="T1" s="313"/>
      <c r="U1" s="61"/>
      <c r="V1" s="50"/>
      <c r="W1" s="50"/>
      <c r="X1" s="8"/>
      <c r="Y1" s="8"/>
      <c r="Z1" s="8"/>
      <c r="AA1" s="8"/>
      <c r="AB1" s="8"/>
      <c r="AC1" s="8"/>
      <c r="AD1" s="8"/>
    </row>
    <row r="2" spans="1:32" x14ac:dyDescent="0.2">
      <c r="A2" s="17"/>
      <c r="B2" s="17"/>
      <c r="C2" s="17"/>
      <c r="D2" s="17"/>
      <c r="E2" s="17"/>
      <c r="F2" s="1478"/>
      <c r="G2" s="1478"/>
      <c r="H2" s="17"/>
      <c r="I2" s="17"/>
      <c r="J2" s="17"/>
      <c r="K2" s="17"/>
      <c r="L2" s="154"/>
      <c r="M2" s="17"/>
      <c r="N2" s="17"/>
      <c r="O2" s="17"/>
      <c r="P2" s="17"/>
      <c r="Q2" s="17"/>
      <c r="R2" s="17"/>
      <c r="S2" s="17"/>
      <c r="T2" s="313"/>
      <c r="U2" s="61"/>
      <c r="V2" s="50"/>
      <c r="W2" s="51"/>
      <c r="X2" s="8"/>
      <c r="Y2" s="8"/>
      <c r="Z2" s="8"/>
      <c r="AA2" s="8"/>
      <c r="AB2" s="8"/>
      <c r="AC2" s="8"/>
      <c r="AD2" s="8"/>
    </row>
    <row r="3" spans="1:32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54"/>
      <c r="M3" s="17"/>
      <c r="N3" s="17"/>
      <c r="O3" s="795" t="s">
        <v>572</v>
      </c>
      <c r="P3" s="17"/>
      <c r="Q3" s="17"/>
      <c r="R3" s="17"/>
      <c r="S3" s="17"/>
      <c r="T3" s="313"/>
      <c r="U3" s="61"/>
      <c r="V3" s="50"/>
      <c r="W3" s="50"/>
      <c r="X3" s="8"/>
      <c r="Y3" s="8"/>
      <c r="Z3" s="8"/>
      <c r="AA3" s="8"/>
      <c r="AB3" s="8"/>
      <c r="AC3" s="8"/>
      <c r="AD3" s="8"/>
    </row>
    <row r="4" spans="1:32" x14ac:dyDescent="0.2">
      <c r="A4" s="35" t="s">
        <v>9</v>
      </c>
      <c r="B4" s="40" t="str">
        <f>Cover!$B$13</f>
        <v>Select Name of Insurer/ Financial Holding Company</v>
      </c>
      <c r="C4" s="40"/>
      <c r="D4" s="40"/>
      <c r="E4" s="40"/>
      <c r="F4" s="40"/>
      <c r="G4" s="17"/>
      <c r="H4" s="17"/>
      <c r="I4" s="17"/>
      <c r="J4" s="17"/>
      <c r="K4" s="17"/>
      <c r="L4" s="375"/>
      <c r="M4" s="17"/>
      <c r="N4" s="17"/>
      <c r="O4" s="17"/>
      <c r="P4" s="17"/>
      <c r="Q4" s="17"/>
      <c r="R4" s="17"/>
      <c r="S4" s="17"/>
      <c r="T4" s="313"/>
      <c r="U4" s="61"/>
      <c r="V4" s="50"/>
      <c r="W4" s="50"/>
      <c r="X4" s="8"/>
      <c r="Y4" s="8"/>
      <c r="Z4" s="8"/>
      <c r="AA4" s="8"/>
      <c r="AB4" s="8"/>
      <c r="AC4" s="8"/>
      <c r="AD4" s="8"/>
    </row>
    <row r="5" spans="1:32" x14ac:dyDescent="0.2">
      <c r="A5" s="35"/>
      <c r="B5" s="40"/>
      <c r="C5" s="40"/>
      <c r="D5" s="40"/>
      <c r="E5" s="40"/>
      <c r="F5" s="40"/>
      <c r="G5" s="17"/>
      <c r="H5" s="17"/>
      <c r="I5" s="17"/>
      <c r="J5" s="161"/>
      <c r="K5" s="17"/>
      <c r="L5" s="154"/>
      <c r="M5" s="17"/>
      <c r="N5" s="17"/>
      <c r="O5" s="17"/>
      <c r="P5" s="17"/>
      <c r="Q5" s="17"/>
      <c r="R5" s="154"/>
      <c r="S5" s="154"/>
      <c r="T5" s="161"/>
      <c r="U5" s="61"/>
      <c r="V5" s="50"/>
      <c r="W5" s="50"/>
      <c r="X5" s="8"/>
      <c r="Y5" s="8"/>
      <c r="Z5" s="8"/>
      <c r="AA5" s="8"/>
      <c r="AB5" s="8"/>
      <c r="AC5" s="8"/>
      <c r="AD5" s="8"/>
    </row>
    <row r="6" spans="1:32" x14ac:dyDescent="0.2">
      <c r="A6" s="35" t="s">
        <v>10</v>
      </c>
      <c r="B6" s="41">
        <f>Cover!$B$19</f>
        <v>0</v>
      </c>
      <c r="C6" s="41"/>
      <c r="D6" s="41"/>
      <c r="E6" s="41"/>
      <c r="F6" s="41"/>
      <c r="G6" s="17"/>
      <c r="H6" s="17"/>
      <c r="I6" s="17"/>
      <c r="J6" s="161"/>
      <c r="K6" s="17"/>
      <c r="L6" s="154"/>
      <c r="M6" s="17"/>
      <c r="N6" s="17"/>
      <c r="O6" s="17"/>
      <c r="P6" s="17"/>
      <c r="Q6" s="17"/>
      <c r="R6" s="154"/>
      <c r="S6" s="154"/>
      <c r="T6" s="161"/>
      <c r="U6" s="61"/>
      <c r="V6" s="50"/>
      <c r="W6" s="50"/>
      <c r="X6" s="8"/>
      <c r="Y6" s="8"/>
      <c r="Z6" s="8"/>
      <c r="AA6" s="8"/>
      <c r="AB6" s="8"/>
      <c r="AC6" s="8"/>
      <c r="AD6" s="8"/>
    </row>
    <row r="7" spans="1:32" ht="13.5" thickBot="1" x14ac:dyDescent="0.25">
      <c r="A7" s="206"/>
      <c r="B7" s="17"/>
      <c r="C7" s="17"/>
      <c r="D7" s="17"/>
      <c r="E7" s="17"/>
      <c r="F7" s="17"/>
      <c r="G7" s="17"/>
      <c r="H7" s="17"/>
      <c r="I7" s="17"/>
      <c r="J7" s="17"/>
      <c r="K7" s="17"/>
      <c r="L7" s="154"/>
      <c r="M7" s="17"/>
      <c r="N7" s="17"/>
      <c r="O7" s="17"/>
      <c r="P7" s="17"/>
      <c r="Q7" s="17"/>
      <c r="R7" s="154"/>
      <c r="S7" s="154"/>
      <c r="T7" s="161"/>
      <c r="U7" s="61"/>
      <c r="V7" s="50"/>
      <c r="W7" s="50"/>
      <c r="X7" s="8"/>
      <c r="Y7" s="8"/>
      <c r="Z7" s="8"/>
      <c r="AA7" s="8"/>
      <c r="AB7" s="8"/>
      <c r="AC7" s="8"/>
      <c r="AD7" s="8"/>
    </row>
    <row r="8" spans="1:32" ht="26.25" thickTop="1" x14ac:dyDescent="0.2">
      <c r="A8" s="206"/>
      <c r="B8" s="154"/>
      <c r="C8" s="154"/>
      <c r="D8" s="154"/>
      <c r="E8" s="154"/>
      <c r="F8" s="1427"/>
      <c r="G8" s="1428"/>
      <c r="H8" s="1429"/>
      <c r="I8" s="1429"/>
      <c r="J8" s="797" t="s">
        <v>120</v>
      </c>
      <c r="K8" s="798" t="s">
        <v>118</v>
      </c>
      <c r="L8" s="799" t="s">
        <v>115</v>
      </c>
      <c r="M8" s="800" t="s">
        <v>116</v>
      </c>
      <c r="N8" s="798" t="str">
        <f>"Loan Balance at Year End "&amp;YEAR($B$6)</f>
        <v>Loan Balance at Year End 1900</v>
      </c>
      <c r="O8" s="798" t="str">
        <f>"Amount in Arrears At Year End "&amp;YEAR($B$6)</f>
        <v>Amount in Arrears At Year End 1900</v>
      </c>
      <c r="P8" s="798" t="str">
        <f>"Accrued Interest At Year End "&amp;YEAR($B$6)</f>
        <v>Accrued Interest At Year End 1900</v>
      </c>
      <c r="Q8" s="801" t="str">
        <f>"Valuation Amount Segregated Fund "&amp;YEAR($B$6)</f>
        <v>Valuation Amount Segregated Fund 1900</v>
      </c>
      <c r="R8" s="802" t="str">
        <f>"Other Assets as at Year End "&amp;YEAR($B$6)</f>
        <v>Other Assets as at Year End 1900</v>
      </c>
      <c r="S8" s="154"/>
      <c r="T8" s="154"/>
      <c r="U8" s="61"/>
      <c r="V8" s="96"/>
      <c r="W8" s="50"/>
      <c r="X8" s="8"/>
      <c r="Y8" s="8"/>
      <c r="Z8" s="8"/>
      <c r="AA8" s="8"/>
      <c r="AB8" s="8"/>
      <c r="AC8" s="8"/>
      <c r="AD8" s="8"/>
      <c r="AF8" s="92"/>
    </row>
    <row r="9" spans="1:32" x14ac:dyDescent="0.2">
      <c r="A9" s="17"/>
      <c r="B9" s="154"/>
      <c r="C9" s="154"/>
      <c r="D9" s="154"/>
      <c r="E9" s="154"/>
      <c r="F9" s="792"/>
      <c r="G9" s="1430"/>
      <c r="H9" s="1431"/>
      <c r="I9" s="1432"/>
      <c r="J9" s="93" t="s">
        <v>29</v>
      </c>
      <c r="K9" s="93" t="s">
        <v>133</v>
      </c>
      <c r="L9" s="93" t="s">
        <v>133</v>
      </c>
      <c r="M9" s="93" t="s">
        <v>133</v>
      </c>
      <c r="N9" s="93" t="s">
        <v>133</v>
      </c>
      <c r="O9" s="93" t="s">
        <v>133</v>
      </c>
      <c r="P9" s="93" t="s">
        <v>133</v>
      </c>
      <c r="Q9" s="93" t="s">
        <v>133</v>
      </c>
      <c r="R9" s="803" t="s">
        <v>133</v>
      </c>
      <c r="S9" s="154"/>
      <c r="T9" s="154"/>
      <c r="U9" s="61"/>
      <c r="V9" s="50"/>
      <c r="W9" s="50"/>
      <c r="X9" s="8"/>
      <c r="Y9" s="8"/>
      <c r="Z9" s="8"/>
      <c r="AA9" s="8"/>
      <c r="AB9" s="8"/>
      <c r="AC9" s="8"/>
      <c r="AD9" s="8"/>
    </row>
    <row r="10" spans="1:32" ht="15" customHeight="1" x14ac:dyDescent="0.2">
      <c r="A10" s="17"/>
      <c r="B10" s="154"/>
      <c r="C10" s="154"/>
      <c r="D10" s="154"/>
      <c r="E10" s="154"/>
      <c r="F10" s="792" t="s">
        <v>776</v>
      </c>
      <c r="G10" s="1430"/>
      <c r="H10" s="984"/>
      <c r="I10" s="1433"/>
      <c r="J10" s="1219">
        <f>SUM(COUNTIFS($E$33:$E$1590,$AG$34,$P$33:$P$1590,{"";"&lt;60"}))</f>
        <v>0</v>
      </c>
      <c r="K10" s="1219">
        <f>SUM(SUMIFS($L$33:$L$1590,$E$33:$E$1590,$AG$34,$P$33:$P$1590,{"";"&lt;60"}))</f>
        <v>0</v>
      </c>
      <c r="L10" s="775">
        <f>SUM(SUMIFS($M$33:$M$1590,$E$33:$E$1590,$AG$34,$P$33:$P$1590,{"";"&lt;60"}))</f>
        <v>0</v>
      </c>
      <c r="M10" s="327">
        <f>SUM(SUMIFS($N$33:$N$1590,$E$33:$E$1590,$AG$34,$P$33:$P$1590,{"";"&lt;60"}))</f>
        <v>0</v>
      </c>
      <c r="N10" s="775">
        <f>SUM(SUMIFS($O$33:$O$1590,$E$33:$E$1590,$AG$34,$P$33:$P$1590,{"";"&lt;60"}))</f>
        <v>0</v>
      </c>
      <c r="O10" s="775">
        <f>SUM(SUMIFS($Q$33:$Q$1590,$E$33:$E$1590,$AG$34,$P$33:$P$1590,{"";"&lt;60"}))</f>
        <v>0</v>
      </c>
      <c r="P10" s="775">
        <f>SUM(SUMIFS($R$33:$R$1590,$E$33:$E$1590,$AG$34,$P$33:$P$1590,{"";"&lt;60"}))</f>
        <v>0</v>
      </c>
      <c r="Q10" s="1219">
        <f>SUM(SUMIFS($S$33:$S$1590,$E$33:$E$1590,$AG$34,$P$33:$P$1590,{"";"&lt;60"}))</f>
        <v>0</v>
      </c>
      <c r="R10" s="1479">
        <f>SUM(SUMIFS($T$33:$T$1590,$E$33:$E$1590,$AG$34,$P$33:$P$1590,{"";"&lt;60"}))</f>
        <v>0</v>
      </c>
      <c r="S10" s="154"/>
      <c r="T10" s="154"/>
      <c r="U10" s="61"/>
      <c r="V10" s="50"/>
      <c r="W10" s="50"/>
      <c r="X10" s="8"/>
      <c r="Y10" s="8"/>
      <c r="Z10" s="8"/>
      <c r="AA10" s="8"/>
      <c r="AB10" s="8"/>
      <c r="AC10" s="8"/>
      <c r="AD10" s="8"/>
    </row>
    <row r="11" spans="1:32" ht="15" customHeight="1" thickBot="1" x14ac:dyDescent="0.25">
      <c r="A11" s="17"/>
      <c r="B11" s="154"/>
      <c r="C11" s="154"/>
      <c r="D11" s="154"/>
      <c r="E11" s="154"/>
      <c r="F11" s="792" t="s">
        <v>122</v>
      </c>
      <c r="G11" s="1430"/>
      <c r="H11" s="984"/>
      <c r="I11" s="1434"/>
      <c r="J11" s="1219">
        <f>COUNTIFS($E$33:$E$1590,AG34,$P$33:$P$1590,"&gt;=60",$P$33:$P$1590,"&lt;120")</f>
        <v>0</v>
      </c>
      <c r="K11" s="1435">
        <f>SUMIFS($L$33:$L$1590,$E$33:$E$1590,$AG$34,$P$33:$P$1590,"&gt;=60",$P$33:$P$1590,"&lt;120")</f>
        <v>0</v>
      </c>
      <c r="L11" s="655">
        <f>SUMIFS($M$33:$M$1590,$E$33:$E$1590,$AG$34,$P$33:$P$1590,"&gt;=60",$P$33:$P$1590,"&lt;120")</f>
        <v>0</v>
      </c>
      <c r="M11" s="328">
        <f>SUMIFS($N$33:$N$1590,$E$33:$E$1590,$AG$34,$P$33:$P$1590,"&gt;=60",$P$33:$P$1590,"&lt;120")</f>
        <v>0</v>
      </c>
      <c r="N11" s="655">
        <f>SUMIFS($O$33:$O$1590,$E$33:$E$1590,$AG$34,$P$33:$P$1590,"&gt;=60",$P$33:$P$1590,"&lt;120")</f>
        <v>0</v>
      </c>
      <c r="O11" s="655">
        <f>SUMIFS($Q$33:$Q$1590,$E$33:$E$1590,$AG$34,$P$33:$P$1590,"&gt;=60",$P$33:$P$1590,"&lt;120")</f>
        <v>0</v>
      </c>
      <c r="P11" s="655">
        <f>SUMIFS($R$33:$R$1590,$E$33:$E$1590,$AG$34,$P$33:$P$1590,"&gt;=60",$P$33:$P$1590,"&lt;120")</f>
        <v>0</v>
      </c>
      <c r="Q11" s="1435">
        <f>SUMIFS($S$33:$S$1590,$E$33:$E$1590,$AG$34,$P$33:$P$1590,"&gt;=60",$P$33:$P$1590,"&lt;120")</f>
        <v>0</v>
      </c>
      <c r="R11" s="1480">
        <f>SUMIFS($T$33:$T$1590,$E$33:$E$1590,$AG$34,$P$33:$P$1590,"&gt;=60",$P$33:$P$1590,"&lt;120")</f>
        <v>0</v>
      </c>
      <c r="S11" s="375"/>
      <c r="T11" s="154"/>
      <c r="U11" s="61"/>
      <c r="V11" s="102"/>
      <c r="W11" s="50"/>
      <c r="X11" s="8"/>
      <c r="Y11" s="8"/>
      <c r="Z11" s="8"/>
      <c r="AA11" s="8"/>
      <c r="AB11" s="8"/>
      <c r="AC11" s="8"/>
      <c r="AD11" s="8"/>
    </row>
    <row r="12" spans="1:32" ht="15" customHeight="1" thickBot="1" x14ac:dyDescent="0.25">
      <c r="A12" s="17"/>
      <c r="B12" s="154"/>
      <c r="C12" s="154"/>
      <c r="D12" s="154"/>
      <c r="E12" s="154"/>
      <c r="F12" s="792" t="s">
        <v>802</v>
      </c>
      <c r="G12" s="1430"/>
      <c r="H12" s="985"/>
      <c r="I12" s="1436"/>
      <c r="J12" s="1219">
        <f>COUNTIFS($E$33:$E$1590,$AG$34,$P$33:$P$1590,"&gt;120")</f>
        <v>0</v>
      </c>
      <c r="K12" s="1435">
        <f>SUMIFS($L$33:$L$1590,$E$33:$E$1590,$AG$34,$P$33:$P$1590,"&gt;120")</f>
        <v>0</v>
      </c>
      <c r="L12" s="655">
        <f>SUMIFS($M$33:$M$1590,$E$33:$E$1590,$AG$34,$P$33:$P$1590,"&gt;120")</f>
        <v>0</v>
      </c>
      <c r="M12" s="328">
        <f>SUMIFS($N$33:$N$1590,$E$33:$E$1590,$AG$34,$P$33:$P$1590,"&gt;120")</f>
        <v>0</v>
      </c>
      <c r="N12" s="655">
        <f>SUMIFS($O$33:$O$1590,$E$33:$E$1590,$AG$34,$P$33:$P$1590,"&gt;120")</f>
        <v>0</v>
      </c>
      <c r="O12" s="655">
        <f>SUMIFS($Q$33:$Q$1590,$E$33:$E$1590,$AG$34,$P$33:$P$1590,"&gt;120")</f>
        <v>0</v>
      </c>
      <c r="P12" s="655">
        <f>SUMIFS($R$33:$R$1590,$E$33:$E$1590,$AG$34,$P$33:$P$1590,"&gt;120")</f>
        <v>0</v>
      </c>
      <c r="Q12" s="1435">
        <f>SUMIFS($S$33:$S$1590,$E$33:$E$1590,$AG$34,$P$33:$P$1590,"&gt;120")</f>
        <v>0</v>
      </c>
      <c r="R12" s="1480">
        <f>SUMIFS($T$33:$T$1590,$E$33:$E$1590,$AG$34,$P$33:$P$1590,"&gt;120")</f>
        <v>0</v>
      </c>
      <c r="S12" s="375"/>
      <c r="T12" s="154"/>
      <c r="U12" s="61"/>
      <c r="V12" s="102"/>
      <c r="W12" s="1426"/>
      <c r="X12" s="8"/>
      <c r="Y12" s="8"/>
      <c r="Z12" s="8"/>
      <c r="AA12" s="8"/>
      <c r="AB12" s="8"/>
      <c r="AC12" s="8"/>
      <c r="AD12" s="8"/>
    </row>
    <row r="13" spans="1:32" ht="15" customHeight="1" x14ac:dyDescent="0.2">
      <c r="A13" s="17"/>
      <c r="B13" s="154"/>
      <c r="C13" s="154"/>
      <c r="D13" s="154"/>
      <c r="E13" s="154"/>
      <c r="F13" s="793" t="s">
        <v>616</v>
      </c>
      <c r="G13" s="1437"/>
      <c r="H13" s="985"/>
      <c r="I13" s="1436"/>
      <c r="J13" s="1219">
        <f>IF(X36&gt;(J10+J11+J12),X36-(J10+J11+J12),0)</f>
        <v>0</v>
      </c>
      <c r="K13" s="1438">
        <f>IF(Y36&gt;(K10+K11+K12),Y36-(K10+K11+K12),0)</f>
        <v>0</v>
      </c>
      <c r="L13" s="1438">
        <f>IF(Z36&gt;(L10+L11+L12),(Z36-(L10+L11+L12)),0)</f>
        <v>0</v>
      </c>
      <c r="M13" s="345">
        <f>IF(AA36&lt;(M10+M11+M12),(AA36-(M10+M11+M12)),0)</f>
        <v>0</v>
      </c>
      <c r="N13" s="1438">
        <f>IF(AB36&gt;(N10+N11+N12),(AB36-(N10+N11+N12)),0)</f>
        <v>0</v>
      </c>
      <c r="O13" s="1438">
        <f>IF(AE36&gt;(O10+O11+O12),(AE36-(O10+O11+O12)),0)</f>
        <v>0</v>
      </c>
      <c r="P13" s="1438">
        <f>IF(AF36&gt;(P10+P11+P12),(AF36-(P10+P11+P12)),0)</f>
        <v>0</v>
      </c>
      <c r="Q13" s="1438">
        <f>IF(AC36&gt;(Q10+Q11+Q12),(AC36-(Q10+Q11+Q12)),0)</f>
        <v>0</v>
      </c>
      <c r="R13" s="1481">
        <f>IF(AD36&gt;(R10+R11+R12),(AD36-(R10+R11+R12)),0)</f>
        <v>0</v>
      </c>
      <c r="S13" s="154"/>
      <c r="T13" s="154"/>
      <c r="U13" s="61"/>
      <c r="V13" s="102"/>
      <c r="W13" s="50"/>
      <c r="X13" s="8"/>
      <c r="Y13" s="8"/>
      <c r="Z13" s="8"/>
      <c r="AA13" s="8"/>
      <c r="AB13" s="8"/>
      <c r="AC13" s="8"/>
      <c r="AD13" s="8"/>
    </row>
    <row r="14" spans="1:32" ht="15" customHeight="1" x14ac:dyDescent="0.2">
      <c r="A14" s="17"/>
      <c r="B14" s="154"/>
      <c r="C14" s="154"/>
      <c r="D14" s="154"/>
      <c r="E14" s="154"/>
      <c r="F14" s="796" t="s">
        <v>126</v>
      </c>
      <c r="G14" s="276"/>
      <c r="H14" s="275"/>
      <c r="I14" s="1439"/>
      <c r="J14" s="352">
        <f t="shared" ref="J14:O14" si="0">SUM(J10:J13)</f>
        <v>0</v>
      </c>
      <c r="K14" s="352">
        <f>SUM(K10:K13)</f>
        <v>0</v>
      </c>
      <c r="L14" s="352">
        <f t="shared" si="0"/>
        <v>0</v>
      </c>
      <c r="M14" s="332">
        <f t="shared" si="0"/>
        <v>0</v>
      </c>
      <c r="N14" s="352">
        <f t="shared" si="0"/>
        <v>0</v>
      </c>
      <c r="O14" s="352">
        <f t="shared" si="0"/>
        <v>0</v>
      </c>
      <c r="P14" s="352">
        <f>SUM(P10:P13)</f>
        <v>0</v>
      </c>
      <c r="Q14" s="352">
        <f>SUM(Q10:Q13)</f>
        <v>0</v>
      </c>
      <c r="R14" s="1482">
        <f>SUM(R10:R13)</f>
        <v>0</v>
      </c>
      <c r="S14" s="154"/>
      <c r="T14" s="154"/>
      <c r="U14" s="61"/>
      <c r="V14" s="101"/>
      <c r="AA14" s="8"/>
      <c r="AB14" s="8"/>
      <c r="AC14" s="8"/>
      <c r="AD14" s="8"/>
    </row>
    <row r="15" spans="1:32" ht="15" customHeight="1" x14ac:dyDescent="0.2">
      <c r="A15" s="17"/>
      <c r="B15" s="154"/>
      <c r="C15" s="154"/>
      <c r="D15" s="154"/>
      <c r="E15" s="154"/>
      <c r="F15" s="1440" t="s">
        <v>121</v>
      </c>
      <c r="G15" s="1441"/>
      <c r="H15" s="984"/>
      <c r="I15" s="1434"/>
      <c r="J15" s="1219">
        <f>SUM(COUNTIFS($E$33:$E$1590,AG35,$P$33:$P$1590,{"";"&lt;60"}))</f>
        <v>0</v>
      </c>
      <c r="K15" s="1219">
        <f>SUM(SUMIFS($L$33:$L$1590,$E$33:$E$1590,$AG$35,$P$33:$P$1590,{"";"&lt;60"}))</f>
        <v>0</v>
      </c>
      <c r="L15" s="1442">
        <f>SUM(SUMIFS($M$33:$M$1590,$E$33:$E$1590,$AG$35,$P$33:$P$1590,{"";"&lt;60"}))</f>
        <v>0</v>
      </c>
      <c r="M15" s="334">
        <f>SUM(SUMIFS($N$33:$N$1590,$E$33:$E$1590,$AG$35,$P$33:$P$1590,{"";"&lt;60"}))</f>
        <v>0</v>
      </c>
      <c r="N15" s="1442">
        <f>SUM(SUMIFS($O$33:$O$1590,$E$33:$E$1590,$AG$35,$P$33:$P$1590,{"";"&lt;60"}))</f>
        <v>0</v>
      </c>
      <c r="O15" s="1442">
        <f>SUM(SUMIFS($Q$33:$Q$1590,$E$33:$E$1590,$AG$35,$P$33:$P$1590,{"";"&lt;60"}))</f>
        <v>0</v>
      </c>
      <c r="P15" s="1442">
        <f>SUM(SUMIFS($R$33:$R$1590,$E$33:$E$1590,$AG$35,$P$33:$P$1590,{"";"&lt;60"}))</f>
        <v>0</v>
      </c>
      <c r="Q15" s="1442">
        <f>SUM(SUMIFS($S$33:$S$1590,$E$33:$E$1590,$AG$35,$P$33:$P$1590,{"";"&lt;60"}))</f>
        <v>0</v>
      </c>
      <c r="R15" s="1452">
        <f>SUM(SUMIFS($T$33:$T$1590,$E$33:$E$1590,$AG$35,$P$33:$P$1590,{"";"&lt;60"}))</f>
        <v>0</v>
      </c>
      <c r="S15" s="375"/>
      <c r="T15" s="154"/>
      <c r="U15" s="61"/>
      <c r="AA15" s="8"/>
      <c r="AB15" s="8"/>
      <c r="AC15" s="8"/>
      <c r="AD15" s="8"/>
    </row>
    <row r="16" spans="1:32" ht="15" customHeight="1" x14ac:dyDescent="0.2">
      <c r="A16" s="17"/>
      <c r="B16" s="154"/>
      <c r="C16" s="154"/>
      <c r="D16" s="154"/>
      <c r="E16" s="154"/>
      <c r="F16" s="792" t="s">
        <v>123</v>
      </c>
      <c r="G16" s="1430"/>
      <c r="H16" s="984"/>
      <c r="I16" s="1434"/>
      <c r="J16" s="1219">
        <f>COUNTIFS($E$33:$E$1590,AG35,$P$33:$P$1590,"&gt;=60",$P$33:$P$1590,"&lt;120")</f>
        <v>0</v>
      </c>
      <c r="K16" s="655">
        <f>SUMIFS($L$33:$L$1590,$E$33:$E$1590,$AG$35,$P$33:$P$1590,"&gt;=60",$P$33:$P$1590,"&lt;120")</f>
        <v>0</v>
      </c>
      <c r="L16" s="655">
        <f>SUMIFS($M$33:$M$1590,$E$33:$E$1590,$AG$35,$P$33:$P$1590,"&gt;=60",$P$33:$P$1590,"&lt;120")</f>
        <v>0</v>
      </c>
      <c r="M16" s="328">
        <f>SUMIFS($N$33:$N$1590,$E$33:$E$1590,$AG$35,$P$33:$P$1590,"&gt;=60",$P$33:$P$1590,"&lt;120")</f>
        <v>0</v>
      </c>
      <c r="N16" s="655">
        <f>SUMIFS($O$33:$O$1590,$E$33:$E$1590,$AG$35,$P$33:$P$1590,"&gt;=60",$P$33:$P$1590,"&lt;120")</f>
        <v>0</v>
      </c>
      <c r="O16" s="655">
        <f>SUMIFS($Q$33:$Q$1590,$E$33:$E$1590,$AG$35,$P$33:$P$1590,"&gt;=60",$P$33:$P$1590,"&lt;120")</f>
        <v>0</v>
      </c>
      <c r="P16" s="655">
        <f>SUMIFS($R$33:$R$1590,$E$33:$E$1590,$AG$35,$P$33:$P$1590,"&gt;=60",$P$33:$P$1590,"&lt;120")</f>
        <v>0</v>
      </c>
      <c r="Q16" s="1435">
        <f>SUMIFS($S$33:$S$1590,$E$33:$E$1590,$AG$35,$P$33:$P$1590,"&gt;=60",$P$33:$P$1590,"&lt;120")</f>
        <v>0</v>
      </c>
      <c r="R16" s="1480">
        <f>SUMIFS($T$33:$T$1590,$E$33:$E$1590,$AG$35,$P$33:$P$1590,"&gt;=60",$P$33:$P$1590,"&lt;120")</f>
        <v>0</v>
      </c>
      <c r="S16" s="375"/>
      <c r="T16" s="154"/>
      <c r="U16" s="61"/>
      <c r="AA16" s="8"/>
      <c r="AB16" s="8"/>
      <c r="AC16" s="8"/>
      <c r="AD16" s="8"/>
    </row>
    <row r="17" spans="1:32" ht="15" customHeight="1" x14ac:dyDescent="0.2">
      <c r="A17" s="17"/>
      <c r="B17" s="154"/>
      <c r="C17" s="154"/>
      <c r="D17" s="154"/>
      <c r="E17" s="154"/>
      <c r="F17" s="792" t="s">
        <v>803</v>
      </c>
      <c r="G17" s="1437"/>
      <c r="H17" s="985"/>
      <c r="I17" s="1436"/>
      <c r="J17" s="1219">
        <f>COUNTIFS($E$33:$E$1590,$AG$35,$P$33:$P$1590,"&gt;120")</f>
        <v>0</v>
      </c>
      <c r="K17" s="1435">
        <f>SUMIFS($L$33:$L$1590,$E$33:$E$1590,$AG$35,$P$33:$P$1590,"&gt;120")</f>
        <v>0</v>
      </c>
      <c r="L17" s="655">
        <f>SUMIFS($M$33:$M$1590,$E$33:$E$1590,$AG$35,$P$33:$P$1590,"&gt;120")</f>
        <v>0</v>
      </c>
      <c r="M17" s="328">
        <f>SUMIFS($N$33:$N$1590,$E$33:$E$1590,$AG$35,$P$33:$P$1590,"&gt;120")</f>
        <v>0</v>
      </c>
      <c r="N17" s="655">
        <f>SUMIFS($O$33:$O$1590,$E$33:$E$1590,$AG$35,$P$33:$P$1590,"&gt;120")</f>
        <v>0</v>
      </c>
      <c r="O17" s="655">
        <f>SUMIFS($Q$33:$Q$1590,$E$33:$E$1590,$AG$35,$P$33:$P$1590,"&gt;120")</f>
        <v>0</v>
      </c>
      <c r="P17" s="655">
        <f>SUMIFS($R$33:$R$1590,$E$33:$E$1590,$AG$35,$P$33:$P$1590,"&gt;120")</f>
        <v>0</v>
      </c>
      <c r="Q17" s="1435">
        <f>SUMIFS($S$33:$S$1590,$E$33:$E$1590,$AG$35,$P$33:$P$1590,"&gt;120")</f>
        <v>0</v>
      </c>
      <c r="R17" s="1480">
        <f>SUMIFS($T$33:$T$1590,$E$33:$E$1590,$AG$35,$P$33:$P$1590,"&gt;120")</f>
        <v>0</v>
      </c>
      <c r="S17" s="375"/>
      <c r="T17" s="154"/>
      <c r="U17" s="61"/>
      <c r="AA17" s="8"/>
      <c r="AB17" s="8"/>
      <c r="AC17" s="8"/>
      <c r="AD17" s="8"/>
    </row>
    <row r="18" spans="1:32" ht="15" customHeight="1" x14ac:dyDescent="0.2">
      <c r="A18" s="17"/>
      <c r="B18" s="154"/>
      <c r="C18" s="154"/>
      <c r="D18" s="154"/>
      <c r="E18" s="154"/>
      <c r="F18" s="793" t="s">
        <v>824</v>
      </c>
      <c r="G18" s="1437"/>
      <c r="H18" s="985"/>
      <c r="I18" s="1436"/>
      <c r="J18" s="1219">
        <f>IF(X38&gt;(J15+J16+J17),X38-(J15+J16+J17),0)</f>
        <v>0</v>
      </c>
      <c r="K18" s="1443">
        <f>IF(Y38&gt;(K15+K16+K17),(Y38-(K15+K16+K17)),0)</f>
        <v>0</v>
      </c>
      <c r="L18" s="1443">
        <f>IF(Z38&gt;(L15+L16+L17),(Z38-(L15+L16+L17)),0)</f>
        <v>0</v>
      </c>
      <c r="M18" s="566">
        <f>IF(AA38&lt;(M15+M16+M17),(AA38-(M15+M16+M17)),0)</f>
        <v>0</v>
      </c>
      <c r="N18" s="1443">
        <f>IF(AB38&gt;(N15+N16+N17),(AB38-(N15+N16+N17)),0)</f>
        <v>0</v>
      </c>
      <c r="O18" s="1443">
        <f>IF(AE38&gt;(O15+O16+O17),(AE38-(O15+O16+O17)),0)</f>
        <v>0</v>
      </c>
      <c r="P18" s="1443">
        <f>IF(AF38&gt;(P15+P16+P17),(AF38-(P15+P16+P17)),0)</f>
        <v>0</v>
      </c>
      <c r="Q18" s="1443">
        <f>IF(AC38&gt;(Q15+Q16+Q17),(AC38-(Q15+Q16+Q17)),0)</f>
        <v>0</v>
      </c>
      <c r="R18" s="1483">
        <f>IF(AD38&gt;(R15+R16+R17),(AD38-(R15+R16+R17)),0)</f>
        <v>0</v>
      </c>
      <c r="S18" s="154"/>
      <c r="T18" s="154"/>
      <c r="U18" s="61"/>
      <c r="AA18" s="8"/>
      <c r="AB18" s="8"/>
      <c r="AC18" s="8"/>
      <c r="AD18" s="8"/>
    </row>
    <row r="19" spans="1:32" ht="15" customHeight="1" x14ac:dyDescent="0.2">
      <c r="A19" s="17"/>
      <c r="B19" s="154"/>
      <c r="C19" s="154"/>
      <c r="D19" s="154"/>
      <c r="E19" s="154"/>
      <c r="F19" s="796" t="s">
        <v>127</v>
      </c>
      <c r="G19" s="276"/>
      <c r="H19" s="275"/>
      <c r="I19" s="1439"/>
      <c r="J19" s="352">
        <f t="shared" ref="J19:R19" si="1">SUM(J15:J18)</f>
        <v>0</v>
      </c>
      <c r="K19" s="352">
        <f t="shared" si="1"/>
        <v>0</v>
      </c>
      <c r="L19" s="352">
        <f t="shared" si="1"/>
        <v>0</v>
      </c>
      <c r="M19" s="330">
        <f t="shared" si="1"/>
        <v>0</v>
      </c>
      <c r="N19" s="352">
        <f t="shared" si="1"/>
        <v>0</v>
      </c>
      <c r="O19" s="352">
        <f t="shared" si="1"/>
        <v>0</v>
      </c>
      <c r="P19" s="352">
        <f t="shared" si="1"/>
        <v>0</v>
      </c>
      <c r="Q19" s="352">
        <f t="shared" si="1"/>
        <v>0</v>
      </c>
      <c r="R19" s="1482">
        <f t="shared" si="1"/>
        <v>0</v>
      </c>
      <c r="S19" s="154"/>
      <c r="T19" s="154"/>
      <c r="U19" s="61"/>
      <c r="AA19" s="8"/>
      <c r="AB19" s="8"/>
      <c r="AC19" s="8"/>
      <c r="AD19" s="8"/>
    </row>
    <row r="20" spans="1:32" ht="15" customHeight="1" x14ac:dyDescent="0.2">
      <c r="A20" s="17"/>
      <c r="B20" s="154"/>
      <c r="C20" s="154"/>
      <c r="D20" s="154"/>
      <c r="E20" s="154"/>
      <c r="F20" s="1440"/>
      <c r="G20" s="1441"/>
      <c r="H20" s="1444"/>
      <c r="I20" s="1445"/>
      <c r="J20" s="1446"/>
      <c r="K20" s="1446"/>
      <c r="L20" s="1446"/>
      <c r="M20" s="333"/>
      <c r="N20" s="1446"/>
      <c r="O20" s="1446"/>
      <c r="P20" s="1446"/>
      <c r="Q20" s="879"/>
      <c r="R20" s="989"/>
      <c r="S20" s="154"/>
      <c r="T20" s="154"/>
      <c r="U20" s="61"/>
      <c r="AA20" s="8"/>
      <c r="AB20" s="8"/>
      <c r="AC20" s="8"/>
      <c r="AD20" s="8"/>
    </row>
    <row r="21" spans="1:32" ht="15" customHeight="1" x14ac:dyDescent="0.2">
      <c r="A21" s="17"/>
      <c r="B21" s="154"/>
      <c r="C21" s="154"/>
      <c r="D21" s="154"/>
      <c r="E21" s="154"/>
      <c r="F21" s="793" t="s">
        <v>119</v>
      </c>
      <c r="G21" s="1437"/>
      <c r="H21" s="984"/>
      <c r="I21" s="1434"/>
      <c r="J21" s="1219">
        <f>X39</f>
        <v>0</v>
      </c>
      <c r="K21" s="1438">
        <f>Y39</f>
        <v>0</v>
      </c>
      <c r="L21" s="1442">
        <f>Z39</f>
        <v>0</v>
      </c>
      <c r="M21" s="567">
        <f>AA39</f>
        <v>0</v>
      </c>
      <c r="N21" s="108">
        <f>AB39</f>
        <v>0</v>
      </c>
      <c r="O21" s="108">
        <f>AE39</f>
        <v>0</v>
      </c>
      <c r="P21" s="108">
        <f>AF39</f>
        <v>0</v>
      </c>
      <c r="Q21" s="261">
        <f>AC39</f>
        <v>0</v>
      </c>
      <c r="R21" s="1484">
        <f>AD39</f>
        <v>0</v>
      </c>
      <c r="S21" s="154"/>
      <c r="T21" s="154"/>
      <c r="U21" s="62"/>
      <c r="W21" s="124" t="s">
        <v>568</v>
      </c>
      <c r="AA21" s="8"/>
      <c r="AB21" s="8"/>
      <c r="AC21" s="8"/>
      <c r="AD21" s="8"/>
    </row>
    <row r="22" spans="1:32" ht="15" customHeight="1" thickBot="1" x14ac:dyDescent="0.25">
      <c r="A22" s="17"/>
      <c r="B22" s="154"/>
      <c r="C22" s="154"/>
      <c r="D22" s="154"/>
      <c r="E22" s="154"/>
      <c r="F22" s="796" t="s">
        <v>128</v>
      </c>
      <c r="G22" s="276"/>
      <c r="H22" s="1447"/>
      <c r="I22" s="1448"/>
      <c r="J22" s="381">
        <f t="shared" ref="J22:R22" si="2">J14+J19+J21</f>
        <v>0</v>
      </c>
      <c r="K22" s="95">
        <f t="shared" si="2"/>
        <v>0</v>
      </c>
      <c r="L22" s="95">
        <f t="shared" si="2"/>
        <v>0</v>
      </c>
      <c r="M22" s="565">
        <f t="shared" si="2"/>
        <v>0</v>
      </c>
      <c r="N22" s="95">
        <f t="shared" si="2"/>
        <v>0</v>
      </c>
      <c r="O22" s="95">
        <f t="shared" si="2"/>
        <v>0</v>
      </c>
      <c r="P22" s="95">
        <f t="shared" si="2"/>
        <v>0</v>
      </c>
      <c r="Q22" s="95">
        <f t="shared" si="2"/>
        <v>0</v>
      </c>
      <c r="R22" s="804">
        <f t="shared" si="2"/>
        <v>0</v>
      </c>
      <c r="S22" s="154"/>
      <c r="T22" s="154"/>
      <c r="U22" s="62"/>
      <c r="W22" s="124" t="s">
        <v>569</v>
      </c>
      <c r="AA22" s="8"/>
      <c r="AB22" s="8"/>
      <c r="AC22" s="8"/>
      <c r="AD22" s="8"/>
    </row>
    <row r="23" spans="1:32" ht="15" customHeight="1" thickTop="1" x14ac:dyDescent="0.2">
      <c r="A23" s="17"/>
      <c r="B23" s="154"/>
      <c r="C23" s="154"/>
      <c r="D23" s="154"/>
      <c r="E23" s="154"/>
      <c r="F23" s="1449"/>
      <c r="G23" s="1432"/>
      <c r="H23" s="161"/>
      <c r="I23" s="1450"/>
      <c r="J23" s="1451"/>
      <c r="K23" s="1451"/>
      <c r="L23" s="1451"/>
      <c r="M23" s="1451"/>
      <c r="N23" s="1451"/>
      <c r="O23" s="1451"/>
      <c r="P23" s="1451"/>
      <c r="Q23" s="1451"/>
      <c r="R23" s="1485"/>
      <c r="S23" s="154"/>
      <c r="T23" s="154"/>
      <c r="U23" s="62"/>
      <c r="V23" s="8"/>
      <c r="W23" s="124" t="s">
        <v>570</v>
      </c>
      <c r="X23" s="8"/>
      <c r="Y23" s="8"/>
      <c r="Z23" s="8"/>
      <c r="AA23" s="8"/>
      <c r="AB23" s="92"/>
      <c r="AC23" s="92"/>
      <c r="AD23" s="8"/>
    </row>
    <row r="24" spans="1:32" ht="15" customHeight="1" x14ac:dyDescent="0.2">
      <c r="A24" s="17"/>
      <c r="B24" s="1111">
        <f>COUNT(N33:N1590)</f>
        <v>0</v>
      </c>
      <c r="C24" s="154"/>
      <c r="D24" s="154"/>
      <c r="E24" s="154"/>
      <c r="F24" s="794" t="s">
        <v>571</v>
      </c>
      <c r="G24" s="1430"/>
      <c r="H24" s="161"/>
      <c r="I24" s="1450"/>
      <c r="J24" s="1444"/>
      <c r="K24" s="879"/>
      <c r="L24" s="879"/>
      <c r="M24" s="879"/>
      <c r="N24" s="879"/>
      <c r="O24" s="879"/>
      <c r="P24" s="879"/>
      <c r="Q24" s="879"/>
      <c r="R24" s="989"/>
      <c r="S24" s="154"/>
      <c r="T24" s="154"/>
      <c r="U24" s="62"/>
      <c r="V24" s="8"/>
      <c r="W24" s="791" t="s">
        <v>34</v>
      </c>
      <c r="X24" s="8"/>
      <c r="Y24" s="8"/>
      <c r="Z24" s="8"/>
      <c r="AA24" s="8"/>
      <c r="AB24" s="92"/>
      <c r="AC24" s="92"/>
      <c r="AD24" s="8"/>
    </row>
    <row r="25" spans="1:32" ht="15" customHeight="1" x14ac:dyDescent="0.2">
      <c r="A25" s="17"/>
      <c r="B25" s="154"/>
      <c r="C25" s="154"/>
      <c r="D25" s="154"/>
      <c r="E25" s="154"/>
      <c r="F25" s="792" t="s">
        <v>568</v>
      </c>
      <c r="G25" s="1430"/>
      <c r="H25" s="1444"/>
      <c r="I25" s="1441"/>
      <c r="J25" s="1435">
        <f>COUNTIFS($D$33:$D$1590,$F$25)</f>
        <v>0</v>
      </c>
      <c r="K25" s="1442">
        <f>SUMIFS($L$33:$L$1590,$D$33:$D$1590,$F$25)</f>
        <v>0</v>
      </c>
      <c r="L25" s="1442">
        <f>SUMIFS($M$33:$M$1590,$D$33:$D$1590,$F$25)</f>
        <v>0</v>
      </c>
      <c r="M25" s="334">
        <f>SUMIFS($N$33:$N$1590,$D$33:$D$1590,$F$25)</f>
        <v>0</v>
      </c>
      <c r="N25" s="1442">
        <f>SUMIFS($O$33:$O$1590,$D$33:$D$1590,$F$25)</f>
        <v>0</v>
      </c>
      <c r="O25" s="1442">
        <f>SUMIFS($Q$33:$Q$1590,$D$33:$D$1590,$F$25)</f>
        <v>0</v>
      </c>
      <c r="P25" s="1442">
        <f>SUMIFS($R$33:$R$1590,$D$33:$D$1590,$F$25)</f>
        <v>0</v>
      </c>
      <c r="Q25" s="1442">
        <f>SUMIFS($S$33:$S$1590,$D$33:$D$1590,$F$25)</f>
        <v>0</v>
      </c>
      <c r="R25" s="1452">
        <f>SUMIFS($T$33:$T$1590,$D$33:$D$1590,$F$25)</f>
        <v>0</v>
      </c>
      <c r="S25" s="154"/>
      <c r="T25" s="154"/>
      <c r="U25" s="62"/>
      <c r="V25" s="8"/>
      <c r="W25" s="8"/>
      <c r="X25" s="8"/>
      <c r="Y25" s="8"/>
      <c r="Z25" s="8"/>
      <c r="AA25" s="8"/>
      <c r="AB25" s="8"/>
      <c r="AC25" s="8"/>
      <c r="AD25" s="8"/>
    </row>
    <row r="26" spans="1:32" ht="15" customHeight="1" x14ac:dyDescent="0.2">
      <c r="A26" s="17"/>
      <c r="B26" s="154"/>
      <c r="C26" s="154"/>
      <c r="D26" s="795"/>
      <c r="E26" s="154"/>
      <c r="F26" s="805" t="s">
        <v>569</v>
      </c>
      <c r="G26" s="1430"/>
      <c r="H26" s="83"/>
      <c r="I26" s="1430"/>
      <c r="J26" s="1442">
        <f>COUNTIFS($D$33:$D$1590,$F$26)</f>
        <v>0</v>
      </c>
      <c r="K26" s="1442">
        <f>SUMIFS($L$33:$L$1590,$D$33:$D$1590,$F$26)</f>
        <v>0</v>
      </c>
      <c r="L26" s="1442">
        <f>SUMIFS($M$33:$M$1590,$D$33:$D$1590,$F$26)</f>
        <v>0</v>
      </c>
      <c r="M26" s="334">
        <f>SUMIFS($N$33:$N$1590,$D$33:$D$1590,$F$26)</f>
        <v>0</v>
      </c>
      <c r="N26" s="1442">
        <f>SUMIFS($O$33:$O$1590,$D$33:$D$1590,$F$26)</f>
        <v>0</v>
      </c>
      <c r="O26" s="1442">
        <f>SUMIFS($Q$33:$Q$1590,$D$33:$D$1590,$F$26)</f>
        <v>0</v>
      </c>
      <c r="P26" s="1442">
        <f>SUMIFS($R$33:$R$1590,$D$33:$D$1590,$F$26)</f>
        <v>0</v>
      </c>
      <c r="Q26" s="1442">
        <f>SUMIFS($S$33:$S$1590,$D$33:$D$1590,$F$26)</f>
        <v>0</v>
      </c>
      <c r="R26" s="1452">
        <f>SUMIFS($T$33:$T$1590,$D$33:$D$1590,$F$26)</f>
        <v>0</v>
      </c>
      <c r="S26" s="154"/>
      <c r="T26" s="154"/>
      <c r="U26" s="61"/>
      <c r="V26" s="50"/>
      <c r="W26" s="8"/>
      <c r="X26" s="8"/>
      <c r="Y26" s="8"/>
      <c r="Z26" s="8"/>
      <c r="AA26" s="8"/>
      <c r="AB26" s="8"/>
      <c r="AC26" s="8"/>
      <c r="AD26" s="8"/>
    </row>
    <row r="27" spans="1:32" ht="15" customHeight="1" x14ac:dyDescent="0.2">
      <c r="A27" s="17"/>
      <c r="B27" s="154"/>
      <c r="C27" s="154"/>
      <c r="D27" s="154"/>
      <c r="E27" s="154"/>
      <c r="F27" s="793" t="s">
        <v>573</v>
      </c>
      <c r="G27" s="1437"/>
      <c r="H27" s="84"/>
      <c r="I27" s="1453"/>
      <c r="J27" s="1454">
        <f>COUNTIFS($D$33:$D$1590,$F$27)</f>
        <v>0</v>
      </c>
      <c r="K27" s="1454">
        <f>SUMIFS($L$33:$L$1590,$D$33:$D$1590,$F$27)</f>
        <v>0</v>
      </c>
      <c r="L27" s="1454">
        <f>SUMIFS($M$33:$M$1590,$D$33:$D$1590,$F$27)</f>
        <v>0</v>
      </c>
      <c r="M27" s="329">
        <f>SUMIFS($N$33:$N$1590,$D$33:$D$1590,$F$27)</f>
        <v>0</v>
      </c>
      <c r="N27" s="1454">
        <f>SUMIFS($O$33:$O$1590,$D$33:$D$1590,$F$27)</f>
        <v>0</v>
      </c>
      <c r="O27" s="1454">
        <f>SUMIFS($Q$33:$Q$1590,$D$33:$D$1590,$F$27)</f>
        <v>0</v>
      </c>
      <c r="P27" s="1454">
        <f>SUMIFS($R$33:$R$1590,$D$33:$D$1590,$F$27)</f>
        <v>0</v>
      </c>
      <c r="Q27" s="1454">
        <f>SUMIFS($S$33:$S$1590,$D$33:$D$1590,$F$27)</f>
        <v>0</v>
      </c>
      <c r="R27" s="1455">
        <f>SUMIFS($T$33:$T$1590,$D$33:$D$1590,$F$27)</f>
        <v>0</v>
      </c>
      <c r="S27" s="154"/>
      <c r="T27" s="154"/>
      <c r="U27" s="62"/>
      <c r="V27" s="8"/>
      <c r="W27" s="8"/>
      <c r="X27" s="8"/>
      <c r="Y27" s="8"/>
      <c r="Z27" s="8"/>
      <c r="AA27" s="8"/>
      <c r="AB27" s="8"/>
      <c r="AC27" s="8"/>
      <c r="AD27" s="8"/>
    </row>
    <row r="28" spans="1:32" ht="13.5" thickBot="1" x14ac:dyDescent="0.25">
      <c r="A28" s="17"/>
      <c r="B28" s="154"/>
      <c r="C28" s="154"/>
      <c r="D28" s="154"/>
      <c r="E28" s="154"/>
      <c r="F28" s="806" t="s">
        <v>25</v>
      </c>
      <c r="G28" s="1456"/>
      <c r="H28" s="87"/>
      <c r="I28" s="1456"/>
      <c r="J28" s="381">
        <f>SUM(J25:J27)</f>
        <v>0</v>
      </c>
      <c r="K28" s="381">
        <f>SUM(K25:K27)</f>
        <v>0</v>
      </c>
      <c r="L28" s="381">
        <f t="shared" ref="L28:R28" si="3">SUM(L25:L27)</f>
        <v>0</v>
      </c>
      <c r="M28" s="381">
        <f t="shared" si="3"/>
        <v>0</v>
      </c>
      <c r="N28" s="381">
        <f t="shared" si="3"/>
        <v>0</v>
      </c>
      <c r="O28" s="381">
        <f t="shared" si="3"/>
        <v>0</v>
      </c>
      <c r="P28" s="381">
        <f t="shared" si="3"/>
        <v>0</v>
      </c>
      <c r="Q28" s="381">
        <f t="shared" si="3"/>
        <v>0</v>
      </c>
      <c r="R28" s="1486">
        <f t="shared" si="3"/>
        <v>0</v>
      </c>
      <c r="S28" s="154"/>
      <c r="T28" s="154"/>
      <c r="U28" s="61"/>
      <c r="V28" s="50"/>
      <c r="W28" s="50"/>
      <c r="X28" s="78">
        <f>COUNTIF($E$33:$E$1590,AG27)</f>
        <v>0</v>
      </c>
      <c r="Y28" s="8"/>
      <c r="Z28" s="8"/>
      <c r="AA28" s="8"/>
      <c r="AB28" s="8"/>
      <c r="AC28" s="8"/>
      <c r="AD28" s="8"/>
    </row>
    <row r="29" spans="1:32" ht="13.5" thickTop="1" x14ac:dyDescent="0.2">
      <c r="A29" s="17"/>
      <c r="B29" s="154"/>
      <c r="C29" s="154"/>
      <c r="D29" s="154"/>
      <c r="E29" s="17"/>
      <c r="F29" s="17"/>
      <c r="G29" s="17"/>
      <c r="H29" s="17"/>
      <c r="I29" s="17"/>
      <c r="J29" s="17"/>
      <c r="K29" s="17"/>
      <c r="L29" s="154"/>
      <c r="M29" s="17"/>
      <c r="N29" s="17"/>
      <c r="O29" s="17"/>
      <c r="P29" s="17"/>
      <c r="Q29" s="17"/>
      <c r="R29" s="17"/>
      <c r="S29" s="17"/>
      <c r="T29" s="161"/>
      <c r="U29" s="61"/>
      <c r="V29" s="50"/>
      <c r="W29" s="50"/>
      <c r="X29" s="8"/>
      <c r="Y29" s="8"/>
      <c r="Z29" s="8"/>
      <c r="AA29" s="8"/>
      <c r="AB29" s="8"/>
      <c r="AC29" s="8"/>
      <c r="AD29" s="65"/>
      <c r="AE29" s="51"/>
    </row>
    <row r="30" spans="1:32" x14ac:dyDescent="0.2">
      <c r="A30" s="35" t="s">
        <v>17</v>
      </c>
      <c r="B30" s="161"/>
      <c r="C30" s="161"/>
      <c r="D30" s="161"/>
      <c r="E30" s="206"/>
      <c r="F30" s="206"/>
      <c r="G30" s="206"/>
      <c r="H30" s="206"/>
      <c r="I30" s="206"/>
      <c r="J30" s="206"/>
      <c r="K30" s="170">
        <f>SUM(L33:L1589)</f>
        <v>0</v>
      </c>
      <c r="L30" s="170">
        <f>SUM(M33:M1589)</f>
        <v>0</v>
      </c>
      <c r="M30" s="170">
        <f>SUM(N33:N1589)</f>
        <v>0</v>
      </c>
      <c r="N30" s="170">
        <f>SUM(O33:O1589)</f>
        <v>0</v>
      </c>
      <c r="O30" s="206"/>
      <c r="P30" s="206"/>
      <c r="Q30" s="154"/>
      <c r="R30" s="170">
        <f>SUM(R33:R1589)</f>
        <v>0</v>
      </c>
      <c r="S30" s="170">
        <f>SUM(S33:S1589)</f>
        <v>0</v>
      </c>
      <c r="T30" s="170">
        <f>SUM(T33:T1589)</f>
        <v>0</v>
      </c>
      <c r="U30" s="61"/>
      <c r="V30" s="50"/>
      <c r="W30" s="50"/>
      <c r="X30" s="8"/>
      <c r="Y30" s="8"/>
      <c r="Z30" s="8"/>
      <c r="AA30" s="8"/>
      <c r="AB30" s="8"/>
      <c r="AC30" s="8"/>
      <c r="AD30" s="65"/>
      <c r="AE30" s="51"/>
    </row>
    <row r="31" spans="1:32" x14ac:dyDescent="0.2">
      <c r="A31" s="1457"/>
      <c r="B31" s="1604"/>
      <c r="C31" s="1605"/>
      <c r="D31" s="1605"/>
      <c r="E31" s="1605"/>
      <c r="F31" s="1605"/>
      <c r="G31" s="1458"/>
      <c r="H31" s="1458"/>
      <c r="I31" s="1458"/>
      <c r="J31" s="1458"/>
      <c r="K31" s="1458"/>
      <c r="L31" s="913"/>
      <c r="M31" s="1458"/>
      <c r="N31" s="1458"/>
      <c r="O31" s="913"/>
      <c r="P31" s="913"/>
      <c r="Q31" s="913"/>
      <c r="R31" s="1458"/>
      <c r="S31" s="1458"/>
      <c r="T31" s="206"/>
      <c r="U31" s="61"/>
      <c r="V31" s="50"/>
      <c r="W31" s="50"/>
      <c r="X31" s="8"/>
      <c r="Y31" s="8"/>
      <c r="Z31" s="8"/>
      <c r="AA31" s="8"/>
      <c r="AB31" s="51"/>
      <c r="AC31" s="51"/>
      <c r="AD31" s="8"/>
    </row>
    <row r="32" spans="1:32" ht="51.95" customHeight="1" x14ac:dyDescent="0.2">
      <c r="A32" s="180" t="s">
        <v>26</v>
      </c>
      <c r="B32" s="180" t="s">
        <v>27</v>
      </c>
      <c r="C32" s="180" t="s">
        <v>245</v>
      </c>
      <c r="D32" s="174" t="s">
        <v>459</v>
      </c>
      <c r="E32" s="771" t="s">
        <v>113</v>
      </c>
      <c r="F32" s="771" t="s">
        <v>1052</v>
      </c>
      <c r="G32" s="180" t="s">
        <v>38</v>
      </c>
      <c r="H32" s="771" t="s">
        <v>28</v>
      </c>
      <c r="I32" s="772" t="s">
        <v>117</v>
      </c>
      <c r="J32" s="771" t="s">
        <v>1053</v>
      </c>
      <c r="K32" s="771" t="s">
        <v>137</v>
      </c>
      <c r="L32" s="771" t="s">
        <v>118</v>
      </c>
      <c r="M32" s="772" t="s">
        <v>115</v>
      </c>
      <c r="N32" s="180" t="s">
        <v>116</v>
      </c>
      <c r="O32" s="205" t="str">
        <f xml:space="preserve"> "Loan Balance at Year End "&amp;YEAR($B$6)</f>
        <v>Loan Balance at Year End 1900</v>
      </c>
      <c r="P32" s="771" t="s">
        <v>162</v>
      </c>
      <c r="Q32" s="771" t="s">
        <v>104</v>
      </c>
      <c r="R32" s="771" t="str">
        <f>"Accrued Interest"&amp;YEAR($B$6)</f>
        <v>Accrued Interest1900</v>
      </c>
      <c r="S32" s="205" t="str">
        <f>"Value of Segregated Fund "&amp;YEAR($B$6)</f>
        <v>Value of Segregated Fund 1900</v>
      </c>
      <c r="T32" s="205" t="str">
        <f>"Other Assets at Year End  "&amp;YEAR($B$6)</f>
        <v>Other Assets at Year End  1900</v>
      </c>
      <c r="U32" s="61"/>
      <c r="V32" s="50"/>
      <c r="W32" s="176" t="s">
        <v>113</v>
      </c>
      <c r="X32" s="217" t="s">
        <v>132</v>
      </c>
      <c r="Y32" s="176" t="s">
        <v>103</v>
      </c>
      <c r="Z32" s="176" t="s">
        <v>115</v>
      </c>
      <c r="AA32" s="176" t="s">
        <v>129</v>
      </c>
      <c r="AB32" s="176" t="s">
        <v>246</v>
      </c>
      <c r="AC32" s="176" t="s">
        <v>138</v>
      </c>
      <c r="AD32" s="176" t="s">
        <v>239</v>
      </c>
      <c r="AE32" s="176" t="s">
        <v>104</v>
      </c>
      <c r="AF32" s="176" t="s">
        <v>131</v>
      </c>
    </row>
    <row r="33" spans="1:33" x14ac:dyDescent="0.2">
      <c r="A33" s="1174"/>
      <c r="B33" s="1174"/>
      <c r="C33" s="1174"/>
      <c r="D33" s="1215"/>
      <c r="E33" s="394"/>
      <c r="F33" s="1459"/>
      <c r="G33" s="1460"/>
      <c r="H33" s="1487"/>
      <c r="I33" s="1461"/>
      <c r="J33" s="1462"/>
      <c r="K33" s="1463"/>
      <c r="L33" s="1170"/>
      <c r="M33" s="166"/>
      <c r="N33" s="325"/>
      <c r="O33" s="297">
        <f>M33+N33</f>
        <v>0</v>
      </c>
      <c r="P33" s="1464"/>
      <c r="Q33" s="280"/>
      <c r="R33" s="280"/>
      <c r="S33" s="391">
        <f t="shared" ref="S33:S96" si="4">IF(K33=$AA$46,O33,0)</f>
        <v>0</v>
      </c>
      <c r="T33" s="391">
        <f t="shared" ref="T33:T96" si="5">IF(OR(K33=$AA$47,ISBLANK(K33)),O33,0)</f>
        <v>0</v>
      </c>
      <c r="U33" s="5"/>
      <c r="V33" s="50"/>
      <c r="W33" s="129"/>
      <c r="X33" s="130"/>
      <c r="Y33" s="131" t="s">
        <v>133</v>
      </c>
      <c r="Z33" s="131" t="s">
        <v>133</v>
      </c>
      <c r="AA33" s="131" t="s">
        <v>133</v>
      </c>
      <c r="AB33" s="131" t="s">
        <v>133</v>
      </c>
      <c r="AC33" s="131"/>
      <c r="AD33" s="131"/>
      <c r="AE33" s="131" t="s">
        <v>133</v>
      </c>
      <c r="AF33" s="131" t="s">
        <v>133</v>
      </c>
      <c r="AG33" s="346" t="s">
        <v>114</v>
      </c>
    </row>
    <row r="34" spans="1:33" x14ac:dyDescent="0.2">
      <c r="A34" s="1174"/>
      <c r="B34" s="1465"/>
      <c r="C34" s="165"/>
      <c r="D34" s="1215"/>
      <c r="E34" s="394"/>
      <c r="F34" s="1459"/>
      <c r="G34" s="1460"/>
      <c r="H34" s="1487"/>
      <c r="I34" s="1461"/>
      <c r="J34" s="1462"/>
      <c r="K34" s="1463"/>
      <c r="L34" s="366"/>
      <c r="M34" s="166"/>
      <c r="N34" s="325"/>
      <c r="O34" s="297">
        <f t="shared" ref="O34:O97" si="6">M34+N34</f>
        <v>0</v>
      </c>
      <c r="P34" s="1466"/>
      <c r="Q34" s="280"/>
      <c r="R34" s="280"/>
      <c r="S34" s="391">
        <f t="shared" si="4"/>
        <v>0</v>
      </c>
      <c r="T34" s="391">
        <f t="shared" si="5"/>
        <v>0</v>
      </c>
      <c r="U34" s="4"/>
      <c r="V34" s="16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63" t="s">
        <v>124</v>
      </c>
    </row>
    <row r="35" spans="1:33" x14ac:dyDescent="0.2">
      <c r="A35" s="1465"/>
      <c r="B35" s="1174"/>
      <c r="C35" s="1467"/>
      <c r="D35" s="1215"/>
      <c r="E35" s="394"/>
      <c r="F35" s="1459"/>
      <c r="G35" s="1417"/>
      <c r="H35" s="1487"/>
      <c r="I35" s="1461"/>
      <c r="J35" s="1462"/>
      <c r="K35" s="1463"/>
      <c r="L35" s="280"/>
      <c r="M35" s="280"/>
      <c r="N35" s="325"/>
      <c r="O35" s="297">
        <f t="shared" si="6"/>
        <v>0</v>
      </c>
      <c r="P35" s="1464"/>
      <c r="Q35" s="280"/>
      <c r="R35" s="280"/>
      <c r="S35" s="391">
        <f t="shared" si="4"/>
        <v>0</v>
      </c>
      <c r="T35" s="391">
        <f t="shared" si="5"/>
        <v>0</v>
      </c>
      <c r="U35" s="4"/>
      <c r="V35" s="16"/>
      <c r="W35" s="130" t="s">
        <v>124</v>
      </c>
      <c r="X35" s="78">
        <f>COUNTIF($E$33:$E$1590,AG34)</f>
        <v>0</v>
      </c>
      <c r="Y35" s="127">
        <f>SUMIF($E$33:$E$1590,AG34,$L$33:$L$1590)</f>
        <v>0</v>
      </c>
      <c r="Z35" s="127">
        <f>SUMIF($E$33:$E$1590,AG34,$M$33:$M$1590)</f>
        <v>0</v>
      </c>
      <c r="AA35" s="273">
        <f>SUMIF($E$33:$E$1590,AG34,$N$33:$N$1590)</f>
        <v>0</v>
      </c>
      <c r="AB35" s="127">
        <f>SUMIF($E$33:$E$1590,AG34,$O$33:$O$1590)</f>
        <v>0</v>
      </c>
      <c r="AC35" s="127">
        <f>SUMIF($E$33:$E$1590,AG34,$S$33:$S$1590)</f>
        <v>0</v>
      </c>
      <c r="AD35" s="127">
        <f>SUMIF($E$33:$E$1590,AG34,$T$33:$T$1590)</f>
        <v>0</v>
      </c>
      <c r="AE35" s="127">
        <f>SUMIF($E$33:$E$1590,AG34,$Q$33:$Q$1590)</f>
        <v>0</v>
      </c>
      <c r="AF35" s="127">
        <f>SUMIF($E$33:$E$1590,AG34,$R$33:$R$1590)</f>
        <v>0</v>
      </c>
      <c r="AG35" s="63" t="s">
        <v>125</v>
      </c>
    </row>
    <row r="36" spans="1:33" x14ac:dyDescent="0.2">
      <c r="A36" s="1174"/>
      <c r="B36" s="1174"/>
      <c r="C36" s="1174"/>
      <c r="D36" s="1215"/>
      <c r="E36" s="394"/>
      <c r="F36" s="1488"/>
      <c r="G36" s="1418"/>
      <c r="H36" s="1487"/>
      <c r="I36" s="1461"/>
      <c r="J36" s="1462"/>
      <c r="K36" s="1463"/>
      <c r="L36" s="263"/>
      <c r="M36" s="263"/>
      <c r="N36" s="325"/>
      <c r="O36" s="297">
        <f t="shared" si="6"/>
        <v>0</v>
      </c>
      <c r="P36" s="1466"/>
      <c r="Q36" s="280"/>
      <c r="R36" s="280"/>
      <c r="S36" s="391">
        <f t="shared" si="4"/>
        <v>0</v>
      </c>
      <c r="T36" s="391">
        <f t="shared" si="5"/>
        <v>0</v>
      </c>
      <c r="U36" s="4"/>
      <c r="V36" s="16"/>
      <c r="W36" s="123" t="s">
        <v>134</v>
      </c>
      <c r="X36" s="148">
        <f t="shared" ref="X36:AF36" si="7">SUM(X35:X35)</f>
        <v>0</v>
      </c>
      <c r="Y36" s="148">
        <f t="shared" si="7"/>
        <v>0</v>
      </c>
      <c r="Z36" s="148">
        <f t="shared" si="7"/>
        <v>0</v>
      </c>
      <c r="AA36" s="330">
        <f t="shared" si="7"/>
        <v>0</v>
      </c>
      <c r="AB36" s="148">
        <f t="shared" si="7"/>
        <v>0</v>
      </c>
      <c r="AC36" s="148">
        <f t="shared" si="7"/>
        <v>0</v>
      </c>
      <c r="AD36" s="148">
        <f t="shared" si="7"/>
        <v>0</v>
      </c>
      <c r="AE36" s="148">
        <f t="shared" si="7"/>
        <v>0</v>
      </c>
      <c r="AF36" s="148">
        <f t="shared" si="7"/>
        <v>0</v>
      </c>
      <c r="AG36" s="63" t="s">
        <v>119</v>
      </c>
    </row>
    <row r="37" spans="1:33" x14ac:dyDescent="0.2">
      <c r="A37" s="1174"/>
      <c r="B37" s="1174"/>
      <c r="C37" s="1174"/>
      <c r="D37" s="1215"/>
      <c r="E37" s="394"/>
      <c r="F37" s="1459"/>
      <c r="G37" s="1417"/>
      <c r="H37" s="1487"/>
      <c r="I37" s="1461"/>
      <c r="J37" s="1462"/>
      <c r="K37" s="1463"/>
      <c r="L37" s="263"/>
      <c r="M37" s="280"/>
      <c r="N37" s="325"/>
      <c r="O37" s="297">
        <f t="shared" si="6"/>
        <v>0</v>
      </c>
      <c r="P37" s="1466"/>
      <c r="Q37" s="280"/>
      <c r="R37" s="280"/>
      <c r="S37" s="391">
        <f t="shared" si="4"/>
        <v>0</v>
      </c>
      <c r="T37" s="391">
        <f t="shared" si="5"/>
        <v>0</v>
      </c>
      <c r="U37" s="4"/>
      <c r="V37" s="16"/>
      <c r="W37" s="62"/>
      <c r="X37" s="78"/>
      <c r="Y37" s="127"/>
      <c r="Z37" s="127"/>
      <c r="AA37" s="273"/>
      <c r="AB37" s="127"/>
      <c r="AC37" s="127"/>
      <c r="AD37" s="127"/>
      <c r="AE37" s="127"/>
      <c r="AF37" s="127"/>
    </row>
    <row r="38" spans="1:33" x14ac:dyDescent="0.2">
      <c r="A38" s="1174"/>
      <c r="B38" s="1174"/>
      <c r="C38" s="165"/>
      <c r="D38" s="1215"/>
      <c r="E38" s="394"/>
      <c r="F38" s="1459"/>
      <c r="G38" s="1417"/>
      <c r="H38" s="1487"/>
      <c r="I38" s="1461"/>
      <c r="J38" s="1462"/>
      <c r="K38" s="1463"/>
      <c r="L38" s="263"/>
      <c r="M38" s="280"/>
      <c r="N38" s="325"/>
      <c r="O38" s="297">
        <f t="shared" si="6"/>
        <v>0</v>
      </c>
      <c r="P38" s="1466"/>
      <c r="Q38" s="280"/>
      <c r="R38" s="280"/>
      <c r="S38" s="391">
        <f t="shared" si="4"/>
        <v>0</v>
      </c>
      <c r="T38" s="391">
        <f t="shared" si="5"/>
        <v>0</v>
      </c>
      <c r="U38" s="4"/>
      <c r="V38" s="16"/>
      <c r="W38" s="130" t="s">
        <v>125</v>
      </c>
      <c r="X38" s="78">
        <f>COUNTIF($E$33:$E$1590,AG35)</f>
        <v>0</v>
      </c>
      <c r="Y38" s="127">
        <f>SUMIF($E$33:$E$1590,AG35,$L$33:$L$1590)</f>
        <v>0</v>
      </c>
      <c r="Z38" s="127">
        <f>SUMIF($E$33:$E$1590,AG35,$M$33:$M$1590)</f>
        <v>0</v>
      </c>
      <c r="AA38" s="273">
        <f>SUMIF($E$33:$E$1590,AG35,$N$33:$N$1590)</f>
        <v>0</v>
      </c>
      <c r="AB38" s="127">
        <f>SUMIF($E$33:$E$1590,AG35,$O$33:$O$1590)</f>
        <v>0</v>
      </c>
      <c r="AC38" s="127">
        <f>SUMIF($E$33:$E$1590,AG35,$S$33:$S$1590)</f>
        <v>0</v>
      </c>
      <c r="AD38" s="127">
        <f>SUMIF($E$33:$E$1590,AG35,$T$33:$T$1590)</f>
        <v>0</v>
      </c>
      <c r="AE38" s="127">
        <f>SUMIF($E$33:$E$1590,AG35,$Q$33:$Q$1590)</f>
        <v>0</v>
      </c>
      <c r="AF38" s="127">
        <f>SUMIF($E$33:$E$1590,AG35,$R$33:$R$1590)</f>
        <v>0</v>
      </c>
      <c r="AG38" s="63"/>
    </row>
    <row r="39" spans="1:33" x14ac:dyDescent="0.2">
      <c r="A39" s="1465"/>
      <c r="B39" s="1465"/>
      <c r="C39" s="1174"/>
      <c r="D39" s="1215"/>
      <c r="E39" s="394"/>
      <c r="F39" s="1459"/>
      <c r="G39" s="1417"/>
      <c r="H39" s="1487"/>
      <c r="I39" s="1461"/>
      <c r="J39" s="1462"/>
      <c r="K39" s="1463"/>
      <c r="L39" s="366"/>
      <c r="M39" s="166"/>
      <c r="N39" s="325"/>
      <c r="O39" s="297">
        <f t="shared" si="6"/>
        <v>0</v>
      </c>
      <c r="P39" s="1466"/>
      <c r="Q39" s="280"/>
      <c r="R39" s="280"/>
      <c r="S39" s="391">
        <f t="shared" si="4"/>
        <v>0</v>
      </c>
      <c r="T39" s="391">
        <f t="shared" si="5"/>
        <v>0</v>
      </c>
      <c r="U39" s="4"/>
      <c r="V39" s="16"/>
      <c r="W39" s="130" t="s">
        <v>119</v>
      </c>
      <c r="X39" s="78">
        <f>COUNTIF($E$33:$E$1590,AG36)</f>
        <v>0</v>
      </c>
      <c r="Y39" s="127">
        <f>SUMIF($E$33:$E$1590,AG36,$L$33:$L$1590)</f>
        <v>0</v>
      </c>
      <c r="Z39" s="127">
        <f>SUMIF($E$33:$E$1590,AG36,$M$33:$M$1590)</f>
        <v>0</v>
      </c>
      <c r="AA39" s="273">
        <f>SUMIF($E$33:$E$1590,AG36,$N$33:$N$1590)</f>
        <v>0</v>
      </c>
      <c r="AB39" s="127">
        <f>SUMIF($E$33:$E$1590,AG36,$O$33:$O$1590)</f>
        <v>0</v>
      </c>
      <c r="AC39" s="127">
        <f>SUMIF($E$33:$E$1590,AG36,$S$33:$S$1590)</f>
        <v>0</v>
      </c>
      <c r="AD39" s="127">
        <f>SUMIF($E$33:$E$1590,AG36,$T$33:$T$1590)</f>
        <v>0</v>
      </c>
      <c r="AE39" s="127">
        <f>SUMIF($E$33:$E$1590,AG36,$Q$33:$Q$1590)</f>
        <v>0</v>
      </c>
      <c r="AF39" s="127">
        <f>SUMIF($E$33:$E$1590,AG36,$R$33:$R$1590)</f>
        <v>0</v>
      </c>
    </row>
    <row r="40" spans="1:33" x14ac:dyDescent="0.2">
      <c r="A40" s="97"/>
      <c r="B40" s="1179"/>
      <c r="C40" s="165"/>
      <c r="D40" s="1215"/>
      <c r="E40" s="394"/>
      <c r="F40" s="1459"/>
      <c r="G40" s="1417"/>
      <c r="H40" s="1487"/>
      <c r="I40" s="1461"/>
      <c r="J40" s="1462"/>
      <c r="K40" s="1463"/>
      <c r="L40" s="366"/>
      <c r="M40" s="166"/>
      <c r="N40" s="325"/>
      <c r="O40" s="297">
        <f t="shared" si="6"/>
        <v>0</v>
      </c>
      <c r="P40" s="1466"/>
      <c r="Q40" s="280"/>
      <c r="R40" s="280"/>
      <c r="S40" s="391">
        <f t="shared" si="4"/>
        <v>0</v>
      </c>
      <c r="T40" s="391">
        <f t="shared" si="5"/>
        <v>0</v>
      </c>
      <c r="U40" s="4"/>
      <c r="V40" s="16"/>
      <c r="W40" s="78"/>
      <c r="X40" s="78"/>
      <c r="Y40" s="127"/>
      <c r="Z40" s="127"/>
      <c r="AA40" s="273"/>
      <c r="AB40" s="127"/>
      <c r="AC40" s="127"/>
      <c r="AD40" s="127"/>
      <c r="AE40" s="127"/>
      <c r="AF40" s="127"/>
      <c r="AG40" s="63"/>
    </row>
    <row r="41" spans="1:33" x14ac:dyDescent="0.2">
      <c r="A41" s="97"/>
      <c r="B41" s="1179"/>
      <c r="C41" s="165"/>
      <c r="D41" s="1215"/>
      <c r="E41" s="394"/>
      <c r="F41" s="1459"/>
      <c r="G41" s="1417"/>
      <c r="H41" s="1487"/>
      <c r="I41" s="1461"/>
      <c r="J41" s="1462"/>
      <c r="K41" s="1463"/>
      <c r="L41" s="366"/>
      <c r="M41" s="166"/>
      <c r="N41" s="325"/>
      <c r="O41" s="297">
        <f t="shared" si="6"/>
        <v>0</v>
      </c>
      <c r="P41" s="1464"/>
      <c r="Q41" s="280"/>
      <c r="R41" s="280"/>
      <c r="S41" s="391">
        <f t="shared" si="4"/>
        <v>0</v>
      </c>
      <c r="T41" s="391">
        <f t="shared" si="5"/>
        <v>0</v>
      </c>
      <c r="U41" s="4"/>
      <c r="W41" s="377" t="s">
        <v>135</v>
      </c>
      <c r="X41" s="379">
        <f t="shared" ref="X41:AF41" si="8">SUM(X36:X39)</f>
        <v>0</v>
      </c>
      <c r="Y41" s="379">
        <f t="shared" si="8"/>
        <v>0</v>
      </c>
      <c r="Z41" s="379">
        <f t="shared" si="8"/>
        <v>0</v>
      </c>
      <c r="AA41" s="380">
        <f t="shared" si="8"/>
        <v>0</v>
      </c>
      <c r="AB41" s="379">
        <f t="shared" si="8"/>
        <v>0</v>
      </c>
      <c r="AC41" s="379">
        <f t="shared" si="8"/>
        <v>0</v>
      </c>
      <c r="AD41" s="379">
        <f t="shared" si="8"/>
        <v>0</v>
      </c>
      <c r="AE41" s="379">
        <f t="shared" si="8"/>
        <v>0</v>
      </c>
      <c r="AF41" s="379">
        <f t="shared" si="8"/>
        <v>0</v>
      </c>
      <c r="AG41" s="63"/>
    </row>
    <row r="42" spans="1:33" x14ac:dyDescent="0.2">
      <c r="A42" s="97"/>
      <c r="B42" s="1179"/>
      <c r="C42" s="165"/>
      <c r="D42" s="1215"/>
      <c r="E42" s="394"/>
      <c r="F42" s="1459"/>
      <c r="G42" s="1417"/>
      <c r="H42" s="1487"/>
      <c r="I42" s="1468"/>
      <c r="J42" s="1469"/>
      <c r="K42" s="1463"/>
      <c r="L42" s="366"/>
      <c r="M42" s="166"/>
      <c r="N42" s="325"/>
      <c r="O42" s="297">
        <f t="shared" si="6"/>
        <v>0</v>
      </c>
      <c r="P42" s="1466"/>
      <c r="Q42" s="280"/>
      <c r="R42" s="280"/>
      <c r="S42" s="391">
        <f t="shared" si="4"/>
        <v>0</v>
      </c>
      <c r="T42" s="391">
        <f t="shared" si="5"/>
        <v>0</v>
      </c>
      <c r="U42" s="4"/>
      <c r="W42" s="8"/>
      <c r="X42" s="8"/>
      <c r="Y42" s="8"/>
      <c r="Z42" s="8"/>
      <c r="AA42" s="8"/>
      <c r="AB42" s="8"/>
      <c r="AC42" s="8"/>
      <c r="AD42" s="8"/>
    </row>
    <row r="43" spans="1:33" x14ac:dyDescent="0.2">
      <c r="A43" s="97"/>
      <c r="B43" s="1179"/>
      <c r="C43" s="1470"/>
      <c r="D43" s="1215"/>
      <c r="E43" s="394"/>
      <c r="F43" s="1459"/>
      <c r="G43" s="1417"/>
      <c r="H43" s="1487"/>
      <c r="I43" s="1461"/>
      <c r="J43" s="1462"/>
      <c r="K43" s="1463"/>
      <c r="L43" s="366"/>
      <c r="M43" s="166"/>
      <c r="N43" s="325"/>
      <c r="O43" s="297">
        <f t="shared" si="6"/>
        <v>0</v>
      </c>
      <c r="P43" s="1466"/>
      <c r="Q43" s="280"/>
      <c r="R43" s="280"/>
      <c r="S43" s="391">
        <f t="shared" si="4"/>
        <v>0</v>
      </c>
      <c r="T43" s="391">
        <f t="shared" si="5"/>
        <v>0</v>
      </c>
      <c r="U43" s="4"/>
      <c r="X43" s="101">
        <f>X41-J22</f>
        <v>0</v>
      </c>
      <c r="Y43" s="101">
        <f>Y41-K22</f>
        <v>0</v>
      </c>
      <c r="Z43" s="101">
        <f>Z41-L22</f>
        <v>0</v>
      </c>
      <c r="AA43" s="101">
        <f>AA41-M22</f>
        <v>0</v>
      </c>
      <c r="AB43" s="101">
        <f>AB41-N22</f>
        <v>0</v>
      </c>
      <c r="AC43" s="101">
        <f>AC41-Q22</f>
        <v>0</v>
      </c>
      <c r="AD43" s="101">
        <f>AD41-R22</f>
        <v>0</v>
      </c>
      <c r="AE43" s="101">
        <f>AE41-O22</f>
        <v>0</v>
      </c>
      <c r="AF43" s="101">
        <f>AF41-P22</f>
        <v>0</v>
      </c>
    </row>
    <row r="44" spans="1:33" x14ac:dyDescent="0.2">
      <c r="A44" s="97"/>
      <c r="B44" s="97"/>
      <c r="C44" s="165"/>
      <c r="D44" s="1215"/>
      <c r="E44" s="394"/>
      <c r="F44" s="1459"/>
      <c r="G44" s="1417"/>
      <c r="H44" s="1487"/>
      <c r="I44" s="1471"/>
      <c r="J44" s="1472"/>
      <c r="K44" s="1463"/>
      <c r="L44" s="1217"/>
      <c r="M44" s="166"/>
      <c r="N44" s="325"/>
      <c r="O44" s="297">
        <f t="shared" si="6"/>
        <v>0</v>
      </c>
      <c r="P44" s="1466"/>
      <c r="Q44" s="280"/>
      <c r="R44" s="280"/>
      <c r="S44" s="391">
        <f t="shared" si="4"/>
        <v>0</v>
      </c>
      <c r="T44" s="391">
        <f t="shared" si="5"/>
        <v>0</v>
      </c>
      <c r="U44" s="4"/>
      <c r="AE44" s="8"/>
    </row>
    <row r="45" spans="1:33" x14ac:dyDescent="0.2">
      <c r="A45" s="97"/>
      <c r="B45" s="1179"/>
      <c r="C45" s="165"/>
      <c r="D45" s="1215"/>
      <c r="E45" s="394"/>
      <c r="F45" s="1459"/>
      <c r="G45" s="1417"/>
      <c r="H45" s="1487"/>
      <c r="I45" s="1461"/>
      <c r="J45" s="1462"/>
      <c r="K45" s="1463"/>
      <c r="L45" s="366"/>
      <c r="M45" s="166"/>
      <c r="N45" s="325"/>
      <c r="O45" s="297">
        <f t="shared" si="6"/>
        <v>0</v>
      </c>
      <c r="P45" s="1466"/>
      <c r="Q45" s="280"/>
      <c r="R45" s="280"/>
      <c r="S45" s="391">
        <f t="shared" si="4"/>
        <v>0</v>
      </c>
      <c r="T45" s="391">
        <f t="shared" si="5"/>
        <v>0</v>
      </c>
      <c r="U45" s="4"/>
      <c r="AB45" s="111"/>
      <c r="AC45" s="8"/>
      <c r="AD45" s="8"/>
      <c r="AE45" s="8"/>
    </row>
    <row r="46" spans="1:33" x14ac:dyDescent="0.2">
      <c r="A46" s="97"/>
      <c r="B46" s="1179"/>
      <c r="C46" s="165"/>
      <c r="D46" s="1215"/>
      <c r="E46" s="394"/>
      <c r="F46" s="1459"/>
      <c r="G46" s="1417"/>
      <c r="H46" s="1487"/>
      <c r="I46" s="1468"/>
      <c r="J46" s="1469"/>
      <c r="K46" s="1463"/>
      <c r="L46" s="366"/>
      <c r="M46" s="166"/>
      <c r="N46" s="325"/>
      <c r="O46" s="297">
        <f t="shared" si="6"/>
        <v>0</v>
      </c>
      <c r="P46" s="1464"/>
      <c r="Q46" s="280"/>
      <c r="R46" s="280"/>
      <c r="S46" s="391">
        <f t="shared" si="4"/>
        <v>0</v>
      </c>
      <c r="T46" s="391">
        <f t="shared" si="5"/>
        <v>0</v>
      </c>
      <c r="U46" s="4"/>
      <c r="W46" s="210" t="s">
        <v>225</v>
      </c>
      <c r="X46" s="311" t="str">
        <f>"Valuation Amount Balance Sheet "&amp;YEAR($B$6)</f>
        <v>Valuation Amount Balance Sheet 1900</v>
      </c>
      <c r="Y46" s="312" t="s">
        <v>224</v>
      </c>
      <c r="Z46" s="312" t="str">
        <f>"Other Assets at Year End "&amp;YEAR($B$6)</f>
        <v>Other Assets at Year End 1900</v>
      </c>
      <c r="AA46" s="8" t="s">
        <v>44</v>
      </c>
      <c r="AB46" s="346" t="s">
        <v>327</v>
      </c>
      <c r="AC46" s="8"/>
      <c r="AD46" s="8"/>
      <c r="AE46" s="8"/>
    </row>
    <row r="47" spans="1:33" x14ac:dyDescent="0.2">
      <c r="A47" s="97"/>
      <c r="B47" s="1179"/>
      <c r="C47" s="165"/>
      <c r="D47" s="1215"/>
      <c r="E47" s="394"/>
      <c r="F47" s="1459"/>
      <c r="G47" s="1417"/>
      <c r="H47" s="1487"/>
      <c r="I47" s="1473"/>
      <c r="J47" s="1474"/>
      <c r="K47" s="1463"/>
      <c r="L47" s="366"/>
      <c r="M47" s="166"/>
      <c r="N47" s="325"/>
      <c r="O47" s="297">
        <f t="shared" si="6"/>
        <v>0</v>
      </c>
      <c r="P47" s="1464"/>
      <c r="Q47" s="280"/>
      <c r="R47" s="280"/>
      <c r="S47" s="391">
        <f t="shared" si="4"/>
        <v>0</v>
      </c>
      <c r="T47" s="391">
        <f t="shared" si="5"/>
        <v>0</v>
      </c>
      <c r="U47" s="4"/>
      <c r="W47" s="893" t="s">
        <v>804</v>
      </c>
      <c r="X47" s="221">
        <f>N10</f>
        <v>0</v>
      </c>
      <c r="Y47" s="221">
        <f>Q10</f>
        <v>0</v>
      </c>
      <c r="Z47" s="221">
        <f>R10</f>
        <v>0</v>
      </c>
      <c r="AA47" s="124" t="s">
        <v>31</v>
      </c>
      <c r="AB47" s="119"/>
      <c r="AC47" s="170" t="s">
        <v>138</v>
      </c>
      <c r="AD47" s="170" t="s">
        <v>34</v>
      </c>
      <c r="AE47" s="512" t="s">
        <v>16</v>
      </c>
    </row>
    <row r="48" spans="1:33" x14ac:dyDescent="0.2">
      <c r="A48" s="97"/>
      <c r="B48" s="1179"/>
      <c r="C48" s="165"/>
      <c r="D48" s="1215"/>
      <c r="E48" s="394"/>
      <c r="F48" s="1459"/>
      <c r="G48" s="1417"/>
      <c r="H48" s="1487"/>
      <c r="I48" s="1473"/>
      <c r="J48" s="1474"/>
      <c r="K48" s="1463"/>
      <c r="L48" s="366"/>
      <c r="M48" s="166"/>
      <c r="N48" s="325"/>
      <c r="O48" s="297">
        <f t="shared" si="6"/>
        <v>0</v>
      </c>
      <c r="P48" s="1466"/>
      <c r="Q48" s="280"/>
      <c r="R48" s="280"/>
      <c r="S48" s="391">
        <f t="shared" si="4"/>
        <v>0</v>
      </c>
      <c r="T48" s="391">
        <f t="shared" si="5"/>
        <v>0</v>
      </c>
      <c r="U48" s="4"/>
      <c r="W48" s="222" t="s">
        <v>121</v>
      </c>
      <c r="X48" s="221">
        <f>N15</f>
        <v>0</v>
      </c>
      <c r="Y48" s="221">
        <f>Q15</f>
        <v>0</v>
      </c>
      <c r="Z48" s="221">
        <f>R15</f>
        <v>0</v>
      </c>
      <c r="AB48" s="119" t="s">
        <v>124</v>
      </c>
      <c r="AC48" s="127">
        <f>SUMIFS($R$33:$R$1590,$E$33:$E$1590,$AG$34,$K$33:$K$1590,"Yes")</f>
        <v>0</v>
      </c>
      <c r="AD48" s="127">
        <f>SUMIFS($R$33:$R$1590,$E$33:$E$1590,$AG$34,$K$33:$K$1590,"No")</f>
        <v>0</v>
      </c>
      <c r="AE48" s="231">
        <f>SUM(AC48:AD48)</f>
        <v>0</v>
      </c>
    </row>
    <row r="49" spans="1:31" x14ac:dyDescent="0.2">
      <c r="A49" s="165"/>
      <c r="B49" s="1179"/>
      <c r="C49" s="165"/>
      <c r="D49" s="1215"/>
      <c r="E49" s="394"/>
      <c r="F49" s="1459"/>
      <c r="G49" s="1417"/>
      <c r="H49" s="1487"/>
      <c r="I49" s="1473"/>
      <c r="J49" s="1474"/>
      <c r="K49" s="1463"/>
      <c r="L49" s="366"/>
      <c r="M49" s="166"/>
      <c r="N49" s="325"/>
      <c r="O49" s="297">
        <f t="shared" si="6"/>
        <v>0</v>
      </c>
      <c r="P49" s="1466"/>
      <c r="Q49" s="280"/>
      <c r="R49" s="280"/>
      <c r="S49" s="391">
        <f t="shared" si="4"/>
        <v>0</v>
      </c>
      <c r="T49" s="391">
        <f t="shared" si="5"/>
        <v>0</v>
      </c>
      <c r="U49" s="4"/>
      <c r="W49" s="222" t="s">
        <v>122</v>
      </c>
      <c r="X49" s="221">
        <f>N11</f>
        <v>0</v>
      </c>
      <c r="Y49" s="221">
        <f>Q11</f>
        <v>0</v>
      </c>
      <c r="Z49" s="221">
        <f>R11</f>
        <v>0</v>
      </c>
      <c r="AB49" s="78"/>
      <c r="AC49" s="113">
        <f>SUM(AC47:AC48)</f>
        <v>0</v>
      </c>
      <c r="AD49" s="113">
        <f>SUM(AD47:AD48)</f>
        <v>0</v>
      </c>
      <c r="AE49" s="113">
        <f>SUM(AE47:AE48)</f>
        <v>0</v>
      </c>
    </row>
    <row r="50" spans="1:31" x14ac:dyDescent="0.2">
      <c r="A50" s="97"/>
      <c r="B50" s="1179"/>
      <c r="C50" s="165"/>
      <c r="D50" s="1215"/>
      <c r="E50" s="394"/>
      <c r="F50" s="1459"/>
      <c r="G50" s="1417"/>
      <c r="H50" s="1487"/>
      <c r="I50" s="1461"/>
      <c r="J50" s="1462"/>
      <c r="K50" s="1463"/>
      <c r="L50" s="366"/>
      <c r="M50" s="166"/>
      <c r="N50" s="325"/>
      <c r="O50" s="297">
        <f t="shared" si="6"/>
        <v>0</v>
      </c>
      <c r="P50" s="1466"/>
      <c r="Q50" s="280"/>
      <c r="R50" s="280"/>
      <c r="S50" s="391">
        <f t="shared" si="4"/>
        <v>0</v>
      </c>
      <c r="T50" s="391">
        <f t="shared" si="5"/>
        <v>0</v>
      </c>
      <c r="U50" s="4"/>
      <c r="W50" s="222" t="s">
        <v>123</v>
      </c>
      <c r="X50" s="221">
        <f>N16</f>
        <v>0</v>
      </c>
      <c r="Y50" s="221">
        <f>Q16</f>
        <v>0</v>
      </c>
      <c r="Z50" s="221">
        <f>R16</f>
        <v>0</v>
      </c>
      <c r="AB50" s="119" t="s">
        <v>125</v>
      </c>
      <c r="AC50" s="127">
        <f>SUMIFS($R$33:$R$1590,$E$33:$E$1590,$AG$35,$K$33:$K$1590,"Yes")</f>
        <v>0</v>
      </c>
      <c r="AD50" s="127">
        <f>SUMIFS($R$33:$R$1590,$E$33:$E$1590,$AG$35,$K$33:$K$1590,"No")</f>
        <v>0</v>
      </c>
      <c r="AE50" s="231">
        <f>SUM(AC50:AD50)</f>
        <v>0</v>
      </c>
    </row>
    <row r="51" spans="1:31" x14ac:dyDescent="0.2">
      <c r="A51" s="97"/>
      <c r="B51" s="1179"/>
      <c r="C51" s="165"/>
      <c r="D51" s="1215"/>
      <c r="E51" s="394"/>
      <c r="F51" s="1459"/>
      <c r="G51" s="1417"/>
      <c r="H51" s="1487"/>
      <c r="I51" s="1461"/>
      <c r="J51" s="1462"/>
      <c r="K51" s="1463"/>
      <c r="L51" s="366"/>
      <c r="M51" s="166"/>
      <c r="N51" s="325"/>
      <c r="O51" s="297">
        <f t="shared" si="6"/>
        <v>0</v>
      </c>
      <c r="P51" s="1466"/>
      <c r="Q51" s="280"/>
      <c r="R51" s="280"/>
      <c r="S51" s="391">
        <f t="shared" si="4"/>
        <v>0</v>
      </c>
      <c r="T51" s="391">
        <f t="shared" si="5"/>
        <v>0</v>
      </c>
      <c r="U51" s="4"/>
      <c r="W51" s="222" t="s">
        <v>801</v>
      </c>
      <c r="X51" s="1027">
        <f>+N12</f>
        <v>0</v>
      </c>
      <c r="Y51" s="1027">
        <f>+Q12</f>
        <v>0</v>
      </c>
      <c r="Z51" s="1027">
        <f>R12</f>
        <v>0</v>
      </c>
      <c r="AB51" s="119" t="s">
        <v>328</v>
      </c>
      <c r="AC51" s="127">
        <f>SUMIFS($R$33:$R$1590,$E$33:$E$1590,$AG$36,$K$33:$K$1590,"Yes")</f>
        <v>0</v>
      </c>
      <c r="AD51" s="127">
        <f>SUMIFS($R$33:$R$1590,$E$33:$E$1590,$AG$36,$K$33:$K$1590,"No")</f>
        <v>0</v>
      </c>
      <c r="AE51" s="231">
        <f>SUM(AC51:AD51)</f>
        <v>0</v>
      </c>
    </row>
    <row r="52" spans="1:31" x14ac:dyDescent="0.2">
      <c r="A52" s="97"/>
      <c r="B52" s="1179"/>
      <c r="C52" s="165"/>
      <c r="D52" s="1215"/>
      <c r="E52" s="394"/>
      <c r="F52" s="1459"/>
      <c r="G52" s="1417"/>
      <c r="H52" s="1487"/>
      <c r="I52" s="1461"/>
      <c r="J52" s="1462"/>
      <c r="K52" s="1463"/>
      <c r="L52" s="366"/>
      <c r="M52" s="166"/>
      <c r="N52" s="325"/>
      <c r="O52" s="297">
        <f t="shared" si="6"/>
        <v>0</v>
      </c>
      <c r="P52" s="1466"/>
      <c r="Q52" s="280"/>
      <c r="R52" s="280"/>
      <c r="S52" s="391">
        <f t="shared" si="4"/>
        <v>0</v>
      </c>
      <c r="T52" s="391">
        <f t="shared" si="5"/>
        <v>0</v>
      </c>
      <c r="U52" s="4"/>
      <c r="W52" s="222" t="s">
        <v>805</v>
      </c>
      <c r="X52" s="1027">
        <f>+N17</f>
        <v>0</v>
      </c>
      <c r="Y52" s="1027">
        <f>+Q17</f>
        <v>0</v>
      </c>
      <c r="Z52" s="1027">
        <f>+R17</f>
        <v>0</v>
      </c>
      <c r="AB52" s="123" t="s">
        <v>16</v>
      </c>
      <c r="AC52" s="121">
        <f>AC49+AC50+AC51</f>
        <v>0</v>
      </c>
      <c r="AD52" s="121">
        <f>AD49+AD50+AD51</f>
        <v>0</v>
      </c>
      <c r="AE52" s="121">
        <f>AE49+AE50+AE51</f>
        <v>0</v>
      </c>
    </row>
    <row r="53" spans="1:31" x14ac:dyDescent="0.2">
      <c r="A53" s="97"/>
      <c r="B53" s="1179"/>
      <c r="C53" s="165"/>
      <c r="D53" s="1215"/>
      <c r="E53" s="394"/>
      <c r="F53" s="1459"/>
      <c r="G53" s="1417"/>
      <c r="H53" s="1487"/>
      <c r="I53" s="1461"/>
      <c r="J53" s="1462"/>
      <c r="K53" s="1463"/>
      <c r="L53" s="366"/>
      <c r="M53" s="166"/>
      <c r="N53" s="325"/>
      <c r="O53" s="297">
        <f t="shared" si="6"/>
        <v>0</v>
      </c>
      <c r="P53" s="1466"/>
      <c r="Q53" s="280"/>
      <c r="R53" s="280"/>
      <c r="S53" s="391">
        <f t="shared" si="4"/>
        <v>0</v>
      </c>
      <c r="T53" s="391">
        <f t="shared" si="5"/>
        <v>0</v>
      </c>
      <c r="U53" s="4"/>
      <c r="W53" s="222" t="s">
        <v>119</v>
      </c>
      <c r="X53" s="221">
        <f>N21</f>
        <v>0</v>
      </c>
      <c r="Y53" s="221">
        <f>Q21</f>
        <v>0</v>
      </c>
      <c r="Z53" s="221">
        <f>R21</f>
        <v>0</v>
      </c>
      <c r="AE53" s="8"/>
    </row>
    <row r="54" spans="1:31" x14ac:dyDescent="0.2">
      <c r="A54" s="97"/>
      <c r="B54" s="1179"/>
      <c r="C54" s="165"/>
      <c r="D54" s="1215"/>
      <c r="E54" s="394"/>
      <c r="F54" s="1459"/>
      <c r="G54" s="1417"/>
      <c r="H54" s="1487"/>
      <c r="I54" s="1468"/>
      <c r="J54" s="1469"/>
      <c r="K54" s="1463"/>
      <c r="L54" s="366"/>
      <c r="M54" s="166"/>
      <c r="N54" s="325"/>
      <c r="O54" s="297">
        <f t="shared" si="6"/>
        <v>0</v>
      </c>
      <c r="P54" s="1466"/>
      <c r="Q54" s="280"/>
      <c r="R54" s="280"/>
      <c r="S54" s="391">
        <f t="shared" si="4"/>
        <v>0</v>
      </c>
      <c r="T54" s="391">
        <f t="shared" si="5"/>
        <v>0</v>
      </c>
      <c r="U54" s="4"/>
      <c r="W54" s="222" t="s">
        <v>34</v>
      </c>
      <c r="X54" s="221">
        <f>N13+N18</f>
        <v>0</v>
      </c>
      <c r="Y54" s="221">
        <f>Q13+Q18</f>
        <v>0</v>
      </c>
      <c r="Z54" s="221">
        <f>R13+R18</f>
        <v>0</v>
      </c>
      <c r="AE54" s="8"/>
    </row>
    <row r="55" spans="1:31" x14ac:dyDescent="0.2">
      <c r="A55" s="97"/>
      <c r="B55" s="97"/>
      <c r="C55" s="165"/>
      <c r="D55" s="1215"/>
      <c r="E55" s="394"/>
      <c r="F55" s="1459"/>
      <c r="G55" s="1417"/>
      <c r="H55" s="1487"/>
      <c r="I55" s="1461"/>
      <c r="J55" s="1462"/>
      <c r="K55" s="1463"/>
      <c r="L55" s="366"/>
      <c r="M55" s="166"/>
      <c r="N55" s="325"/>
      <c r="O55" s="297">
        <f t="shared" si="6"/>
        <v>0</v>
      </c>
      <c r="P55" s="1464"/>
      <c r="Q55" s="263"/>
      <c r="R55" s="263"/>
      <c r="S55" s="391">
        <f t="shared" si="4"/>
        <v>0</v>
      </c>
      <c r="T55" s="391">
        <f t="shared" si="5"/>
        <v>0</v>
      </c>
      <c r="U55" s="4"/>
      <c r="W55" s="222" t="s">
        <v>16</v>
      </c>
      <c r="X55" s="343">
        <f>SUM(X47:X54)</f>
        <v>0</v>
      </c>
      <c r="Y55" s="343">
        <f>SUM(Y47:Y54)</f>
        <v>0</v>
      </c>
      <c r="Z55" s="343">
        <f>SUM(Z47:Z54)</f>
        <v>0</v>
      </c>
      <c r="AE55" s="8"/>
    </row>
    <row r="56" spans="1:31" x14ac:dyDescent="0.2">
      <c r="A56" s="97"/>
      <c r="B56" s="97"/>
      <c r="C56" s="165"/>
      <c r="D56" s="1215"/>
      <c r="E56" s="394"/>
      <c r="F56" s="1459"/>
      <c r="G56" s="1417"/>
      <c r="H56" s="1487"/>
      <c r="I56" s="1461"/>
      <c r="J56" s="1462"/>
      <c r="K56" s="1463"/>
      <c r="L56" s="366"/>
      <c r="M56" s="166"/>
      <c r="N56" s="325"/>
      <c r="O56" s="297">
        <f t="shared" si="6"/>
        <v>0</v>
      </c>
      <c r="P56" s="1466"/>
      <c r="Q56" s="263"/>
      <c r="R56" s="263"/>
      <c r="S56" s="391">
        <f t="shared" si="4"/>
        <v>0</v>
      </c>
      <c r="T56" s="391">
        <f t="shared" si="5"/>
        <v>0</v>
      </c>
      <c r="U56" s="4"/>
      <c r="AE56" s="8"/>
    </row>
    <row r="57" spans="1:31" x14ac:dyDescent="0.2">
      <c r="A57" s="97"/>
      <c r="B57" s="97"/>
      <c r="C57" s="165"/>
      <c r="D57" s="1215"/>
      <c r="E57" s="394"/>
      <c r="F57" s="1459"/>
      <c r="G57" s="1417"/>
      <c r="H57" s="1487"/>
      <c r="I57" s="1461"/>
      <c r="J57" s="1462"/>
      <c r="K57" s="1463"/>
      <c r="L57" s="366"/>
      <c r="M57" s="166"/>
      <c r="N57" s="325"/>
      <c r="O57" s="297">
        <f t="shared" si="6"/>
        <v>0</v>
      </c>
      <c r="P57" s="1466"/>
      <c r="Q57" s="263"/>
      <c r="R57" s="263"/>
      <c r="S57" s="391">
        <f t="shared" si="4"/>
        <v>0</v>
      </c>
      <c r="T57" s="391">
        <f t="shared" si="5"/>
        <v>0</v>
      </c>
      <c r="U57" s="4"/>
      <c r="AE57" s="8"/>
    </row>
    <row r="58" spans="1:31" x14ac:dyDescent="0.2">
      <c r="A58" s="97"/>
      <c r="B58" s="97"/>
      <c r="C58" s="165"/>
      <c r="D58" s="1215"/>
      <c r="E58" s="394"/>
      <c r="F58" s="1459"/>
      <c r="G58" s="1417"/>
      <c r="H58" s="1487"/>
      <c r="I58" s="1461"/>
      <c r="J58" s="1462"/>
      <c r="K58" s="1463"/>
      <c r="L58" s="366"/>
      <c r="M58" s="166"/>
      <c r="N58" s="325"/>
      <c r="O58" s="297">
        <f t="shared" si="6"/>
        <v>0</v>
      </c>
      <c r="P58" s="1466"/>
      <c r="Q58" s="263"/>
      <c r="R58" s="263"/>
      <c r="S58" s="391">
        <f t="shared" si="4"/>
        <v>0</v>
      </c>
      <c r="T58" s="391">
        <f t="shared" si="5"/>
        <v>0</v>
      </c>
      <c r="U58" s="4"/>
      <c r="AE58" s="8"/>
    </row>
    <row r="59" spans="1:31" x14ac:dyDescent="0.2">
      <c r="A59" s="97"/>
      <c r="B59" s="1179"/>
      <c r="C59" s="165"/>
      <c r="D59" s="1215"/>
      <c r="E59" s="394"/>
      <c r="F59" s="1459"/>
      <c r="G59" s="1417"/>
      <c r="H59" s="1487"/>
      <c r="I59" s="1468"/>
      <c r="J59" s="1469"/>
      <c r="K59" s="1463"/>
      <c r="L59" s="366"/>
      <c r="M59" s="166"/>
      <c r="N59" s="325"/>
      <c r="O59" s="297">
        <f t="shared" si="6"/>
        <v>0</v>
      </c>
      <c r="P59" s="1466"/>
      <c r="Q59" s="280"/>
      <c r="R59" s="280"/>
      <c r="S59" s="391">
        <f t="shared" si="4"/>
        <v>0</v>
      </c>
      <c r="T59" s="391">
        <f t="shared" si="5"/>
        <v>0</v>
      </c>
      <c r="U59" s="4"/>
      <c r="AE59" s="8"/>
    </row>
    <row r="60" spans="1:31" x14ac:dyDescent="0.2">
      <c r="A60" s="97"/>
      <c r="B60" s="1179"/>
      <c r="C60" s="165"/>
      <c r="D60" s="1215"/>
      <c r="E60" s="394"/>
      <c r="F60" s="1459"/>
      <c r="G60" s="1417"/>
      <c r="H60" s="1487"/>
      <c r="I60" s="1468"/>
      <c r="J60" s="1469"/>
      <c r="K60" s="1463"/>
      <c r="L60" s="366"/>
      <c r="M60" s="166"/>
      <c r="N60" s="325"/>
      <c r="O60" s="297">
        <f t="shared" si="6"/>
        <v>0</v>
      </c>
      <c r="P60" s="1466"/>
      <c r="Q60" s="280"/>
      <c r="R60" s="280"/>
      <c r="S60" s="391">
        <f t="shared" si="4"/>
        <v>0</v>
      </c>
      <c r="T60" s="391">
        <f t="shared" si="5"/>
        <v>0</v>
      </c>
      <c r="U60" s="4"/>
      <c r="AE60" s="8"/>
    </row>
    <row r="61" spans="1:31" x14ac:dyDescent="0.2">
      <c r="A61" s="97"/>
      <c r="B61" s="1179"/>
      <c r="C61" s="165"/>
      <c r="D61" s="1215"/>
      <c r="E61" s="394"/>
      <c r="F61" s="1459"/>
      <c r="G61" s="1417"/>
      <c r="H61" s="1487"/>
      <c r="I61" s="1468"/>
      <c r="J61" s="1469"/>
      <c r="K61" s="1463"/>
      <c r="L61" s="366"/>
      <c r="M61" s="166"/>
      <c r="N61" s="325"/>
      <c r="O61" s="297">
        <f t="shared" si="6"/>
        <v>0</v>
      </c>
      <c r="P61" s="1464"/>
      <c r="Q61" s="280"/>
      <c r="R61" s="280"/>
      <c r="S61" s="391">
        <f t="shared" si="4"/>
        <v>0</v>
      </c>
      <c r="T61" s="391">
        <f t="shared" si="5"/>
        <v>0</v>
      </c>
      <c r="U61" s="4"/>
      <c r="AE61" s="8"/>
    </row>
    <row r="62" spans="1:31" x14ac:dyDescent="0.2">
      <c r="A62" s="97"/>
      <c r="B62" s="1179"/>
      <c r="C62" s="165"/>
      <c r="D62" s="1215"/>
      <c r="E62" s="394"/>
      <c r="F62" s="1459"/>
      <c r="G62" s="1417"/>
      <c r="H62" s="1487"/>
      <c r="I62" s="1468"/>
      <c r="J62" s="1469"/>
      <c r="K62" s="1463"/>
      <c r="L62" s="366"/>
      <c r="M62" s="166"/>
      <c r="N62" s="325"/>
      <c r="O62" s="297">
        <f t="shared" si="6"/>
        <v>0</v>
      </c>
      <c r="P62" s="1466"/>
      <c r="Q62" s="280"/>
      <c r="R62" s="280"/>
      <c r="S62" s="391">
        <f t="shared" si="4"/>
        <v>0</v>
      </c>
      <c r="T62" s="391">
        <f t="shared" si="5"/>
        <v>0</v>
      </c>
      <c r="U62" s="4"/>
      <c r="AE62" s="8"/>
    </row>
    <row r="63" spans="1:31" x14ac:dyDescent="0.2">
      <c r="A63" s="97"/>
      <c r="B63" s="1179"/>
      <c r="C63" s="165"/>
      <c r="D63" s="1215"/>
      <c r="E63" s="394"/>
      <c r="F63" s="1459"/>
      <c r="G63" s="1417"/>
      <c r="H63" s="1487"/>
      <c r="I63" s="1471"/>
      <c r="J63" s="1472"/>
      <c r="K63" s="1463"/>
      <c r="L63" s="1217"/>
      <c r="M63" s="166"/>
      <c r="N63" s="325"/>
      <c r="O63" s="297">
        <f t="shared" si="6"/>
        <v>0</v>
      </c>
      <c r="P63" s="1464"/>
      <c r="Q63" s="280"/>
      <c r="R63" s="280"/>
      <c r="S63" s="391">
        <f t="shared" si="4"/>
        <v>0</v>
      </c>
      <c r="T63" s="391">
        <f t="shared" si="5"/>
        <v>0</v>
      </c>
      <c r="U63" s="4"/>
      <c r="AE63" s="8"/>
    </row>
    <row r="64" spans="1:31" x14ac:dyDescent="0.2">
      <c r="A64" s="97"/>
      <c r="B64" s="1179"/>
      <c r="C64" s="165"/>
      <c r="D64" s="1215"/>
      <c r="E64" s="394"/>
      <c r="F64" s="1459"/>
      <c r="G64" s="1417"/>
      <c r="H64" s="1487"/>
      <c r="I64" s="1468"/>
      <c r="J64" s="1469"/>
      <c r="K64" s="1463"/>
      <c r="L64" s="366"/>
      <c r="M64" s="166"/>
      <c r="N64" s="325"/>
      <c r="O64" s="297">
        <f t="shared" si="6"/>
        <v>0</v>
      </c>
      <c r="P64" s="1466"/>
      <c r="Q64" s="280"/>
      <c r="R64" s="280"/>
      <c r="S64" s="391">
        <f t="shared" si="4"/>
        <v>0</v>
      </c>
      <c r="T64" s="391">
        <f t="shared" si="5"/>
        <v>0</v>
      </c>
      <c r="U64" s="4"/>
      <c r="AE64" s="8"/>
    </row>
    <row r="65" spans="1:31" x14ac:dyDescent="0.2">
      <c r="A65" s="97"/>
      <c r="B65" s="1179"/>
      <c r="C65" s="165"/>
      <c r="D65" s="1215"/>
      <c r="E65" s="394"/>
      <c r="F65" s="1459"/>
      <c r="G65" s="1417"/>
      <c r="H65" s="1487"/>
      <c r="I65" s="1468"/>
      <c r="J65" s="1469"/>
      <c r="K65" s="1463"/>
      <c r="L65" s="366"/>
      <c r="M65" s="166"/>
      <c r="N65" s="325"/>
      <c r="O65" s="297">
        <f t="shared" si="6"/>
        <v>0</v>
      </c>
      <c r="P65" s="1466"/>
      <c r="Q65" s="280"/>
      <c r="R65" s="280"/>
      <c r="S65" s="391">
        <f t="shared" si="4"/>
        <v>0</v>
      </c>
      <c r="T65" s="391">
        <f t="shared" si="5"/>
        <v>0</v>
      </c>
      <c r="U65" s="4"/>
      <c r="AE65" s="8"/>
    </row>
    <row r="66" spans="1:31" x14ac:dyDescent="0.2">
      <c r="A66" s="97"/>
      <c r="B66" s="1179"/>
      <c r="C66" s="165"/>
      <c r="D66" s="1215"/>
      <c r="E66" s="394"/>
      <c r="F66" s="1459"/>
      <c r="G66" s="1417"/>
      <c r="H66" s="1487"/>
      <c r="I66" s="1468"/>
      <c r="J66" s="1469"/>
      <c r="K66" s="1463"/>
      <c r="L66" s="366"/>
      <c r="M66" s="166"/>
      <c r="N66" s="325"/>
      <c r="O66" s="297">
        <f t="shared" si="6"/>
        <v>0</v>
      </c>
      <c r="P66" s="1466"/>
      <c r="Q66" s="280"/>
      <c r="R66" s="280"/>
      <c r="S66" s="391">
        <f t="shared" si="4"/>
        <v>0</v>
      </c>
      <c r="T66" s="391">
        <f t="shared" si="5"/>
        <v>0</v>
      </c>
      <c r="U66" s="4"/>
      <c r="AE66" s="8"/>
    </row>
    <row r="67" spans="1:31" x14ac:dyDescent="0.2">
      <c r="A67" s="97"/>
      <c r="B67" s="1179"/>
      <c r="C67" s="165"/>
      <c r="D67" s="1215"/>
      <c r="E67" s="394"/>
      <c r="F67" s="1459"/>
      <c r="G67" s="1417"/>
      <c r="H67" s="1487"/>
      <c r="I67" s="1468"/>
      <c r="J67" s="1469"/>
      <c r="K67" s="1463"/>
      <c r="L67" s="366"/>
      <c r="M67" s="166"/>
      <c r="N67" s="325"/>
      <c r="O67" s="297">
        <f t="shared" si="6"/>
        <v>0</v>
      </c>
      <c r="P67" s="1466"/>
      <c r="Q67" s="280"/>
      <c r="R67" s="280"/>
      <c r="S67" s="391">
        <f t="shared" si="4"/>
        <v>0</v>
      </c>
      <c r="T67" s="391">
        <f t="shared" si="5"/>
        <v>0</v>
      </c>
      <c r="U67" s="4"/>
      <c r="AE67" s="8"/>
    </row>
    <row r="68" spans="1:31" x14ac:dyDescent="0.2">
      <c r="A68" s="97"/>
      <c r="B68" s="1179"/>
      <c r="C68" s="165"/>
      <c r="D68" s="1215"/>
      <c r="E68" s="394"/>
      <c r="F68" s="1459"/>
      <c r="G68" s="1417"/>
      <c r="H68" s="1487"/>
      <c r="I68" s="1468"/>
      <c r="J68" s="1469"/>
      <c r="K68" s="1463"/>
      <c r="L68" s="366"/>
      <c r="M68" s="166"/>
      <c r="N68" s="325"/>
      <c r="O68" s="297">
        <f t="shared" si="6"/>
        <v>0</v>
      </c>
      <c r="P68" s="1464"/>
      <c r="Q68" s="280"/>
      <c r="R68" s="280"/>
      <c r="S68" s="391">
        <f t="shared" si="4"/>
        <v>0</v>
      </c>
      <c r="T68" s="391">
        <f t="shared" si="5"/>
        <v>0</v>
      </c>
      <c r="U68" s="4"/>
      <c r="AE68" s="8"/>
    </row>
    <row r="69" spans="1:31" x14ac:dyDescent="0.2">
      <c r="A69" s="97"/>
      <c r="B69" s="1179"/>
      <c r="C69" s="165"/>
      <c r="D69" s="1215"/>
      <c r="E69" s="394"/>
      <c r="F69" s="1459"/>
      <c r="G69" s="1417"/>
      <c r="H69" s="1487"/>
      <c r="I69" s="1468"/>
      <c r="J69" s="1469"/>
      <c r="K69" s="1463"/>
      <c r="L69" s="366"/>
      <c r="M69" s="166"/>
      <c r="N69" s="325"/>
      <c r="O69" s="297">
        <f t="shared" si="6"/>
        <v>0</v>
      </c>
      <c r="P69" s="1466"/>
      <c r="Q69" s="280"/>
      <c r="R69" s="280"/>
      <c r="S69" s="391">
        <f t="shared" si="4"/>
        <v>0</v>
      </c>
      <c r="T69" s="391">
        <f t="shared" si="5"/>
        <v>0</v>
      </c>
      <c r="U69" s="4"/>
      <c r="AE69" s="8"/>
    </row>
    <row r="70" spans="1:31" x14ac:dyDescent="0.2">
      <c r="A70" s="97"/>
      <c r="B70" s="1179"/>
      <c r="C70" s="165"/>
      <c r="D70" s="1215"/>
      <c r="E70" s="394"/>
      <c r="F70" s="1459"/>
      <c r="G70" s="1417"/>
      <c r="H70" s="1487"/>
      <c r="I70" s="1468"/>
      <c r="J70" s="1469"/>
      <c r="K70" s="1463"/>
      <c r="L70" s="366"/>
      <c r="M70" s="166"/>
      <c r="N70" s="325"/>
      <c r="O70" s="297">
        <f t="shared" si="6"/>
        <v>0</v>
      </c>
      <c r="P70" s="1466"/>
      <c r="Q70" s="280"/>
      <c r="R70" s="280"/>
      <c r="S70" s="391">
        <f t="shared" si="4"/>
        <v>0</v>
      </c>
      <c r="T70" s="391">
        <f t="shared" si="5"/>
        <v>0</v>
      </c>
      <c r="U70" s="4"/>
      <c r="AE70" s="8"/>
    </row>
    <row r="71" spans="1:31" x14ac:dyDescent="0.2">
      <c r="A71" s="97"/>
      <c r="B71" s="1179"/>
      <c r="C71" s="165"/>
      <c r="D71" s="1215"/>
      <c r="E71" s="394"/>
      <c r="F71" s="1459"/>
      <c r="G71" s="1417"/>
      <c r="H71" s="1487"/>
      <c r="I71" s="1468"/>
      <c r="J71" s="1469"/>
      <c r="K71" s="1463"/>
      <c r="L71" s="366"/>
      <c r="M71" s="166"/>
      <c r="N71" s="325"/>
      <c r="O71" s="297">
        <f t="shared" si="6"/>
        <v>0</v>
      </c>
      <c r="P71" s="1464"/>
      <c r="Q71" s="280"/>
      <c r="R71" s="280"/>
      <c r="S71" s="391">
        <f t="shared" si="4"/>
        <v>0</v>
      </c>
      <c r="T71" s="391">
        <f t="shared" si="5"/>
        <v>0</v>
      </c>
      <c r="U71" s="4"/>
      <c r="AE71" s="8"/>
    </row>
    <row r="72" spans="1:31" x14ac:dyDescent="0.2">
      <c r="A72" s="97"/>
      <c r="B72" s="1179"/>
      <c r="C72" s="165"/>
      <c r="D72" s="1215"/>
      <c r="E72" s="394"/>
      <c r="F72" s="1459"/>
      <c r="G72" s="1417"/>
      <c r="H72" s="1487"/>
      <c r="I72" s="1468"/>
      <c r="J72" s="1469"/>
      <c r="K72" s="1463"/>
      <c r="L72" s="366"/>
      <c r="M72" s="166"/>
      <c r="N72" s="325"/>
      <c r="O72" s="297">
        <f t="shared" si="6"/>
        <v>0</v>
      </c>
      <c r="P72" s="1464"/>
      <c r="Q72" s="280"/>
      <c r="R72" s="280"/>
      <c r="S72" s="391">
        <f t="shared" si="4"/>
        <v>0</v>
      </c>
      <c r="T72" s="391">
        <f t="shared" si="5"/>
        <v>0</v>
      </c>
      <c r="U72" s="4"/>
      <c r="AE72" s="8"/>
    </row>
    <row r="73" spans="1:31" x14ac:dyDescent="0.2">
      <c r="A73" s="97"/>
      <c r="B73" s="1179"/>
      <c r="C73" s="165"/>
      <c r="D73" s="1215"/>
      <c r="E73" s="394"/>
      <c r="F73" s="1459"/>
      <c r="G73" s="1417"/>
      <c r="H73" s="1487"/>
      <c r="I73" s="1468"/>
      <c r="J73" s="1469"/>
      <c r="K73" s="1463"/>
      <c r="L73" s="366"/>
      <c r="M73" s="166"/>
      <c r="N73" s="325"/>
      <c r="O73" s="297">
        <f t="shared" si="6"/>
        <v>0</v>
      </c>
      <c r="P73" s="1464"/>
      <c r="Q73" s="280"/>
      <c r="R73" s="280"/>
      <c r="S73" s="391">
        <f t="shared" si="4"/>
        <v>0</v>
      </c>
      <c r="T73" s="391">
        <f t="shared" si="5"/>
        <v>0</v>
      </c>
      <c r="U73" s="4"/>
      <c r="AE73" s="8"/>
    </row>
    <row r="74" spans="1:31" x14ac:dyDescent="0.2">
      <c r="A74" s="97"/>
      <c r="B74" s="1179"/>
      <c r="C74" s="165"/>
      <c r="D74" s="1215"/>
      <c r="E74" s="394"/>
      <c r="F74" s="1459"/>
      <c r="G74" s="1417"/>
      <c r="H74" s="1487"/>
      <c r="I74" s="1468"/>
      <c r="J74" s="1469"/>
      <c r="K74" s="1463"/>
      <c r="L74" s="366"/>
      <c r="M74" s="166"/>
      <c r="N74" s="325"/>
      <c r="O74" s="297">
        <f t="shared" si="6"/>
        <v>0</v>
      </c>
      <c r="P74" s="1466"/>
      <c r="Q74" s="280"/>
      <c r="R74" s="280"/>
      <c r="S74" s="391">
        <f t="shared" si="4"/>
        <v>0</v>
      </c>
      <c r="T74" s="391">
        <f t="shared" si="5"/>
        <v>0</v>
      </c>
      <c r="U74" s="4"/>
      <c r="AE74" s="8"/>
    </row>
    <row r="75" spans="1:31" x14ac:dyDescent="0.2">
      <c r="A75" s="97"/>
      <c r="B75" s="1179"/>
      <c r="C75" s="165"/>
      <c r="D75" s="1215"/>
      <c r="E75" s="394"/>
      <c r="F75" s="1459"/>
      <c r="G75" s="1417"/>
      <c r="H75" s="1487"/>
      <c r="I75" s="1468"/>
      <c r="J75" s="1469"/>
      <c r="K75" s="1463"/>
      <c r="L75" s="366"/>
      <c r="M75" s="166"/>
      <c r="N75" s="325"/>
      <c r="O75" s="297">
        <f t="shared" si="6"/>
        <v>0</v>
      </c>
      <c r="P75" s="1466"/>
      <c r="Q75" s="280"/>
      <c r="R75" s="280"/>
      <c r="S75" s="391">
        <f t="shared" si="4"/>
        <v>0</v>
      </c>
      <c r="T75" s="391">
        <f t="shared" si="5"/>
        <v>0</v>
      </c>
      <c r="U75" s="4"/>
      <c r="AE75" s="8"/>
    </row>
    <row r="76" spans="1:31" x14ac:dyDescent="0.2">
      <c r="A76" s="97"/>
      <c r="B76" s="1179"/>
      <c r="C76" s="165"/>
      <c r="D76" s="1215"/>
      <c r="E76" s="394"/>
      <c r="F76" s="1459"/>
      <c r="G76" s="1417"/>
      <c r="H76" s="1487"/>
      <c r="I76" s="1468"/>
      <c r="J76" s="1469"/>
      <c r="K76" s="1463"/>
      <c r="L76" s="366"/>
      <c r="M76" s="166"/>
      <c r="N76" s="325"/>
      <c r="O76" s="297">
        <f t="shared" si="6"/>
        <v>0</v>
      </c>
      <c r="P76" s="1466"/>
      <c r="Q76" s="280"/>
      <c r="R76" s="280"/>
      <c r="S76" s="391">
        <f t="shared" si="4"/>
        <v>0</v>
      </c>
      <c r="T76" s="391">
        <f t="shared" si="5"/>
        <v>0</v>
      </c>
      <c r="U76" s="4"/>
      <c r="AE76" s="8"/>
    </row>
    <row r="77" spans="1:31" x14ac:dyDescent="0.2">
      <c r="A77" s="165"/>
      <c r="B77" s="1475"/>
      <c r="C77" s="165"/>
      <c r="D77" s="1215"/>
      <c r="E77" s="394"/>
      <c r="F77" s="1459"/>
      <c r="G77" s="1417"/>
      <c r="H77" s="1487"/>
      <c r="I77" s="1468"/>
      <c r="J77" s="1469"/>
      <c r="K77" s="1463"/>
      <c r="L77" s="366"/>
      <c r="M77" s="166"/>
      <c r="N77" s="325"/>
      <c r="O77" s="297">
        <f t="shared" si="6"/>
        <v>0</v>
      </c>
      <c r="P77" s="1464"/>
      <c r="Q77" s="280"/>
      <c r="R77" s="280"/>
      <c r="S77" s="391">
        <f t="shared" si="4"/>
        <v>0</v>
      </c>
      <c r="T77" s="391">
        <f t="shared" si="5"/>
        <v>0</v>
      </c>
      <c r="U77" s="4"/>
      <c r="AE77" s="8"/>
    </row>
    <row r="78" spans="1:31" x14ac:dyDescent="0.2">
      <c r="A78" s="97"/>
      <c r="B78" s="1179"/>
      <c r="C78" s="165"/>
      <c r="D78" s="1215"/>
      <c r="E78" s="394"/>
      <c r="F78" s="1459"/>
      <c r="G78" s="1417"/>
      <c r="H78" s="1487"/>
      <c r="I78" s="1468"/>
      <c r="J78" s="1469"/>
      <c r="K78" s="1463"/>
      <c r="L78" s="366"/>
      <c r="M78" s="166"/>
      <c r="N78" s="325"/>
      <c r="O78" s="297">
        <f t="shared" si="6"/>
        <v>0</v>
      </c>
      <c r="P78" s="1466"/>
      <c r="Q78" s="280"/>
      <c r="R78" s="280"/>
      <c r="S78" s="391">
        <f t="shared" si="4"/>
        <v>0</v>
      </c>
      <c r="T78" s="391">
        <f t="shared" si="5"/>
        <v>0</v>
      </c>
      <c r="U78" s="4"/>
      <c r="AE78" s="8"/>
    </row>
    <row r="79" spans="1:31" x14ac:dyDescent="0.2">
      <c r="A79" s="97"/>
      <c r="B79" s="1179"/>
      <c r="C79" s="165"/>
      <c r="D79" s="1215"/>
      <c r="E79" s="394"/>
      <c r="F79" s="1459"/>
      <c r="G79" s="1417"/>
      <c r="H79" s="1489"/>
      <c r="I79" s="1468"/>
      <c r="J79" s="1469"/>
      <c r="K79" s="1463"/>
      <c r="L79" s="366"/>
      <c r="M79" s="166"/>
      <c r="N79" s="325"/>
      <c r="O79" s="297">
        <f t="shared" si="6"/>
        <v>0</v>
      </c>
      <c r="P79" s="1464"/>
      <c r="Q79" s="280"/>
      <c r="R79" s="280"/>
      <c r="S79" s="391">
        <f t="shared" si="4"/>
        <v>0</v>
      </c>
      <c r="T79" s="391">
        <f t="shared" si="5"/>
        <v>0</v>
      </c>
      <c r="U79" s="4"/>
      <c r="AE79" s="8"/>
    </row>
    <row r="80" spans="1:31" x14ac:dyDescent="0.2">
      <c r="A80" s="97"/>
      <c r="B80" s="1179"/>
      <c r="C80" s="165"/>
      <c r="D80" s="1215"/>
      <c r="E80" s="394"/>
      <c r="F80" s="1459"/>
      <c r="G80" s="1417"/>
      <c r="H80" s="1487"/>
      <c r="I80" s="1468"/>
      <c r="J80" s="1469"/>
      <c r="K80" s="1463"/>
      <c r="L80" s="366"/>
      <c r="M80" s="166"/>
      <c r="N80" s="325"/>
      <c r="O80" s="297">
        <f t="shared" si="6"/>
        <v>0</v>
      </c>
      <c r="P80" s="1466"/>
      <c r="Q80" s="280"/>
      <c r="R80" s="280"/>
      <c r="S80" s="391">
        <f t="shared" si="4"/>
        <v>0</v>
      </c>
      <c r="T80" s="391">
        <f t="shared" si="5"/>
        <v>0</v>
      </c>
      <c r="U80" s="4"/>
      <c r="AE80" s="8"/>
    </row>
    <row r="81" spans="1:31" x14ac:dyDescent="0.2">
      <c r="A81" s="97"/>
      <c r="B81" s="1179"/>
      <c r="C81" s="165"/>
      <c r="D81" s="1215"/>
      <c r="E81" s="394"/>
      <c r="F81" s="1459"/>
      <c r="G81" s="1417"/>
      <c r="H81" s="1487"/>
      <c r="I81" s="1468"/>
      <c r="J81" s="1469"/>
      <c r="K81" s="1463"/>
      <c r="L81" s="366"/>
      <c r="M81" s="166"/>
      <c r="N81" s="325"/>
      <c r="O81" s="297">
        <f t="shared" si="6"/>
        <v>0</v>
      </c>
      <c r="P81" s="1466"/>
      <c r="Q81" s="280"/>
      <c r="R81" s="280"/>
      <c r="S81" s="391">
        <f t="shared" si="4"/>
        <v>0</v>
      </c>
      <c r="T81" s="391">
        <f t="shared" si="5"/>
        <v>0</v>
      </c>
      <c r="U81" s="4"/>
      <c r="AE81" s="8"/>
    </row>
    <row r="82" spans="1:31" x14ac:dyDescent="0.2">
      <c r="A82" s="97"/>
      <c r="B82" s="1179"/>
      <c r="C82" s="165"/>
      <c r="D82" s="1215"/>
      <c r="E82" s="394"/>
      <c r="F82" s="1459"/>
      <c r="G82" s="1417"/>
      <c r="H82" s="1489"/>
      <c r="I82" s="1468"/>
      <c r="J82" s="1469"/>
      <c r="K82" s="1463"/>
      <c r="L82" s="366"/>
      <c r="M82" s="166"/>
      <c r="N82" s="325"/>
      <c r="O82" s="297">
        <f t="shared" si="6"/>
        <v>0</v>
      </c>
      <c r="P82" s="1466"/>
      <c r="Q82" s="280"/>
      <c r="R82" s="280"/>
      <c r="S82" s="391">
        <f t="shared" si="4"/>
        <v>0</v>
      </c>
      <c r="T82" s="391">
        <f t="shared" si="5"/>
        <v>0</v>
      </c>
      <c r="U82" s="4"/>
      <c r="AE82" s="8"/>
    </row>
    <row r="83" spans="1:31" x14ac:dyDescent="0.2">
      <c r="A83" s="97"/>
      <c r="B83" s="1179"/>
      <c r="C83" s="165"/>
      <c r="D83" s="1215"/>
      <c r="E83" s="394"/>
      <c r="F83" s="1459"/>
      <c r="G83" s="1417"/>
      <c r="H83" s="1487"/>
      <c r="I83" s="1468"/>
      <c r="J83" s="1469"/>
      <c r="K83" s="1463"/>
      <c r="L83" s="366"/>
      <c r="M83" s="166"/>
      <c r="N83" s="325"/>
      <c r="O83" s="297">
        <f t="shared" si="6"/>
        <v>0</v>
      </c>
      <c r="P83" s="1466"/>
      <c r="Q83" s="280"/>
      <c r="R83" s="280"/>
      <c r="S83" s="391">
        <f t="shared" si="4"/>
        <v>0</v>
      </c>
      <c r="T83" s="391">
        <f t="shared" si="5"/>
        <v>0</v>
      </c>
      <c r="U83" s="4"/>
      <c r="AE83" s="8"/>
    </row>
    <row r="84" spans="1:31" x14ac:dyDescent="0.2">
      <c r="A84" s="97"/>
      <c r="B84" s="1179"/>
      <c r="C84" s="165"/>
      <c r="D84" s="1215"/>
      <c r="E84" s="394"/>
      <c r="F84" s="1459"/>
      <c r="G84" s="1417"/>
      <c r="H84" s="1487"/>
      <c r="I84" s="1468"/>
      <c r="J84" s="1469"/>
      <c r="K84" s="1463"/>
      <c r="L84" s="366"/>
      <c r="M84" s="166"/>
      <c r="N84" s="325"/>
      <c r="O84" s="297">
        <f t="shared" si="6"/>
        <v>0</v>
      </c>
      <c r="P84" s="1464"/>
      <c r="Q84" s="280"/>
      <c r="R84" s="280"/>
      <c r="S84" s="391">
        <f t="shared" si="4"/>
        <v>0</v>
      </c>
      <c r="T84" s="391">
        <f t="shared" si="5"/>
        <v>0</v>
      </c>
      <c r="U84" s="4"/>
      <c r="AE84" s="8"/>
    </row>
    <row r="85" spans="1:31" x14ac:dyDescent="0.2">
      <c r="A85" s="97"/>
      <c r="B85" s="1179"/>
      <c r="C85" s="165"/>
      <c r="D85" s="1215"/>
      <c r="E85" s="394"/>
      <c r="F85" s="1459"/>
      <c r="G85" s="1417"/>
      <c r="H85" s="1487"/>
      <c r="I85" s="1468"/>
      <c r="J85" s="1469"/>
      <c r="K85" s="1463"/>
      <c r="L85" s="366"/>
      <c r="M85" s="166"/>
      <c r="N85" s="325"/>
      <c r="O85" s="297">
        <f t="shared" si="6"/>
        <v>0</v>
      </c>
      <c r="P85" s="1466"/>
      <c r="Q85" s="280"/>
      <c r="R85" s="280"/>
      <c r="S85" s="391">
        <f t="shared" si="4"/>
        <v>0</v>
      </c>
      <c r="T85" s="391">
        <f t="shared" si="5"/>
        <v>0</v>
      </c>
      <c r="U85" s="4"/>
      <c r="AE85" s="8"/>
    </row>
    <row r="86" spans="1:31" x14ac:dyDescent="0.2">
      <c r="A86" s="97"/>
      <c r="B86" s="1179"/>
      <c r="C86" s="165"/>
      <c r="D86" s="1215"/>
      <c r="E86" s="394"/>
      <c r="F86" s="1459"/>
      <c r="G86" s="1417"/>
      <c r="H86" s="1487"/>
      <c r="I86" s="1468"/>
      <c r="J86" s="1469"/>
      <c r="K86" s="1463"/>
      <c r="L86" s="366"/>
      <c r="M86" s="166"/>
      <c r="N86" s="325"/>
      <c r="O86" s="297">
        <f t="shared" si="6"/>
        <v>0</v>
      </c>
      <c r="P86" s="1466"/>
      <c r="Q86" s="280"/>
      <c r="R86" s="280"/>
      <c r="S86" s="391">
        <f t="shared" si="4"/>
        <v>0</v>
      </c>
      <c r="T86" s="391">
        <f t="shared" si="5"/>
        <v>0</v>
      </c>
      <c r="U86" s="4"/>
      <c r="AE86" s="8"/>
    </row>
    <row r="87" spans="1:31" x14ac:dyDescent="0.2">
      <c r="A87" s="97"/>
      <c r="B87" s="1179"/>
      <c r="C87" s="165"/>
      <c r="D87" s="1215"/>
      <c r="E87" s="394"/>
      <c r="F87" s="1459"/>
      <c r="G87" s="1417"/>
      <c r="H87" s="1489"/>
      <c r="I87" s="1468"/>
      <c r="J87" s="1469"/>
      <c r="K87" s="1463"/>
      <c r="L87" s="366"/>
      <c r="M87" s="166"/>
      <c r="N87" s="325"/>
      <c r="O87" s="297">
        <f t="shared" si="6"/>
        <v>0</v>
      </c>
      <c r="P87" s="1464"/>
      <c r="Q87" s="280"/>
      <c r="R87" s="280"/>
      <c r="S87" s="391">
        <f t="shared" si="4"/>
        <v>0</v>
      </c>
      <c r="T87" s="391">
        <f t="shared" si="5"/>
        <v>0</v>
      </c>
      <c r="U87" s="4"/>
      <c r="AE87" s="8"/>
    </row>
    <row r="88" spans="1:31" x14ac:dyDescent="0.2">
      <c r="A88" s="97"/>
      <c r="B88" s="1179"/>
      <c r="C88" s="165"/>
      <c r="D88" s="1215"/>
      <c r="E88" s="394"/>
      <c r="F88" s="1459"/>
      <c r="G88" s="1417"/>
      <c r="H88" s="1487"/>
      <c r="I88" s="1468"/>
      <c r="J88" s="1469"/>
      <c r="K88" s="1463"/>
      <c r="L88" s="366"/>
      <c r="M88" s="166"/>
      <c r="N88" s="325"/>
      <c r="O88" s="297">
        <f t="shared" si="6"/>
        <v>0</v>
      </c>
      <c r="P88" s="1466"/>
      <c r="Q88" s="280"/>
      <c r="R88" s="280"/>
      <c r="S88" s="391">
        <f t="shared" si="4"/>
        <v>0</v>
      </c>
      <c r="T88" s="391">
        <f t="shared" si="5"/>
        <v>0</v>
      </c>
      <c r="U88" s="4"/>
      <c r="AE88" s="8"/>
    </row>
    <row r="89" spans="1:31" x14ac:dyDescent="0.2">
      <c r="A89" s="97"/>
      <c r="B89" s="1179"/>
      <c r="C89" s="165"/>
      <c r="D89" s="1215"/>
      <c r="E89" s="394"/>
      <c r="F89" s="1459"/>
      <c r="G89" s="1417"/>
      <c r="H89" s="1487"/>
      <c r="I89" s="1468"/>
      <c r="J89" s="1469"/>
      <c r="K89" s="1463"/>
      <c r="L89" s="366"/>
      <c r="M89" s="166"/>
      <c r="N89" s="325"/>
      <c r="O89" s="297">
        <f t="shared" si="6"/>
        <v>0</v>
      </c>
      <c r="P89" s="1464"/>
      <c r="Q89" s="280"/>
      <c r="R89" s="280"/>
      <c r="S89" s="391">
        <f t="shared" si="4"/>
        <v>0</v>
      </c>
      <c r="T89" s="391">
        <f t="shared" si="5"/>
        <v>0</v>
      </c>
      <c r="U89" s="4"/>
      <c r="AE89" s="8"/>
    </row>
    <row r="90" spans="1:31" x14ac:dyDescent="0.2">
      <c r="A90" s="97"/>
      <c r="B90" s="1179"/>
      <c r="C90" s="165"/>
      <c r="D90" s="1215"/>
      <c r="E90" s="394"/>
      <c r="F90" s="1459"/>
      <c r="G90" s="1417"/>
      <c r="H90" s="1487"/>
      <c r="I90" s="1468"/>
      <c r="J90" s="1469"/>
      <c r="K90" s="1463"/>
      <c r="L90" s="366"/>
      <c r="M90" s="166"/>
      <c r="N90" s="325"/>
      <c r="O90" s="297">
        <f t="shared" si="6"/>
        <v>0</v>
      </c>
      <c r="P90" s="1466"/>
      <c r="Q90" s="280"/>
      <c r="R90" s="280"/>
      <c r="S90" s="391">
        <f t="shared" si="4"/>
        <v>0</v>
      </c>
      <c r="T90" s="391">
        <f t="shared" si="5"/>
        <v>0</v>
      </c>
      <c r="U90" s="4"/>
      <c r="AE90" s="8"/>
    </row>
    <row r="91" spans="1:31" x14ac:dyDescent="0.2">
      <c r="A91" s="97"/>
      <c r="B91" s="1179"/>
      <c r="C91" s="165"/>
      <c r="D91" s="1215"/>
      <c r="E91" s="394"/>
      <c r="F91" s="1459"/>
      <c r="G91" s="1417"/>
      <c r="H91" s="1487"/>
      <c r="I91" s="1468"/>
      <c r="J91" s="1469"/>
      <c r="K91" s="1463"/>
      <c r="L91" s="366"/>
      <c r="M91" s="166"/>
      <c r="N91" s="325"/>
      <c r="O91" s="297">
        <f t="shared" si="6"/>
        <v>0</v>
      </c>
      <c r="P91" s="1464"/>
      <c r="Q91" s="280"/>
      <c r="R91" s="280"/>
      <c r="S91" s="391">
        <f t="shared" si="4"/>
        <v>0</v>
      </c>
      <c r="T91" s="391">
        <f t="shared" si="5"/>
        <v>0</v>
      </c>
      <c r="U91" s="4"/>
      <c r="AE91" s="8"/>
    </row>
    <row r="92" spans="1:31" x14ac:dyDescent="0.2">
      <c r="A92" s="97"/>
      <c r="B92" s="1179"/>
      <c r="C92" s="165"/>
      <c r="D92" s="1215"/>
      <c r="E92" s="394"/>
      <c r="F92" s="1459"/>
      <c r="G92" s="1417"/>
      <c r="H92" s="1489"/>
      <c r="I92" s="1468"/>
      <c r="J92" s="1469"/>
      <c r="K92" s="1463"/>
      <c r="L92" s="366"/>
      <c r="M92" s="166"/>
      <c r="N92" s="325"/>
      <c r="O92" s="297">
        <f t="shared" si="6"/>
        <v>0</v>
      </c>
      <c r="P92" s="1464"/>
      <c r="Q92" s="280"/>
      <c r="R92" s="280"/>
      <c r="S92" s="391">
        <f t="shared" si="4"/>
        <v>0</v>
      </c>
      <c r="T92" s="391">
        <f t="shared" si="5"/>
        <v>0</v>
      </c>
      <c r="U92" s="4"/>
      <c r="AE92" s="8"/>
    </row>
    <row r="93" spans="1:31" x14ac:dyDescent="0.2">
      <c r="A93" s="97"/>
      <c r="B93" s="1179"/>
      <c r="C93" s="165"/>
      <c r="D93" s="1215"/>
      <c r="E93" s="394"/>
      <c r="F93" s="1459"/>
      <c r="G93" s="1417"/>
      <c r="H93" s="1487"/>
      <c r="I93" s="1468"/>
      <c r="J93" s="1469"/>
      <c r="K93" s="1463"/>
      <c r="L93" s="366"/>
      <c r="M93" s="166"/>
      <c r="N93" s="325"/>
      <c r="O93" s="297">
        <f t="shared" si="6"/>
        <v>0</v>
      </c>
      <c r="P93" s="1466"/>
      <c r="Q93" s="280"/>
      <c r="R93" s="280"/>
      <c r="S93" s="391">
        <f t="shared" si="4"/>
        <v>0</v>
      </c>
      <c r="T93" s="391">
        <f t="shared" si="5"/>
        <v>0</v>
      </c>
      <c r="U93" s="4"/>
      <c r="AE93" s="8"/>
    </row>
    <row r="94" spans="1:31" x14ac:dyDescent="0.2">
      <c r="A94" s="97"/>
      <c r="B94" s="1179"/>
      <c r="C94" s="165"/>
      <c r="D94" s="1215"/>
      <c r="E94" s="394"/>
      <c r="F94" s="1459"/>
      <c r="G94" s="1417"/>
      <c r="H94" s="1487"/>
      <c r="I94" s="1468"/>
      <c r="J94" s="1469"/>
      <c r="K94" s="1463"/>
      <c r="L94" s="366"/>
      <c r="M94" s="166"/>
      <c r="N94" s="325"/>
      <c r="O94" s="297">
        <f t="shared" si="6"/>
        <v>0</v>
      </c>
      <c r="P94" s="1466"/>
      <c r="Q94" s="280"/>
      <c r="R94" s="280"/>
      <c r="S94" s="391">
        <f t="shared" si="4"/>
        <v>0</v>
      </c>
      <c r="T94" s="391">
        <f t="shared" si="5"/>
        <v>0</v>
      </c>
      <c r="U94" s="4"/>
      <c r="AE94" s="8"/>
    </row>
    <row r="95" spans="1:31" x14ac:dyDescent="0.2">
      <c r="A95" s="97"/>
      <c r="B95" s="1179"/>
      <c r="C95" s="165"/>
      <c r="D95" s="1215"/>
      <c r="E95" s="394"/>
      <c r="F95" s="1459"/>
      <c r="G95" s="1417"/>
      <c r="H95" s="1487"/>
      <c r="I95" s="1468"/>
      <c r="J95" s="1469"/>
      <c r="K95" s="1463"/>
      <c r="L95" s="366"/>
      <c r="M95" s="166"/>
      <c r="N95" s="325"/>
      <c r="O95" s="297">
        <f t="shared" si="6"/>
        <v>0</v>
      </c>
      <c r="P95" s="1466"/>
      <c r="Q95" s="280"/>
      <c r="R95" s="280"/>
      <c r="S95" s="391">
        <f t="shared" si="4"/>
        <v>0</v>
      </c>
      <c r="T95" s="391">
        <f t="shared" si="5"/>
        <v>0</v>
      </c>
      <c r="U95" s="4"/>
      <c r="AE95" s="8"/>
    </row>
    <row r="96" spans="1:31" x14ac:dyDescent="0.2">
      <c r="A96" s="97"/>
      <c r="B96" s="1179"/>
      <c r="C96" s="165"/>
      <c r="D96" s="1215"/>
      <c r="E96" s="394"/>
      <c r="F96" s="1459"/>
      <c r="G96" s="1417"/>
      <c r="H96" s="1487"/>
      <c r="I96" s="1468"/>
      <c r="J96" s="1469"/>
      <c r="K96" s="1463"/>
      <c r="L96" s="366"/>
      <c r="M96" s="166"/>
      <c r="N96" s="325"/>
      <c r="O96" s="297">
        <f t="shared" si="6"/>
        <v>0</v>
      </c>
      <c r="P96" s="1466"/>
      <c r="Q96" s="280"/>
      <c r="R96" s="280"/>
      <c r="S96" s="391">
        <f t="shared" si="4"/>
        <v>0</v>
      </c>
      <c r="T96" s="391">
        <f t="shared" si="5"/>
        <v>0</v>
      </c>
      <c r="U96" s="4"/>
      <c r="AE96" s="8"/>
    </row>
    <row r="97" spans="1:31" x14ac:dyDescent="0.2">
      <c r="A97" s="97"/>
      <c r="B97" s="1179"/>
      <c r="C97" s="165"/>
      <c r="D97" s="1215"/>
      <c r="E97" s="394"/>
      <c r="F97" s="1459"/>
      <c r="G97" s="1417"/>
      <c r="H97" s="1487"/>
      <c r="I97" s="1468"/>
      <c r="J97" s="1469"/>
      <c r="K97" s="1463"/>
      <c r="L97" s="366"/>
      <c r="M97" s="166"/>
      <c r="N97" s="325"/>
      <c r="O97" s="297">
        <f t="shared" si="6"/>
        <v>0</v>
      </c>
      <c r="P97" s="1464"/>
      <c r="Q97" s="280"/>
      <c r="R97" s="280"/>
      <c r="S97" s="391">
        <f t="shared" ref="S97:S160" si="9">IF(K97=$AA$46,O97,0)</f>
        <v>0</v>
      </c>
      <c r="T97" s="391">
        <f t="shared" ref="T97:T160" si="10">IF(OR(K97=$AA$47,ISBLANK(K97)),O97,0)</f>
        <v>0</v>
      </c>
      <c r="U97" s="4"/>
      <c r="AE97" s="8"/>
    </row>
    <row r="98" spans="1:31" x14ac:dyDescent="0.2">
      <c r="A98" s="97"/>
      <c r="B98" s="1179"/>
      <c r="C98" s="165"/>
      <c r="D98" s="1215"/>
      <c r="E98" s="394"/>
      <c r="F98" s="1459"/>
      <c r="G98" s="1417"/>
      <c r="H98" s="1489"/>
      <c r="I98" s="1468"/>
      <c r="J98" s="1469"/>
      <c r="K98" s="1463"/>
      <c r="L98" s="366"/>
      <c r="M98" s="166"/>
      <c r="N98" s="325"/>
      <c r="O98" s="297">
        <f t="shared" ref="O98:O160" si="11">M98+N98</f>
        <v>0</v>
      </c>
      <c r="P98" s="1466"/>
      <c r="Q98" s="280"/>
      <c r="R98" s="280"/>
      <c r="S98" s="391">
        <f t="shared" si="9"/>
        <v>0</v>
      </c>
      <c r="T98" s="391">
        <f t="shared" si="10"/>
        <v>0</v>
      </c>
      <c r="U98" s="4"/>
      <c r="AE98" s="8"/>
    </row>
    <row r="99" spans="1:31" x14ac:dyDescent="0.2">
      <c r="A99" s="97"/>
      <c r="B99" s="1179"/>
      <c r="C99" s="165"/>
      <c r="D99" s="1215"/>
      <c r="E99" s="394"/>
      <c r="F99" s="1459"/>
      <c r="G99" s="1417"/>
      <c r="H99" s="1487"/>
      <c r="I99" s="1473"/>
      <c r="J99" s="1474"/>
      <c r="K99" s="1463"/>
      <c r="L99" s="366"/>
      <c r="M99" s="166"/>
      <c r="N99" s="325"/>
      <c r="O99" s="297">
        <f t="shared" si="11"/>
        <v>0</v>
      </c>
      <c r="P99" s="1464"/>
      <c r="Q99" s="280"/>
      <c r="R99" s="280"/>
      <c r="S99" s="391">
        <f t="shared" si="9"/>
        <v>0</v>
      </c>
      <c r="T99" s="391">
        <f t="shared" si="10"/>
        <v>0</v>
      </c>
      <c r="U99" s="4"/>
      <c r="AE99" s="8"/>
    </row>
    <row r="100" spans="1:31" x14ac:dyDescent="0.2">
      <c r="A100" s="97"/>
      <c r="B100" s="1179"/>
      <c r="C100" s="165"/>
      <c r="D100" s="1215"/>
      <c r="E100" s="394"/>
      <c r="F100" s="1459"/>
      <c r="G100" s="1417"/>
      <c r="H100" s="1487"/>
      <c r="I100" s="1473"/>
      <c r="J100" s="1474"/>
      <c r="K100" s="1463"/>
      <c r="L100" s="366"/>
      <c r="M100" s="166"/>
      <c r="N100" s="325"/>
      <c r="O100" s="297">
        <f t="shared" si="11"/>
        <v>0</v>
      </c>
      <c r="P100" s="1466"/>
      <c r="Q100" s="280"/>
      <c r="R100" s="280"/>
      <c r="S100" s="391">
        <f t="shared" si="9"/>
        <v>0</v>
      </c>
      <c r="T100" s="391">
        <f t="shared" si="10"/>
        <v>0</v>
      </c>
      <c r="U100" s="4"/>
      <c r="AE100" s="8"/>
    </row>
    <row r="101" spans="1:31" x14ac:dyDescent="0.2">
      <c r="A101" s="165"/>
      <c r="B101" s="1475"/>
      <c r="C101" s="165"/>
      <c r="D101" s="1215"/>
      <c r="E101" s="394"/>
      <c r="F101" s="1459"/>
      <c r="G101" s="1417"/>
      <c r="H101" s="1487"/>
      <c r="I101" s="1473"/>
      <c r="J101" s="1474"/>
      <c r="K101" s="1463"/>
      <c r="L101" s="366"/>
      <c r="M101" s="166"/>
      <c r="N101" s="325"/>
      <c r="O101" s="297">
        <f t="shared" si="11"/>
        <v>0</v>
      </c>
      <c r="P101" s="1464"/>
      <c r="Q101" s="280"/>
      <c r="R101" s="280"/>
      <c r="S101" s="391">
        <f t="shared" si="9"/>
        <v>0</v>
      </c>
      <c r="T101" s="391">
        <f t="shared" si="10"/>
        <v>0</v>
      </c>
      <c r="U101" s="4"/>
      <c r="AE101" s="8"/>
    </row>
    <row r="102" spans="1:31" x14ac:dyDescent="0.2">
      <c r="A102" s="165"/>
      <c r="B102" s="1179"/>
      <c r="C102" s="165"/>
      <c r="D102" s="1215"/>
      <c r="E102" s="394"/>
      <c r="F102" s="1459"/>
      <c r="G102" s="1417"/>
      <c r="H102" s="1487"/>
      <c r="I102" s="1473"/>
      <c r="J102" s="1474"/>
      <c r="K102" s="1463"/>
      <c r="L102" s="366"/>
      <c r="M102" s="166"/>
      <c r="N102" s="325"/>
      <c r="O102" s="297">
        <f>M102+N102</f>
        <v>0</v>
      </c>
      <c r="P102" s="1466"/>
      <c r="Q102" s="280"/>
      <c r="R102" s="280"/>
      <c r="S102" s="391">
        <f t="shared" si="9"/>
        <v>0</v>
      </c>
      <c r="T102" s="391">
        <f t="shared" si="10"/>
        <v>0</v>
      </c>
      <c r="U102" s="4"/>
      <c r="AE102" s="8"/>
    </row>
    <row r="103" spans="1:31" x14ac:dyDescent="0.2">
      <c r="A103" s="97"/>
      <c r="B103" s="1179"/>
      <c r="C103" s="165"/>
      <c r="D103" s="1215"/>
      <c r="E103" s="394"/>
      <c r="F103" s="1459"/>
      <c r="G103" s="1417"/>
      <c r="H103" s="1487"/>
      <c r="I103" s="1473"/>
      <c r="J103" s="1474"/>
      <c r="K103" s="1463"/>
      <c r="L103" s="366"/>
      <c r="M103" s="166"/>
      <c r="N103" s="325"/>
      <c r="O103" s="297">
        <f t="shared" si="11"/>
        <v>0</v>
      </c>
      <c r="P103" s="1466"/>
      <c r="Q103" s="280"/>
      <c r="R103" s="280"/>
      <c r="S103" s="391">
        <f t="shared" si="9"/>
        <v>0</v>
      </c>
      <c r="T103" s="391">
        <f t="shared" si="10"/>
        <v>0</v>
      </c>
      <c r="U103" s="4"/>
      <c r="AE103" s="8"/>
    </row>
    <row r="104" spans="1:31" x14ac:dyDescent="0.2">
      <c r="A104" s="97"/>
      <c r="B104" s="1179"/>
      <c r="C104" s="165"/>
      <c r="D104" s="1215"/>
      <c r="E104" s="394"/>
      <c r="F104" s="1459"/>
      <c r="G104" s="1417"/>
      <c r="H104" s="1487"/>
      <c r="I104" s="1473"/>
      <c r="J104" s="1474"/>
      <c r="K104" s="1463"/>
      <c r="L104" s="366"/>
      <c r="M104" s="166"/>
      <c r="N104" s="325"/>
      <c r="O104" s="297">
        <f t="shared" si="11"/>
        <v>0</v>
      </c>
      <c r="P104" s="1464"/>
      <c r="Q104" s="280"/>
      <c r="R104" s="280"/>
      <c r="S104" s="391">
        <f t="shared" si="9"/>
        <v>0</v>
      </c>
      <c r="T104" s="391">
        <f t="shared" si="10"/>
        <v>0</v>
      </c>
      <c r="U104" s="4"/>
      <c r="AE104" s="8"/>
    </row>
    <row r="105" spans="1:31" x14ac:dyDescent="0.2">
      <c r="A105" s="97"/>
      <c r="B105" s="1179"/>
      <c r="C105" s="165"/>
      <c r="D105" s="1215"/>
      <c r="E105" s="394"/>
      <c r="F105" s="1459"/>
      <c r="G105" s="1417"/>
      <c r="H105" s="1487"/>
      <c r="I105" s="1473"/>
      <c r="J105" s="1474"/>
      <c r="K105" s="1463"/>
      <c r="L105" s="366"/>
      <c r="M105" s="166"/>
      <c r="N105" s="325"/>
      <c r="O105" s="297">
        <f t="shared" si="11"/>
        <v>0</v>
      </c>
      <c r="P105" s="1466"/>
      <c r="Q105" s="280"/>
      <c r="R105" s="280"/>
      <c r="S105" s="391">
        <f t="shared" si="9"/>
        <v>0</v>
      </c>
      <c r="T105" s="391">
        <f t="shared" si="10"/>
        <v>0</v>
      </c>
      <c r="U105" s="4"/>
      <c r="AE105" s="8"/>
    </row>
    <row r="106" spans="1:31" x14ac:dyDescent="0.2">
      <c r="A106" s="97"/>
      <c r="B106" s="1179"/>
      <c r="C106" s="165"/>
      <c r="D106" s="1215"/>
      <c r="E106" s="394"/>
      <c r="F106" s="1459"/>
      <c r="G106" s="1417"/>
      <c r="H106" s="1487"/>
      <c r="I106" s="1473"/>
      <c r="J106" s="1474"/>
      <c r="K106" s="1463"/>
      <c r="L106" s="366"/>
      <c r="M106" s="166"/>
      <c r="N106" s="325"/>
      <c r="O106" s="297">
        <f t="shared" si="11"/>
        <v>0</v>
      </c>
      <c r="P106" s="1466"/>
      <c r="Q106" s="280"/>
      <c r="R106" s="280"/>
      <c r="S106" s="391">
        <f t="shared" si="9"/>
        <v>0</v>
      </c>
      <c r="T106" s="391">
        <f t="shared" si="10"/>
        <v>0</v>
      </c>
      <c r="U106" s="4"/>
      <c r="AE106" s="8"/>
    </row>
    <row r="107" spans="1:31" x14ac:dyDescent="0.2">
      <c r="A107" s="97"/>
      <c r="B107" s="1179"/>
      <c r="C107" s="165"/>
      <c r="D107" s="1215"/>
      <c r="E107" s="394"/>
      <c r="F107" s="1459"/>
      <c r="G107" s="1417"/>
      <c r="H107" s="1487"/>
      <c r="I107" s="1473"/>
      <c r="J107" s="1474"/>
      <c r="K107" s="1463"/>
      <c r="L107" s="366"/>
      <c r="M107" s="166"/>
      <c r="N107" s="325"/>
      <c r="O107" s="297">
        <f t="shared" si="11"/>
        <v>0</v>
      </c>
      <c r="P107" s="1464"/>
      <c r="Q107" s="280"/>
      <c r="R107" s="280"/>
      <c r="S107" s="391">
        <f t="shared" si="9"/>
        <v>0</v>
      </c>
      <c r="T107" s="391">
        <f t="shared" si="10"/>
        <v>0</v>
      </c>
      <c r="U107" s="4"/>
      <c r="AE107" s="8"/>
    </row>
    <row r="108" spans="1:31" x14ac:dyDescent="0.2">
      <c r="A108" s="97"/>
      <c r="B108" s="1179"/>
      <c r="C108" s="165"/>
      <c r="D108" s="1215"/>
      <c r="E108" s="394"/>
      <c r="F108" s="1459"/>
      <c r="G108" s="1417"/>
      <c r="H108" s="1487"/>
      <c r="I108" s="1473"/>
      <c r="J108" s="1474"/>
      <c r="K108" s="1463"/>
      <c r="L108" s="366"/>
      <c r="M108" s="166"/>
      <c r="N108" s="325"/>
      <c r="O108" s="297">
        <f t="shared" si="11"/>
        <v>0</v>
      </c>
      <c r="P108" s="1464"/>
      <c r="Q108" s="280"/>
      <c r="R108" s="280"/>
      <c r="S108" s="391">
        <f t="shared" si="9"/>
        <v>0</v>
      </c>
      <c r="T108" s="391">
        <f t="shared" si="10"/>
        <v>0</v>
      </c>
      <c r="U108" s="4"/>
      <c r="AE108" s="8"/>
    </row>
    <row r="109" spans="1:31" x14ac:dyDescent="0.2">
      <c r="A109" s="97"/>
      <c r="B109" s="1179"/>
      <c r="C109" s="165"/>
      <c r="D109" s="1215"/>
      <c r="E109" s="394"/>
      <c r="F109" s="1459"/>
      <c r="G109" s="1417"/>
      <c r="H109" s="1487"/>
      <c r="I109" s="1473"/>
      <c r="J109" s="1474"/>
      <c r="K109" s="1463"/>
      <c r="L109" s="366"/>
      <c r="M109" s="166"/>
      <c r="N109" s="325"/>
      <c r="O109" s="297">
        <f t="shared" si="11"/>
        <v>0</v>
      </c>
      <c r="P109" s="1464"/>
      <c r="Q109" s="280"/>
      <c r="R109" s="280"/>
      <c r="S109" s="391">
        <f t="shared" si="9"/>
        <v>0</v>
      </c>
      <c r="T109" s="391">
        <f t="shared" si="10"/>
        <v>0</v>
      </c>
      <c r="U109" s="4"/>
      <c r="AE109" s="8"/>
    </row>
    <row r="110" spans="1:31" x14ac:dyDescent="0.2">
      <c r="A110" s="97"/>
      <c r="B110" s="1179"/>
      <c r="C110" s="165"/>
      <c r="D110" s="1215"/>
      <c r="E110" s="394"/>
      <c r="F110" s="1459"/>
      <c r="G110" s="1417"/>
      <c r="H110" s="1489"/>
      <c r="I110" s="1473"/>
      <c r="J110" s="1474"/>
      <c r="K110" s="1463"/>
      <c r="L110" s="366"/>
      <c r="M110" s="166"/>
      <c r="N110" s="325"/>
      <c r="O110" s="297">
        <f>M110+N110</f>
        <v>0</v>
      </c>
      <c r="P110" s="1466"/>
      <c r="Q110" s="280"/>
      <c r="R110" s="280"/>
      <c r="S110" s="391">
        <f t="shared" si="9"/>
        <v>0</v>
      </c>
      <c r="T110" s="391">
        <f t="shared" si="10"/>
        <v>0</v>
      </c>
      <c r="U110" s="4"/>
      <c r="AE110" s="8"/>
    </row>
    <row r="111" spans="1:31" x14ac:dyDescent="0.2">
      <c r="A111" s="97"/>
      <c r="B111" s="1179"/>
      <c r="C111" s="165"/>
      <c r="D111" s="1215"/>
      <c r="E111" s="394"/>
      <c r="F111" s="1459"/>
      <c r="G111" s="1417"/>
      <c r="H111" s="1489"/>
      <c r="I111" s="1473"/>
      <c r="J111" s="1474"/>
      <c r="K111" s="1463"/>
      <c r="L111" s="366"/>
      <c r="M111" s="166"/>
      <c r="N111" s="325"/>
      <c r="O111" s="297">
        <f t="shared" si="11"/>
        <v>0</v>
      </c>
      <c r="P111" s="1466"/>
      <c r="Q111" s="280"/>
      <c r="R111" s="280"/>
      <c r="S111" s="391">
        <f t="shared" si="9"/>
        <v>0</v>
      </c>
      <c r="T111" s="391">
        <f t="shared" si="10"/>
        <v>0</v>
      </c>
      <c r="U111" s="4"/>
      <c r="AE111" s="8"/>
    </row>
    <row r="112" spans="1:31" x14ac:dyDescent="0.2">
      <c r="A112" s="97"/>
      <c r="B112" s="1179"/>
      <c r="C112" s="165"/>
      <c r="D112" s="1215"/>
      <c r="E112" s="394"/>
      <c r="F112" s="1459"/>
      <c r="G112" s="1417"/>
      <c r="H112" s="1487"/>
      <c r="I112" s="1473"/>
      <c r="J112" s="1474"/>
      <c r="K112" s="1463"/>
      <c r="L112" s="366"/>
      <c r="M112" s="166"/>
      <c r="N112" s="325"/>
      <c r="O112" s="297">
        <f t="shared" si="11"/>
        <v>0</v>
      </c>
      <c r="P112" s="1464"/>
      <c r="Q112" s="280"/>
      <c r="R112" s="280"/>
      <c r="S112" s="391">
        <f t="shared" si="9"/>
        <v>0</v>
      </c>
      <c r="T112" s="391">
        <f t="shared" si="10"/>
        <v>0</v>
      </c>
      <c r="U112" s="4"/>
      <c r="AE112" s="8"/>
    </row>
    <row r="113" spans="1:31" x14ac:dyDescent="0.2">
      <c r="A113" s="97"/>
      <c r="B113" s="1179"/>
      <c r="C113" s="165"/>
      <c r="D113" s="1215"/>
      <c r="E113" s="394"/>
      <c r="F113" s="1459"/>
      <c r="G113" s="1417"/>
      <c r="H113" s="1487"/>
      <c r="I113" s="1473"/>
      <c r="J113" s="1474"/>
      <c r="K113" s="1463"/>
      <c r="L113" s="366"/>
      <c r="M113" s="166"/>
      <c r="N113" s="325"/>
      <c r="O113" s="297">
        <f t="shared" si="11"/>
        <v>0</v>
      </c>
      <c r="P113" s="1466"/>
      <c r="Q113" s="280"/>
      <c r="R113" s="280"/>
      <c r="S113" s="391">
        <f t="shared" si="9"/>
        <v>0</v>
      </c>
      <c r="T113" s="391">
        <f t="shared" si="10"/>
        <v>0</v>
      </c>
      <c r="U113" s="4"/>
      <c r="AE113" s="8"/>
    </row>
    <row r="114" spans="1:31" x14ac:dyDescent="0.2">
      <c r="A114" s="97"/>
      <c r="B114" s="1179"/>
      <c r="C114" s="165"/>
      <c r="D114" s="1215"/>
      <c r="E114" s="394"/>
      <c r="F114" s="1459"/>
      <c r="G114" s="1417"/>
      <c r="H114" s="1487"/>
      <c r="I114" s="1473"/>
      <c r="J114" s="1474"/>
      <c r="K114" s="1463"/>
      <c r="L114" s="366"/>
      <c r="M114" s="166"/>
      <c r="N114" s="325"/>
      <c r="O114" s="297">
        <f t="shared" si="11"/>
        <v>0</v>
      </c>
      <c r="P114" s="1466"/>
      <c r="Q114" s="280"/>
      <c r="R114" s="280"/>
      <c r="S114" s="391">
        <f t="shared" si="9"/>
        <v>0</v>
      </c>
      <c r="T114" s="391">
        <f t="shared" si="10"/>
        <v>0</v>
      </c>
      <c r="U114" s="4"/>
      <c r="AE114" s="8"/>
    </row>
    <row r="115" spans="1:31" x14ac:dyDescent="0.2">
      <c r="A115" s="97"/>
      <c r="B115" s="1179"/>
      <c r="C115" s="165"/>
      <c r="D115" s="1215"/>
      <c r="E115" s="394"/>
      <c r="F115" s="1459"/>
      <c r="G115" s="1417"/>
      <c r="H115" s="1487"/>
      <c r="I115" s="1473"/>
      <c r="J115" s="1474"/>
      <c r="K115" s="1463"/>
      <c r="L115" s="366"/>
      <c r="M115" s="166"/>
      <c r="N115" s="325"/>
      <c r="O115" s="297">
        <f t="shared" si="11"/>
        <v>0</v>
      </c>
      <c r="P115" s="1466"/>
      <c r="Q115" s="280"/>
      <c r="R115" s="280"/>
      <c r="S115" s="391">
        <f t="shared" si="9"/>
        <v>0</v>
      </c>
      <c r="T115" s="391">
        <f t="shared" si="10"/>
        <v>0</v>
      </c>
      <c r="U115" s="4"/>
      <c r="AE115" s="8"/>
    </row>
    <row r="116" spans="1:31" x14ac:dyDescent="0.2">
      <c r="A116" s="97"/>
      <c r="B116" s="1179"/>
      <c r="C116" s="165"/>
      <c r="D116" s="1215"/>
      <c r="E116" s="394"/>
      <c r="F116" s="1459"/>
      <c r="G116" s="1417"/>
      <c r="H116" s="1487"/>
      <c r="I116" s="1476"/>
      <c r="J116" s="1472"/>
      <c r="K116" s="1463"/>
      <c r="L116" s="1217"/>
      <c r="M116" s="166"/>
      <c r="N116" s="325"/>
      <c r="O116" s="297">
        <f t="shared" si="11"/>
        <v>0</v>
      </c>
      <c r="P116" s="1466"/>
      <c r="Q116" s="280"/>
      <c r="R116" s="280"/>
      <c r="S116" s="391">
        <f t="shared" si="9"/>
        <v>0</v>
      </c>
      <c r="T116" s="391">
        <f t="shared" si="10"/>
        <v>0</v>
      </c>
      <c r="U116" s="4"/>
      <c r="AE116" s="8"/>
    </row>
    <row r="117" spans="1:31" x14ac:dyDescent="0.2">
      <c r="A117" s="97"/>
      <c r="B117" s="1179"/>
      <c r="C117" s="165"/>
      <c r="D117" s="1215"/>
      <c r="E117" s="394"/>
      <c r="F117" s="1459"/>
      <c r="G117" s="1417"/>
      <c r="H117" s="1487"/>
      <c r="I117" s="1473"/>
      <c r="J117" s="1474"/>
      <c r="K117" s="1463"/>
      <c r="L117" s="366"/>
      <c r="M117" s="166"/>
      <c r="N117" s="325"/>
      <c r="O117" s="297">
        <f t="shared" si="11"/>
        <v>0</v>
      </c>
      <c r="P117" s="1464"/>
      <c r="Q117" s="280"/>
      <c r="R117" s="280"/>
      <c r="S117" s="391">
        <f t="shared" si="9"/>
        <v>0</v>
      </c>
      <c r="T117" s="391">
        <f t="shared" si="10"/>
        <v>0</v>
      </c>
      <c r="U117" s="4"/>
      <c r="AE117" s="8"/>
    </row>
    <row r="118" spans="1:31" x14ac:dyDescent="0.2">
      <c r="A118" s="97"/>
      <c r="B118" s="1179"/>
      <c r="C118" s="165"/>
      <c r="D118" s="1215"/>
      <c r="E118" s="394"/>
      <c r="F118" s="1459"/>
      <c r="G118" s="1417"/>
      <c r="H118" s="1487"/>
      <c r="I118" s="1473"/>
      <c r="J118" s="1474"/>
      <c r="K118" s="1463"/>
      <c r="L118" s="366"/>
      <c r="M118" s="166"/>
      <c r="N118" s="325"/>
      <c r="O118" s="297">
        <f t="shared" si="11"/>
        <v>0</v>
      </c>
      <c r="P118" s="1466"/>
      <c r="Q118" s="280"/>
      <c r="R118" s="280"/>
      <c r="S118" s="391">
        <f t="shared" si="9"/>
        <v>0</v>
      </c>
      <c r="T118" s="391">
        <f t="shared" si="10"/>
        <v>0</v>
      </c>
      <c r="U118" s="4"/>
      <c r="AE118" s="8"/>
    </row>
    <row r="119" spans="1:31" x14ac:dyDescent="0.2">
      <c r="A119" s="97"/>
      <c r="B119" s="1179"/>
      <c r="C119" s="165"/>
      <c r="D119" s="1215"/>
      <c r="E119" s="394"/>
      <c r="F119" s="1459"/>
      <c r="G119" s="1417"/>
      <c r="H119" s="1487"/>
      <c r="I119" s="1473"/>
      <c r="J119" s="1474"/>
      <c r="K119" s="1463"/>
      <c r="L119" s="366"/>
      <c r="M119" s="166"/>
      <c r="N119" s="325"/>
      <c r="O119" s="297">
        <f t="shared" si="11"/>
        <v>0</v>
      </c>
      <c r="P119" s="1464"/>
      <c r="Q119" s="280"/>
      <c r="R119" s="280"/>
      <c r="S119" s="391">
        <f t="shared" si="9"/>
        <v>0</v>
      </c>
      <c r="T119" s="391">
        <f t="shared" si="10"/>
        <v>0</v>
      </c>
      <c r="U119" s="4"/>
      <c r="AE119" s="8"/>
    </row>
    <row r="120" spans="1:31" x14ac:dyDescent="0.2">
      <c r="A120" s="97"/>
      <c r="B120" s="1179"/>
      <c r="C120" s="165"/>
      <c r="D120" s="1215"/>
      <c r="E120" s="394"/>
      <c r="F120" s="1459"/>
      <c r="G120" s="1417"/>
      <c r="H120" s="1487"/>
      <c r="I120" s="1473"/>
      <c r="J120" s="1474"/>
      <c r="K120" s="1463"/>
      <c r="L120" s="366"/>
      <c r="M120" s="166"/>
      <c r="N120" s="325"/>
      <c r="O120" s="297">
        <f t="shared" si="11"/>
        <v>0</v>
      </c>
      <c r="P120" s="1466"/>
      <c r="Q120" s="280"/>
      <c r="R120" s="280"/>
      <c r="S120" s="391">
        <f t="shared" si="9"/>
        <v>0</v>
      </c>
      <c r="T120" s="391">
        <f t="shared" si="10"/>
        <v>0</v>
      </c>
      <c r="U120" s="4"/>
      <c r="AE120" s="8"/>
    </row>
    <row r="121" spans="1:31" x14ac:dyDescent="0.2">
      <c r="A121" s="97"/>
      <c r="B121" s="1179"/>
      <c r="C121" s="165"/>
      <c r="D121" s="1215"/>
      <c r="E121" s="394"/>
      <c r="F121" s="1459"/>
      <c r="G121" s="1417"/>
      <c r="H121" s="1487"/>
      <c r="I121" s="1473"/>
      <c r="J121" s="1474"/>
      <c r="K121" s="1463"/>
      <c r="L121" s="366"/>
      <c r="M121" s="166"/>
      <c r="N121" s="325"/>
      <c r="O121" s="297">
        <f t="shared" si="11"/>
        <v>0</v>
      </c>
      <c r="P121" s="1466"/>
      <c r="Q121" s="280"/>
      <c r="R121" s="280"/>
      <c r="S121" s="391">
        <f t="shared" si="9"/>
        <v>0</v>
      </c>
      <c r="T121" s="391">
        <f t="shared" si="10"/>
        <v>0</v>
      </c>
      <c r="U121" s="4"/>
      <c r="AE121" s="8"/>
    </row>
    <row r="122" spans="1:31" x14ac:dyDescent="0.2">
      <c r="A122" s="97"/>
      <c r="B122" s="1179"/>
      <c r="C122" s="165"/>
      <c r="D122" s="1215"/>
      <c r="E122" s="394"/>
      <c r="F122" s="1459"/>
      <c r="G122" s="1417"/>
      <c r="H122" s="1487"/>
      <c r="I122" s="1473"/>
      <c r="J122" s="1474"/>
      <c r="K122" s="1463"/>
      <c r="L122" s="366"/>
      <c r="M122" s="166"/>
      <c r="N122" s="325"/>
      <c r="O122" s="297">
        <f t="shared" si="11"/>
        <v>0</v>
      </c>
      <c r="P122" s="1466"/>
      <c r="Q122" s="280"/>
      <c r="R122" s="280"/>
      <c r="S122" s="391">
        <f t="shared" si="9"/>
        <v>0</v>
      </c>
      <c r="T122" s="391">
        <f t="shared" si="10"/>
        <v>0</v>
      </c>
      <c r="U122" s="4"/>
      <c r="AE122" s="8"/>
    </row>
    <row r="123" spans="1:31" x14ac:dyDescent="0.2">
      <c r="A123" s="97"/>
      <c r="B123" s="1179"/>
      <c r="C123" s="165"/>
      <c r="D123" s="1215"/>
      <c r="E123" s="394"/>
      <c r="F123" s="1459"/>
      <c r="G123" s="1417"/>
      <c r="H123" s="1487"/>
      <c r="I123" s="1473"/>
      <c r="J123" s="1474"/>
      <c r="K123" s="1463"/>
      <c r="L123" s="366"/>
      <c r="M123" s="166"/>
      <c r="N123" s="325"/>
      <c r="O123" s="297">
        <f t="shared" si="11"/>
        <v>0</v>
      </c>
      <c r="P123" s="1464"/>
      <c r="Q123" s="280"/>
      <c r="R123" s="280"/>
      <c r="S123" s="391">
        <f t="shared" si="9"/>
        <v>0</v>
      </c>
      <c r="T123" s="391">
        <f t="shared" si="10"/>
        <v>0</v>
      </c>
      <c r="U123" s="4"/>
      <c r="AE123" s="8"/>
    </row>
    <row r="124" spans="1:31" x14ac:dyDescent="0.2">
      <c r="A124" s="97"/>
      <c r="B124" s="1179"/>
      <c r="C124" s="165"/>
      <c r="D124" s="1215"/>
      <c r="E124" s="394"/>
      <c r="F124" s="1459"/>
      <c r="G124" s="1417"/>
      <c r="H124" s="1487"/>
      <c r="I124" s="1473"/>
      <c r="J124" s="1474"/>
      <c r="K124" s="1463"/>
      <c r="L124" s="366"/>
      <c r="M124" s="166"/>
      <c r="N124" s="325"/>
      <c r="O124" s="297">
        <f t="shared" si="11"/>
        <v>0</v>
      </c>
      <c r="P124" s="1464"/>
      <c r="Q124" s="280"/>
      <c r="R124" s="280"/>
      <c r="S124" s="391">
        <f t="shared" si="9"/>
        <v>0</v>
      </c>
      <c r="T124" s="391">
        <f t="shared" si="10"/>
        <v>0</v>
      </c>
      <c r="U124" s="4"/>
      <c r="AE124" s="8"/>
    </row>
    <row r="125" spans="1:31" x14ac:dyDescent="0.2">
      <c r="A125" s="97"/>
      <c r="B125" s="1179"/>
      <c r="C125" s="165"/>
      <c r="D125" s="1215"/>
      <c r="E125" s="394"/>
      <c r="F125" s="1459"/>
      <c r="G125" s="1417"/>
      <c r="H125" s="1487"/>
      <c r="I125" s="1473"/>
      <c r="J125" s="1474"/>
      <c r="K125" s="1463"/>
      <c r="L125" s="366"/>
      <c r="M125" s="166"/>
      <c r="N125" s="325"/>
      <c r="O125" s="297">
        <f t="shared" si="11"/>
        <v>0</v>
      </c>
      <c r="P125" s="1464"/>
      <c r="Q125" s="280"/>
      <c r="R125" s="280"/>
      <c r="S125" s="391">
        <f t="shared" si="9"/>
        <v>0</v>
      </c>
      <c r="T125" s="391">
        <f t="shared" si="10"/>
        <v>0</v>
      </c>
      <c r="U125" s="4"/>
      <c r="AE125" s="8"/>
    </row>
    <row r="126" spans="1:31" x14ac:dyDescent="0.2">
      <c r="A126" s="165"/>
      <c r="B126" s="1179"/>
      <c r="C126" s="165"/>
      <c r="D126" s="1215"/>
      <c r="E126" s="394"/>
      <c r="F126" s="1459"/>
      <c r="G126" s="1417"/>
      <c r="H126" s="1489"/>
      <c r="I126" s="1473"/>
      <c r="J126" s="1474"/>
      <c r="K126" s="1463"/>
      <c r="L126" s="366"/>
      <c r="M126" s="166"/>
      <c r="N126" s="325"/>
      <c r="O126" s="297">
        <f t="shared" si="11"/>
        <v>0</v>
      </c>
      <c r="P126" s="1466"/>
      <c r="Q126" s="280"/>
      <c r="R126" s="280"/>
      <c r="S126" s="391">
        <f t="shared" si="9"/>
        <v>0</v>
      </c>
      <c r="T126" s="391">
        <f t="shared" si="10"/>
        <v>0</v>
      </c>
      <c r="U126" s="4"/>
      <c r="AE126" s="8"/>
    </row>
    <row r="127" spans="1:31" x14ac:dyDescent="0.2">
      <c r="A127" s="97"/>
      <c r="B127" s="1179"/>
      <c r="C127" s="165"/>
      <c r="D127" s="1215"/>
      <c r="E127" s="394"/>
      <c r="F127" s="1459"/>
      <c r="G127" s="1417"/>
      <c r="H127" s="1489"/>
      <c r="I127" s="1473"/>
      <c r="J127" s="1474"/>
      <c r="K127" s="1463"/>
      <c r="L127" s="366"/>
      <c r="M127" s="166"/>
      <c r="N127" s="325"/>
      <c r="O127" s="297">
        <f t="shared" si="11"/>
        <v>0</v>
      </c>
      <c r="P127" s="1466"/>
      <c r="Q127" s="280"/>
      <c r="R127" s="280"/>
      <c r="S127" s="391">
        <f t="shared" si="9"/>
        <v>0</v>
      </c>
      <c r="T127" s="391">
        <f t="shared" si="10"/>
        <v>0</v>
      </c>
      <c r="U127" s="4"/>
      <c r="AE127" s="8"/>
    </row>
    <row r="128" spans="1:31" x14ac:dyDescent="0.2">
      <c r="A128" s="97"/>
      <c r="B128" s="1179"/>
      <c r="C128" s="165"/>
      <c r="D128" s="1215"/>
      <c r="E128" s="394"/>
      <c r="F128" s="1459"/>
      <c r="G128" s="1417"/>
      <c r="H128" s="1487"/>
      <c r="I128" s="1473"/>
      <c r="J128" s="1474"/>
      <c r="K128" s="1463"/>
      <c r="L128" s="366"/>
      <c r="M128" s="166"/>
      <c r="N128" s="325"/>
      <c r="O128" s="297">
        <f t="shared" si="11"/>
        <v>0</v>
      </c>
      <c r="P128" s="1464"/>
      <c r="Q128" s="280"/>
      <c r="R128" s="280"/>
      <c r="S128" s="391">
        <f t="shared" si="9"/>
        <v>0</v>
      </c>
      <c r="T128" s="391">
        <f t="shared" si="10"/>
        <v>0</v>
      </c>
      <c r="U128" s="4"/>
      <c r="AE128" s="8"/>
    </row>
    <row r="129" spans="1:31" x14ac:dyDescent="0.2">
      <c r="A129" s="97"/>
      <c r="B129" s="1179"/>
      <c r="C129" s="165"/>
      <c r="D129" s="1215"/>
      <c r="E129" s="394"/>
      <c r="F129" s="1459"/>
      <c r="G129" s="1417"/>
      <c r="H129" s="1487"/>
      <c r="I129" s="1473"/>
      <c r="J129" s="1474"/>
      <c r="K129" s="1463"/>
      <c r="L129" s="366"/>
      <c r="M129" s="166"/>
      <c r="N129" s="325"/>
      <c r="O129" s="297">
        <f t="shared" si="11"/>
        <v>0</v>
      </c>
      <c r="P129" s="1464"/>
      <c r="Q129" s="280"/>
      <c r="R129" s="280"/>
      <c r="S129" s="391">
        <f t="shared" si="9"/>
        <v>0</v>
      </c>
      <c r="T129" s="391">
        <f t="shared" si="10"/>
        <v>0</v>
      </c>
      <c r="U129" s="4"/>
      <c r="AE129" s="8"/>
    </row>
    <row r="130" spans="1:31" x14ac:dyDescent="0.2">
      <c r="A130" s="97"/>
      <c r="B130" s="1179"/>
      <c r="C130" s="165"/>
      <c r="D130" s="1215"/>
      <c r="E130" s="394"/>
      <c r="F130" s="1459"/>
      <c r="G130" s="1417"/>
      <c r="H130" s="1487"/>
      <c r="I130" s="1473"/>
      <c r="J130" s="1474"/>
      <c r="K130" s="1463"/>
      <c r="L130" s="366"/>
      <c r="M130" s="166"/>
      <c r="N130" s="325"/>
      <c r="O130" s="297">
        <f t="shared" si="11"/>
        <v>0</v>
      </c>
      <c r="P130" s="1466"/>
      <c r="Q130" s="280"/>
      <c r="R130" s="280"/>
      <c r="S130" s="391">
        <f t="shared" si="9"/>
        <v>0</v>
      </c>
      <c r="T130" s="391">
        <f t="shared" si="10"/>
        <v>0</v>
      </c>
      <c r="U130" s="4"/>
      <c r="AE130" s="8"/>
    </row>
    <row r="131" spans="1:31" x14ac:dyDescent="0.2">
      <c r="A131" s="97"/>
      <c r="B131" s="1179"/>
      <c r="C131" s="165"/>
      <c r="D131" s="1215"/>
      <c r="E131" s="394"/>
      <c r="F131" s="1459"/>
      <c r="G131" s="1417"/>
      <c r="H131" s="1487"/>
      <c r="I131" s="1473"/>
      <c r="J131" s="1474"/>
      <c r="K131" s="1463"/>
      <c r="L131" s="366"/>
      <c r="M131" s="166"/>
      <c r="N131" s="325"/>
      <c r="O131" s="297">
        <f t="shared" si="11"/>
        <v>0</v>
      </c>
      <c r="P131" s="1466"/>
      <c r="Q131" s="280"/>
      <c r="R131" s="280"/>
      <c r="S131" s="391">
        <f t="shared" si="9"/>
        <v>0</v>
      </c>
      <c r="T131" s="391">
        <f t="shared" si="10"/>
        <v>0</v>
      </c>
      <c r="U131" s="4"/>
      <c r="AE131" s="8"/>
    </row>
    <row r="132" spans="1:31" x14ac:dyDescent="0.2">
      <c r="A132" s="97"/>
      <c r="B132" s="1179"/>
      <c r="C132" s="165"/>
      <c r="D132" s="1215"/>
      <c r="E132" s="394"/>
      <c r="F132" s="1459"/>
      <c r="G132" s="1417"/>
      <c r="H132" s="1487"/>
      <c r="I132" s="1473"/>
      <c r="J132" s="1474"/>
      <c r="K132" s="1463"/>
      <c r="L132" s="366"/>
      <c r="M132" s="166"/>
      <c r="N132" s="325"/>
      <c r="O132" s="297">
        <f t="shared" si="11"/>
        <v>0</v>
      </c>
      <c r="P132" s="1466"/>
      <c r="Q132" s="280"/>
      <c r="R132" s="280"/>
      <c r="S132" s="391">
        <f t="shared" si="9"/>
        <v>0</v>
      </c>
      <c r="T132" s="391">
        <f t="shared" si="10"/>
        <v>0</v>
      </c>
      <c r="U132" s="4"/>
      <c r="AE132" s="8"/>
    </row>
    <row r="133" spans="1:31" x14ac:dyDescent="0.2">
      <c r="A133" s="97"/>
      <c r="B133" s="1475"/>
      <c r="C133" s="165"/>
      <c r="D133" s="1215"/>
      <c r="E133" s="394"/>
      <c r="F133" s="1459"/>
      <c r="G133" s="1417"/>
      <c r="H133" s="1487"/>
      <c r="I133" s="1473"/>
      <c r="J133" s="1474"/>
      <c r="K133" s="1463"/>
      <c r="L133" s="366"/>
      <c r="M133" s="166"/>
      <c r="N133" s="325"/>
      <c r="O133" s="297">
        <f t="shared" si="11"/>
        <v>0</v>
      </c>
      <c r="P133" s="1464"/>
      <c r="Q133" s="280"/>
      <c r="R133" s="280"/>
      <c r="S133" s="391">
        <f t="shared" si="9"/>
        <v>0</v>
      </c>
      <c r="T133" s="391">
        <f t="shared" si="10"/>
        <v>0</v>
      </c>
      <c r="U133" s="4"/>
      <c r="AE133" s="8"/>
    </row>
    <row r="134" spans="1:31" x14ac:dyDescent="0.2">
      <c r="A134" s="97"/>
      <c r="B134" s="1179"/>
      <c r="C134" s="165"/>
      <c r="D134" s="1215"/>
      <c r="E134" s="394"/>
      <c r="F134" s="1459"/>
      <c r="G134" s="1417"/>
      <c r="H134" s="1487"/>
      <c r="I134" s="1473"/>
      <c r="J134" s="1474"/>
      <c r="K134" s="1463"/>
      <c r="L134" s="366"/>
      <c r="M134" s="166"/>
      <c r="N134" s="325"/>
      <c r="O134" s="297">
        <f t="shared" si="11"/>
        <v>0</v>
      </c>
      <c r="P134" s="1464"/>
      <c r="Q134" s="280"/>
      <c r="R134" s="280"/>
      <c r="S134" s="391">
        <f t="shared" si="9"/>
        <v>0</v>
      </c>
      <c r="T134" s="391">
        <f t="shared" si="10"/>
        <v>0</v>
      </c>
      <c r="U134" s="4"/>
      <c r="AE134" s="8"/>
    </row>
    <row r="135" spans="1:31" x14ac:dyDescent="0.2">
      <c r="A135" s="97"/>
      <c r="B135" s="1179"/>
      <c r="C135" s="165"/>
      <c r="D135" s="1215"/>
      <c r="E135" s="394"/>
      <c r="F135" s="1459"/>
      <c r="G135" s="1417"/>
      <c r="H135" s="1487"/>
      <c r="I135" s="1473"/>
      <c r="J135" s="1474"/>
      <c r="K135" s="1463"/>
      <c r="L135" s="366"/>
      <c r="M135" s="166"/>
      <c r="N135" s="325"/>
      <c r="O135" s="297">
        <f t="shared" si="11"/>
        <v>0</v>
      </c>
      <c r="P135" s="1464"/>
      <c r="Q135" s="280"/>
      <c r="R135" s="280"/>
      <c r="S135" s="391">
        <f t="shared" si="9"/>
        <v>0</v>
      </c>
      <c r="T135" s="391">
        <f t="shared" si="10"/>
        <v>0</v>
      </c>
      <c r="U135" s="4"/>
      <c r="AE135" s="8"/>
    </row>
    <row r="136" spans="1:31" x14ac:dyDescent="0.2">
      <c r="A136" s="97"/>
      <c r="B136" s="1179"/>
      <c r="C136" s="165"/>
      <c r="D136" s="1215"/>
      <c r="E136" s="394"/>
      <c r="F136" s="1459"/>
      <c r="G136" s="1417"/>
      <c r="H136" s="1487"/>
      <c r="I136" s="1473"/>
      <c r="J136" s="1474"/>
      <c r="K136" s="1463"/>
      <c r="L136" s="366"/>
      <c r="M136" s="166"/>
      <c r="N136" s="325"/>
      <c r="O136" s="297">
        <f t="shared" si="11"/>
        <v>0</v>
      </c>
      <c r="P136" s="1464"/>
      <c r="Q136" s="280"/>
      <c r="R136" s="280"/>
      <c r="S136" s="391">
        <f t="shared" si="9"/>
        <v>0</v>
      </c>
      <c r="T136" s="391">
        <f t="shared" si="10"/>
        <v>0</v>
      </c>
      <c r="U136" s="4"/>
      <c r="AE136" s="8"/>
    </row>
    <row r="137" spans="1:31" x14ac:dyDescent="0.2">
      <c r="A137" s="97"/>
      <c r="B137" s="1179"/>
      <c r="C137" s="165"/>
      <c r="D137" s="1215"/>
      <c r="E137" s="394"/>
      <c r="F137" s="1459"/>
      <c r="G137" s="1417"/>
      <c r="H137" s="1487"/>
      <c r="I137" s="1473"/>
      <c r="J137" s="1474"/>
      <c r="K137" s="1463"/>
      <c r="L137" s="366"/>
      <c r="M137" s="166"/>
      <c r="N137" s="325"/>
      <c r="O137" s="297">
        <f t="shared" si="11"/>
        <v>0</v>
      </c>
      <c r="P137" s="1464"/>
      <c r="Q137" s="280"/>
      <c r="R137" s="280"/>
      <c r="S137" s="391">
        <f t="shared" si="9"/>
        <v>0</v>
      </c>
      <c r="T137" s="391">
        <f t="shared" si="10"/>
        <v>0</v>
      </c>
      <c r="U137" s="4"/>
      <c r="AE137" s="8"/>
    </row>
    <row r="138" spans="1:31" x14ac:dyDescent="0.2">
      <c r="A138" s="97"/>
      <c r="B138" s="1179"/>
      <c r="C138" s="165"/>
      <c r="D138" s="1215"/>
      <c r="E138" s="394"/>
      <c r="F138" s="1459"/>
      <c r="G138" s="1417"/>
      <c r="H138" s="1487"/>
      <c r="I138" s="1473"/>
      <c r="J138" s="1474"/>
      <c r="K138" s="1463"/>
      <c r="L138" s="366"/>
      <c r="M138" s="166"/>
      <c r="N138" s="325"/>
      <c r="O138" s="297">
        <f t="shared" si="11"/>
        <v>0</v>
      </c>
      <c r="P138" s="1464"/>
      <c r="Q138" s="280"/>
      <c r="R138" s="280"/>
      <c r="S138" s="391">
        <f t="shared" si="9"/>
        <v>0</v>
      </c>
      <c r="T138" s="391">
        <f t="shared" si="10"/>
        <v>0</v>
      </c>
      <c r="U138" s="4"/>
      <c r="AE138" s="8"/>
    </row>
    <row r="139" spans="1:31" x14ac:dyDescent="0.2">
      <c r="A139" s="97"/>
      <c r="B139" s="1179"/>
      <c r="C139" s="165"/>
      <c r="D139" s="1215"/>
      <c r="E139" s="394"/>
      <c r="F139" s="1459"/>
      <c r="G139" s="1417"/>
      <c r="H139" s="1487"/>
      <c r="I139" s="1473"/>
      <c r="J139" s="1474"/>
      <c r="K139" s="1463"/>
      <c r="L139" s="366"/>
      <c r="M139" s="166"/>
      <c r="N139" s="325"/>
      <c r="O139" s="297">
        <f t="shared" si="11"/>
        <v>0</v>
      </c>
      <c r="P139" s="1464"/>
      <c r="Q139" s="280"/>
      <c r="R139" s="280"/>
      <c r="S139" s="391">
        <f t="shared" si="9"/>
        <v>0</v>
      </c>
      <c r="T139" s="391">
        <f t="shared" si="10"/>
        <v>0</v>
      </c>
      <c r="U139" s="4"/>
      <c r="AE139" s="8"/>
    </row>
    <row r="140" spans="1:31" x14ac:dyDescent="0.2">
      <c r="A140" s="97"/>
      <c r="B140" s="1179"/>
      <c r="C140" s="165"/>
      <c r="D140" s="1215"/>
      <c r="E140" s="394"/>
      <c r="F140" s="1459"/>
      <c r="G140" s="1417"/>
      <c r="H140" s="1487"/>
      <c r="I140" s="1473"/>
      <c r="J140" s="1474"/>
      <c r="K140" s="1463"/>
      <c r="L140" s="366"/>
      <c r="M140" s="166"/>
      <c r="N140" s="325"/>
      <c r="O140" s="297">
        <f t="shared" si="11"/>
        <v>0</v>
      </c>
      <c r="P140" s="1464"/>
      <c r="Q140" s="280"/>
      <c r="R140" s="280"/>
      <c r="S140" s="391">
        <f t="shared" si="9"/>
        <v>0</v>
      </c>
      <c r="T140" s="391">
        <f t="shared" si="10"/>
        <v>0</v>
      </c>
      <c r="U140" s="4"/>
      <c r="AE140" s="8"/>
    </row>
    <row r="141" spans="1:31" x14ac:dyDescent="0.2">
      <c r="A141" s="97"/>
      <c r="B141" s="1179"/>
      <c r="C141" s="165"/>
      <c r="D141" s="1215"/>
      <c r="E141" s="394"/>
      <c r="F141" s="1459"/>
      <c r="G141" s="1417"/>
      <c r="H141" s="1487"/>
      <c r="I141" s="1473"/>
      <c r="J141" s="1474"/>
      <c r="K141" s="1463"/>
      <c r="L141" s="366"/>
      <c r="M141" s="166"/>
      <c r="N141" s="325"/>
      <c r="O141" s="297">
        <f t="shared" si="11"/>
        <v>0</v>
      </c>
      <c r="P141" s="1464"/>
      <c r="Q141" s="280"/>
      <c r="R141" s="280"/>
      <c r="S141" s="391">
        <f t="shared" si="9"/>
        <v>0</v>
      </c>
      <c r="T141" s="391">
        <f t="shared" si="10"/>
        <v>0</v>
      </c>
      <c r="U141" s="4"/>
      <c r="AE141" s="8"/>
    </row>
    <row r="142" spans="1:31" x14ac:dyDescent="0.2">
      <c r="A142" s="97"/>
      <c r="B142" s="1179"/>
      <c r="C142" s="165"/>
      <c r="D142" s="1215"/>
      <c r="E142" s="394"/>
      <c r="F142" s="1459"/>
      <c r="G142" s="1417"/>
      <c r="H142" s="1487"/>
      <c r="I142" s="1473"/>
      <c r="J142" s="1474"/>
      <c r="K142" s="1463"/>
      <c r="L142" s="366"/>
      <c r="M142" s="166"/>
      <c r="N142" s="325"/>
      <c r="O142" s="297">
        <f t="shared" si="11"/>
        <v>0</v>
      </c>
      <c r="P142" s="1464"/>
      <c r="Q142" s="280"/>
      <c r="R142" s="280"/>
      <c r="S142" s="391">
        <f t="shared" si="9"/>
        <v>0</v>
      </c>
      <c r="T142" s="391">
        <f t="shared" si="10"/>
        <v>0</v>
      </c>
      <c r="U142" s="4"/>
      <c r="AE142" s="8"/>
    </row>
    <row r="143" spans="1:31" x14ac:dyDescent="0.2">
      <c r="A143" s="97"/>
      <c r="B143" s="1179"/>
      <c r="C143" s="165"/>
      <c r="D143" s="1215"/>
      <c r="E143" s="394"/>
      <c r="F143" s="1459"/>
      <c r="G143" s="1417"/>
      <c r="H143" s="1487"/>
      <c r="I143" s="1473"/>
      <c r="J143" s="1474"/>
      <c r="K143" s="1463"/>
      <c r="L143" s="366"/>
      <c r="M143" s="166"/>
      <c r="N143" s="325"/>
      <c r="O143" s="297">
        <f t="shared" si="11"/>
        <v>0</v>
      </c>
      <c r="P143" s="1464"/>
      <c r="Q143" s="280"/>
      <c r="R143" s="280"/>
      <c r="S143" s="391">
        <f t="shared" si="9"/>
        <v>0</v>
      </c>
      <c r="T143" s="391">
        <f t="shared" si="10"/>
        <v>0</v>
      </c>
      <c r="U143" s="4"/>
      <c r="AE143" s="8"/>
    </row>
    <row r="144" spans="1:31" x14ac:dyDescent="0.2">
      <c r="A144" s="97"/>
      <c r="B144" s="1179"/>
      <c r="C144" s="165"/>
      <c r="D144" s="1215"/>
      <c r="E144" s="394"/>
      <c r="F144" s="1459"/>
      <c r="G144" s="1417"/>
      <c r="H144" s="1487"/>
      <c r="I144" s="1473"/>
      <c r="J144" s="1474"/>
      <c r="K144" s="1463"/>
      <c r="L144" s="366"/>
      <c r="M144" s="166"/>
      <c r="N144" s="325"/>
      <c r="O144" s="297">
        <f t="shared" si="11"/>
        <v>0</v>
      </c>
      <c r="P144" s="1464"/>
      <c r="Q144" s="280"/>
      <c r="R144" s="280"/>
      <c r="S144" s="391">
        <f t="shared" si="9"/>
        <v>0</v>
      </c>
      <c r="T144" s="391">
        <f t="shared" si="10"/>
        <v>0</v>
      </c>
      <c r="U144" s="4"/>
      <c r="AE144" s="8"/>
    </row>
    <row r="145" spans="1:31" x14ac:dyDescent="0.2">
      <c r="A145" s="97"/>
      <c r="B145" s="1179"/>
      <c r="C145" s="165"/>
      <c r="D145" s="1215"/>
      <c r="E145" s="394"/>
      <c r="F145" s="1459"/>
      <c r="G145" s="1417"/>
      <c r="H145" s="1487"/>
      <c r="I145" s="1473"/>
      <c r="J145" s="1474"/>
      <c r="K145" s="1463"/>
      <c r="L145" s="366"/>
      <c r="M145" s="166"/>
      <c r="N145" s="325"/>
      <c r="O145" s="297">
        <f t="shared" si="11"/>
        <v>0</v>
      </c>
      <c r="P145" s="1464"/>
      <c r="Q145" s="280"/>
      <c r="R145" s="280"/>
      <c r="S145" s="391">
        <f t="shared" si="9"/>
        <v>0</v>
      </c>
      <c r="T145" s="391">
        <f t="shared" si="10"/>
        <v>0</v>
      </c>
      <c r="U145" s="4"/>
      <c r="AE145" s="8"/>
    </row>
    <row r="146" spans="1:31" x14ac:dyDescent="0.2">
      <c r="A146" s="97"/>
      <c r="B146" s="1179"/>
      <c r="C146" s="165"/>
      <c r="D146" s="1215"/>
      <c r="E146" s="394"/>
      <c r="F146" s="1459"/>
      <c r="G146" s="1417"/>
      <c r="H146" s="1487"/>
      <c r="I146" s="1473"/>
      <c r="J146" s="1474"/>
      <c r="K146" s="1463"/>
      <c r="L146" s="366"/>
      <c r="M146" s="166"/>
      <c r="N146" s="325"/>
      <c r="O146" s="297">
        <f t="shared" si="11"/>
        <v>0</v>
      </c>
      <c r="P146" s="1464"/>
      <c r="Q146" s="280"/>
      <c r="R146" s="280"/>
      <c r="S146" s="391">
        <f t="shared" si="9"/>
        <v>0</v>
      </c>
      <c r="T146" s="391">
        <f t="shared" si="10"/>
        <v>0</v>
      </c>
      <c r="U146" s="4"/>
      <c r="AE146" s="8"/>
    </row>
    <row r="147" spans="1:31" x14ac:dyDescent="0.2">
      <c r="A147" s="97"/>
      <c r="B147" s="1179"/>
      <c r="C147" s="165"/>
      <c r="D147" s="1215"/>
      <c r="E147" s="394"/>
      <c r="F147" s="1459"/>
      <c r="G147" s="1417"/>
      <c r="H147" s="1487"/>
      <c r="I147" s="1473"/>
      <c r="J147" s="1474"/>
      <c r="K147" s="1463"/>
      <c r="L147" s="366"/>
      <c r="M147" s="166"/>
      <c r="N147" s="325"/>
      <c r="O147" s="297">
        <f t="shared" si="11"/>
        <v>0</v>
      </c>
      <c r="P147" s="1464"/>
      <c r="Q147" s="280"/>
      <c r="R147" s="280"/>
      <c r="S147" s="391">
        <f t="shared" si="9"/>
        <v>0</v>
      </c>
      <c r="T147" s="391">
        <f t="shared" si="10"/>
        <v>0</v>
      </c>
      <c r="U147" s="4"/>
      <c r="AE147" s="8"/>
    </row>
    <row r="148" spans="1:31" x14ac:dyDescent="0.2">
      <c r="A148" s="97"/>
      <c r="B148" s="1179"/>
      <c r="C148" s="165"/>
      <c r="D148" s="1215"/>
      <c r="E148" s="394"/>
      <c r="F148" s="1459"/>
      <c r="G148" s="1417"/>
      <c r="H148" s="1487"/>
      <c r="I148" s="1473"/>
      <c r="J148" s="1474"/>
      <c r="K148" s="1463"/>
      <c r="L148" s="366"/>
      <c r="M148" s="166"/>
      <c r="N148" s="325"/>
      <c r="O148" s="297">
        <f t="shared" si="11"/>
        <v>0</v>
      </c>
      <c r="P148" s="1464"/>
      <c r="Q148" s="280"/>
      <c r="R148" s="280"/>
      <c r="S148" s="391">
        <f t="shared" si="9"/>
        <v>0</v>
      </c>
      <c r="T148" s="391">
        <f t="shared" si="10"/>
        <v>0</v>
      </c>
      <c r="U148" s="4"/>
      <c r="AE148" s="8"/>
    </row>
    <row r="149" spans="1:31" x14ac:dyDescent="0.2">
      <c r="A149" s="97"/>
      <c r="B149" s="1179"/>
      <c r="C149" s="165"/>
      <c r="D149" s="1215"/>
      <c r="E149" s="394"/>
      <c r="F149" s="1459"/>
      <c r="G149" s="1417"/>
      <c r="H149" s="1487"/>
      <c r="I149" s="1473"/>
      <c r="J149" s="1474"/>
      <c r="K149" s="1463"/>
      <c r="L149" s="366"/>
      <c r="M149" s="166"/>
      <c r="N149" s="325"/>
      <c r="O149" s="297">
        <f t="shared" si="11"/>
        <v>0</v>
      </c>
      <c r="P149" s="1464"/>
      <c r="Q149" s="280"/>
      <c r="R149" s="280"/>
      <c r="S149" s="391">
        <f t="shared" si="9"/>
        <v>0</v>
      </c>
      <c r="T149" s="391">
        <f t="shared" si="10"/>
        <v>0</v>
      </c>
      <c r="U149" s="4"/>
      <c r="AE149" s="8"/>
    </row>
    <row r="150" spans="1:31" x14ac:dyDescent="0.2">
      <c r="A150" s="97"/>
      <c r="B150" s="1179"/>
      <c r="C150" s="165"/>
      <c r="D150" s="1215"/>
      <c r="E150" s="394"/>
      <c r="F150" s="1459"/>
      <c r="G150" s="1417"/>
      <c r="H150" s="1487"/>
      <c r="I150" s="1473"/>
      <c r="J150" s="1474"/>
      <c r="K150" s="1463"/>
      <c r="L150" s="366"/>
      <c r="M150" s="166"/>
      <c r="N150" s="325"/>
      <c r="O150" s="297">
        <f t="shared" si="11"/>
        <v>0</v>
      </c>
      <c r="P150" s="1464"/>
      <c r="Q150" s="280"/>
      <c r="R150" s="280"/>
      <c r="S150" s="391">
        <f t="shared" si="9"/>
        <v>0</v>
      </c>
      <c r="T150" s="391">
        <f t="shared" si="10"/>
        <v>0</v>
      </c>
      <c r="U150" s="4"/>
      <c r="AE150" s="8"/>
    </row>
    <row r="151" spans="1:31" x14ac:dyDescent="0.2">
      <c r="A151" s="97"/>
      <c r="B151" s="1179"/>
      <c r="C151" s="165"/>
      <c r="D151" s="1215"/>
      <c r="E151" s="394"/>
      <c r="F151" s="1459"/>
      <c r="G151" s="1417"/>
      <c r="H151" s="1487"/>
      <c r="I151" s="1473"/>
      <c r="J151" s="1474"/>
      <c r="K151" s="1463"/>
      <c r="L151" s="366"/>
      <c r="M151" s="166"/>
      <c r="N151" s="325"/>
      <c r="O151" s="297">
        <f t="shared" si="11"/>
        <v>0</v>
      </c>
      <c r="P151" s="1464"/>
      <c r="Q151" s="280"/>
      <c r="R151" s="280"/>
      <c r="S151" s="391">
        <f t="shared" si="9"/>
        <v>0</v>
      </c>
      <c r="T151" s="391">
        <f t="shared" si="10"/>
        <v>0</v>
      </c>
      <c r="U151" s="4"/>
      <c r="AE151" s="8"/>
    </row>
    <row r="152" spans="1:31" x14ac:dyDescent="0.2">
      <c r="A152" s="97"/>
      <c r="B152" s="1179"/>
      <c r="C152" s="165"/>
      <c r="D152" s="1215"/>
      <c r="E152" s="394"/>
      <c r="F152" s="1459"/>
      <c r="G152" s="1417"/>
      <c r="H152" s="1487"/>
      <c r="I152" s="1473"/>
      <c r="J152" s="1474"/>
      <c r="K152" s="1463"/>
      <c r="L152" s="366"/>
      <c r="M152" s="166"/>
      <c r="N152" s="325"/>
      <c r="O152" s="297">
        <f t="shared" si="11"/>
        <v>0</v>
      </c>
      <c r="P152" s="1464"/>
      <c r="Q152" s="280"/>
      <c r="R152" s="280"/>
      <c r="S152" s="391">
        <f t="shared" si="9"/>
        <v>0</v>
      </c>
      <c r="T152" s="391">
        <f t="shared" si="10"/>
        <v>0</v>
      </c>
      <c r="U152" s="4"/>
      <c r="AE152" s="8"/>
    </row>
    <row r="153" spans="1:31" x14ac:dyDescent="0.2">
      <c r="A153" s="97"/>
      <c r="B153" s="1179"/>
      <c r="C153" s="165"/>
      <c r="D153" s="1215"/>
      <c r="E153" s="394"/>
      <c r="F153" s="1459"/>
      <c r="G153" s="1417"/>
      <c r="H153" s="1487"/>
      <c r="I153" s="1473"/>
      <c r="J153" s="1474"/>
      <c r="K153" s="1463"/>
      <c r="L153" s="366"/>
      <c r="M153" s="166"/>
      <c r="N153" s="325"/>
      <c r="O153" s="297">
        <f t="shared" si="11"/>
        <v>0</v>
      </c>
      <c r="P153" s="1464"/>
      <c r="Q153" s="280"/>
      <c r="R153" s="280"/>
      <c r="S153" s="391">
        <f t="shared" si="9"/>
        <v>0</v>
      </c>
      <c r="T153" s="391">
        <f t="shared" si="10"/>
        <v>0</v>
      </c>
      <c r="U153" s="4"/>
      <c r="AE153" s="8"/>
    </row>
    <row r="154" spans="1:31" x14ac:dyDescent="0.2">
      <c r="A154" s="97"/>
      <c r="B154" s="1179"/>
      <c r="C154" s="165"/>
      <c r="D154" s="1215"/>
      <c r="E154" s="394"/>
      <c r="F154" s="1459"/>
      <c r="G154" s="1417"/>
      <c r="H154" s="1487"/>
      <c r="I154" s="1473"/>
      <c r="J154" s="1474"/>
      <c r="K154" s="1463"/>
      <c r="L154" s="366"/>
      <c r="M154" s="166"/>
      <c r="N154" s="325"/>
      <c r="O154" s="297">
        <f t="shared" si="11"/>
        <v>0</v>
      </c>
      <c r="P154" s="1464"/>
      <c r="Q154" s="280"/>
      <c r="R154" s="280"/>
      <c r="S154" s="391">
        <f t="shared" si="9"/>
        <v>0</v>
      </c>
      <c r="T154" s="391">
        <f t="shared" si="10"/>
        <v>0</v>
      </c>
      <c r="U154" s="4"/>
      <c r="AE154" s="8"/>
    </row>
    <row r="155" spans="1:31" x14ac:dyDescent="0.2">
      <c r="A155" s="97"/>
      <c r="B155" s="1179"/>
      <c r="C155" s="165"/>
      <c r="D155" s="1215"/>
      <c r="E155" s="394"/>
      <c r="F155" s="1459"/>
      <c r="G155" s="1417"/>
      <c r="H155" s="1487"/>
      <c r="I155" s="1473"/>
      <c r="J155" s="1474"/>
      <c r="K155" s="1463"/>
      <c r="L155" s="366"/>
      <c r="M155" s="166"/>
      <c r="N155" s="325"/>
      <c r="O155" s="297">
        <f t="shared" si="11"/>
        <v>0</v>
      </c>
      <c r="P155" s="1464"/>
      <c r="Q155" s="280"/>
      <c r="R155" s="280"/>
      <c r="S155" s="391">
        <f t="shared" si="9"/>
        <v>0</v>
      </c>
      <c r="T155" s="391">
        <f t="shared" si="10"/>
        <v>0</v>
      </c>
      <c r="U155" s="4"/>
      <c r="AE155" s="8"/>
    </row>
    <row r="156" spans="1:31" x14ac:dyDescent="0.2">
      <c r="A156" s="97"/>
      <c r="B156" s="1179"/>
      <c r="C156" s="165"/>
      <c r="D156" s="1215"/>
      <c r="E156" s="394"/>
      <c r="F156" s="1459"/>
      <c r="G156" s="1417"/>
      <c r="H156" s="1487"/>
      <c r="I156" s="1473"/>
      <c r="J156" s="1474"/>
      <c r="K156" s="1463"/>
      <c r="L156" s="366"/>
      <c r="M156" s="166"/>
      <c r="N156" s="325"/>
      <c r="O156" s="297">
        <f t="shared" si="11"/>
        <v>0</v>
      </c>
      <c r="P156" s="1464"/>
      <c r="Q156" s="280"/>
      <c r="R156" s="280"/>
      <c r="S156" s="391">
        <f t="shared" si="9"/>
        <v>0</v>
      </c>
      <c r="T156" s="391">
        <f t="shared" si="10"/>
        <v>0</v>
      </c>
      <c r="U156" s="4"/>
      <c r="AE156" s="8"/>
    </row>
    <row r="157" spans="1:31" x14ac:dyDescent="0.2">
      <c r="A157" s="97"/>
      <c r="B157" s="1179"/>
      <c r="C157" s="165"/>
      <c r="D157" s="1215"/>
      <c r="E157" s="394"/>
      <c r="F157" s="1459"/>
      <c r="G157" s="1417"/>
      <c r="H157" s="1487"/>
      <c r="I157" s="1473"/>
      <c r="J157" s="1474"/>
      <c r="K157" s="1463"/>
      <c r="L157" s="366"/>
      <c r="M157" s="166"/>
      <c r="N157" s="325"/>
      <c r="O157" s="297">
        <f t="shared" si="11"/>
        <v>0</v>
      </c>
      <c r="P157" s="1464"/>
      <c r="Q157" s="280"/>
      <c r="R157" s="280"/>
      <c r="S157" s="391">
        <f t="shared" si="9"/>
        <v>0</v>
      </c>
      <c r="T157" s="391">
        <f t="shared" si="10"/>
        <v>0</v>
      </c>
      <c r="U157" s="4"/>
      <c r="AE157" s="8"/>
    </row>
    <row r="158" spans="1:31" x14ac:dyDescent="0.2">
      <c r="A158" s="97"/>
      <c r="B158" s="1179"/>
      <c r="C158" s="165"/>
      <c r="D158" s="1215"/>
      <c r="E158" s="394"/>
      <c r="F158" s="1459"/>
      <c r="G158" s="1417"/>
      <c r="H158" s="1487"/>
      <c r="I158" s="1473"/>
      <c r="J158" s="1474"/>
      <c r="K158" s="1463"/>
      <c r="L158" s="366"/>
      <c r="M158" s="166"/>
      <c r="N158" s="325"/>
      <c r="O158" s="297">
        <f t="shared" si="11"/>
        <v>0</v>
      </c>
      <c r="P158" s="1464"/>
      <c r="Q158" s="280"/>
      <c r="R158" s="280"/>
      <c r="S158" s="391">
        <f t="shared" si="9"/>
        <v>0</v>
      </c>
      <c r="T158" s="391">
        <f t="shared" si="10"/>
        <v>0</v>
      </c>
      <c r="U158" s="4"/>
      <c r="AE158" s="8"/>
    </row>
    <row r="159" spans="1:31" x14ac:dyDescent="0.2">
      <c r="A159" s="97"/>
      <c r="B159" s="1179"/>
      <c r="C159" s="165"/>
      <c r="D159" s="1215"/>
      <c r="E159" s="394"/>
      <c r="F159" s="1459"/>
      <c r="G159" s="1417"/>
      <c r="H159" s="1487"/>
      <c r="I159" s="1473"/>
      <c r="J159" s="1474"/>
      <c r="K159" s="1463"/>
      <c r="L159" s="366"/>
      <c r="M159" s="166"/>
      <c r="N159" s="325"/>
      <c r="O159" s="297">
        <f t="shared" si="11"/>
        <v>0</v>
      </c>
      <c r="P159" s="1464"/>
      <c r="Q159" s="280"/>
      <c r="R159" s="280"/>
      <c r="S159" s="391">
        <f t="shared" si="9"/>
        <v>0</v>
      </c>
      <c r="T159" s="391">
        <f t="shared" si="10"/>
        <v>0</v>
      </c>
      <c r="U159" s="4"/>
      <c r="AE159" s="8"/>
    </row>
    <row r="160" spans="1:31" x14ac:dyDescent="0.2">
      <c r="A160" s="165"/>
      <c r="B160" s="165"/>
      <c r="C160" s="165"/>
      <c r="D160" s="1215"/>
      <c r="E160" s="394"/>
      <c r="F160" s="1459"/>
      <c r="G160" s="1417"/>
      <c r="H160" s="1487"/>
      <c r="I160" s="1476"/>
      <c r="J160" s="1459"/>
      <c r="K160" s="1463"/>
      <c r="L160" s="280"/>
      <c r="M160" s="166"/>
      <c r="N160" s="325"/>
      <c r="O160" s="297">
        <f t="shared" si="11"/>
        <v>0</v>
      </c>
      <c r="P160" s="1477"/>
      <c r="Q160" s="280"/>
      <c r="R160" s="280"/>
      <c r="S160" s="391">
        <f t="shared" si="9"/>
        <v>0</v>
      </c>
      <c r="T160" s="391">
        <f t="shared" si="10"/>
        <v>0</v>
      </c>
      <c r="U160" s="4"/>
      <c r="AE160" s="8"/>
    </row>
    <row r="161" spans="1:31" x14ac:dyDescent="0.2">
      <c r="A161" s="165"/>
      <c r="B161" s="165"/>
      <c r="C161" s="165"/>
      <c r="D161" s="1215"/>
      <c r="E161" s="394"/>
      <c r="F161" s="1459"/>
      <c r="G161" s="1417"/>
      <c r="H161" s="1487"/>
      <c r="I161" s="155"/>
      <c r="J161" s="1459"/>
      <c r="K161" s="1463"/>
      <c r="L161" s="280"/>
      <c r="M161" s="166"/>
      <c r="N161" s="325"/>
      <c r="O161" s="297">
        <f t="shared" ref="O161:O224" si="12">M161+N161</f>
        <v>0</v>
      </c>
      <c r="P161" s="1477"/>
      <c r="Q161" s="280"/>
      <c r="R161" s="280"/>
      <c r="S161" s="391">
        <f t="shared" ref="S161:S224" si="13">IF(K161=$AA$46,O161,0)</f>
        <v>0</v>
      </c>
      <c r="T161" s="391">
        <f t="shared" ref="T161:T224" si="14">IF(OR(K161=$AA$47,ISBLANK(K161)),O161,0)</f>
        <v>0</v>
      </c>
      <c r="U161" s="4"/>
      <c r="AE161" s="8"/>
    </row>
    <row r="162" spans="1:31" x14ac:dyDescent="0.2">
      <c r="A162" s="165"/>
      <c r="B162" s="165"/>
      <c r="C162" s="165"/>
      <c r="D162" s="1215"/>
      <c r="E162" s="394"/>
      <c r="F162" s="1459"/>
      <c r="G162" s="1417"/>
      <c r="H162" s="1487"/>
      <c r="I162" s="155"/>
      <c r="J162" s="1459"/>
      <c r="K162" s="1463"/>
      <c r="L162" s="280"/>
      <c r="M162" s="166"/>
      <c r="N162" s="325"/>
      <c r="O162" s="297">
        <f t="shared" si="12"/>
        <v>0</v>
      </c>
      <c r="P162" s="1477"/>
      <c r="Q162" s="280"/>
      <c r="R162" s="280"/>
      <c r="S162" s="391">
        <f t="shared" si="13"/>
        <v>0</v>
      </c>
      <c r="T162" s="391">
        <f t="shared" si="14"/>
        <v>0</v>
      </c>
      <c r="U162" s="4"/>
      <c r="AE162" s="8"/>
    </row>
    <row r="163" spans="1:31" x14ac:dyDescent="0.2">
      <c r="A163" s="165"/>
      <c r="B163" s="165"/>
      <c r="C163" s="165"/>
      <c r="D163" s="1215"/>
      <c r="E163" s="394"/>
      <c r="F163" s="1459"/>
      <c r="G163" s="1417"/>
      <c r="H163" s="1487"/>
      <c r="I163" s="155"/>
      <c r="J163" s="1459"/>
      <c r="K163" s="1463"/>
      <c r="L163" s="280"/>
      <c r="M163" s="166"/>
      <c r="N163" s="325"/>
      <c r="O163" s="297">
        <f t="shared" si="12"/>
        <v>0</v>
      </c>
      <c r="P163" s="1477"/>
      <c r="Q163" s="280"/>
      <c r="R163" s="280"/>
      <c r="S163" s="391">
        <f t="shared" si="13"/>
        <v>0</v>
      </c>
      <c r="T163" s="391">
        <f t="shared" si="14"/>
        <v>0</v>
      </c>
      <c r="U163" s="4"/>
      <c r="AE163" s="8"/>
    </row>
    <row r="164" spans="1:31" x14ac:dyDescent="0.2">
      <c r="A164" s="165"/>
      <c r="B164" s="165"/>
      <c r="C164" s="165"/>
      <c r="D164" s="1215"/>
      <c r="E164" s="394"/>
      <c r="F164" s="1459"/>
      <c r="G164" s="1417"/>
      <c r="H164" s="1487"/>
      <c r="I164" s="155"/>
      <c r="J164" s="1459"/>
      <c r="K164" s="1463"/>
      <c r="L164" s="280"/>
      <c r="M164" s="166"/>
      <c r="N164" s="325"/>
      <c r="O164" s="297">
        <f t="shared" si="12"/>
        <v>0</v>
      </c>
      <c r="P164" s="1477"/>
      <c r="Q164" s="280"/>
      <c r="R164" s="280"/>
      <c r="S164" s="391">
        <f t="shared" si="13"/>
        <v>0</v>
      </c>
      <c r="T164" s="391">
        <f t="shared" si="14"/>
        <v>0</v>
      </c>
      <c r="U164" s="4"/>
      <c r="AE164" s="8"/>
    </row>
    <row r="165" spans="1:31" x14ac:dyDescent="0.2">
      <c r="A165" s="165"/>
      <c r="B165" s="165"/>
      <c r="C165" s="165"/>
      <c r="D165" s="1215"/>
      <c r="E165" s="394"/>
      <c r="F165" s="1459"/>
      <c r="G165" s="1417"/>
      <c r="H165" s="1487"/>
      <c r="I165" s="155"/>
      <c r="J165" s="1459"/>
      <c r="K165" s="1463"/>
      <c r="L165" s="280"/>
      <c r="M165" s="166"/>
      <c r="N165" s="325"/>
      <c r="O165" s="297">
        <f t="shared" si="12"/>
        <v>0</v>
      </c>
      <c r="P165" s="1464"/>
      <c r="Q165" s="280"/>
      <c r="R165" s="280"/>
      <c r="S165" s="391">
        <f t="shared" si="13"/>
        <v>0</v>
      </c>
      <c r="T165" s="391">
        <f t="shared" si="14"/>
        <v>0</v>
      </c>
      <c r="U165" s="4"/>
      <c r="AE165" s="8"/>
    </row>
    <row r="166" spans="1:31" x14ac:dyDescent="0.2">
      <c r="A166" s="165"/>
      <c r="B166" s="165"/>
      <c r="C166" s="165"/>
      <c r="D166" s="1215"/>
      <c r="E166" s="394"/>
      <c r="F166" s="1459"/>
      <c r="G166" s="1417"/>
      <c r="H166" s="1487"/>
      <c r="I166" s="155"/>
      <c r="J166" s="1459"/>
      <c r="K166" s="1463"/>
      <c r="L166" s="280"/>
      <c r="M166" s="166"/>
      <c r="N166" s="325"/>
      <c r="O166" s="297">
        <f t="shared" si="12"/>
        <v>0</v>
      </c>
      <c r="P166" s="1477"/>
      <c r="Q166" s="280"/>
      <c r="R166" s="280"/>
      <c r="S166" s="391">
        <f t="shared" si="13"/>
        <v>0</v>
      </c>
      <c r="T166" s="391">
        <f t="shared" si="14"/>
        <v>0</v>
      </c>
      <c r="U166" s="4"/>
      <c r="AE166" s="8"/>
    </row>
    <row r="167" spans="1:31" x14ac:dyDescent="0.2">
      <c r="A167" s="165"/>
      <c r="B167" s="165"/>
      <c r="C167" s="165"/>
      <c r="D167" s="1215"/>
      <c r="E167" s="394"/>
      <c r="F167" s="1459"/>
      <c r="G167" s="1417"/>
      <c r="H167" s="1487"/>
      <c r="I167" s="155"/>
      <c r="J167" s="1459"/>
      <c r="K167" s="1463"/>
      <c r="L167" s="280"/>
      <c r="M167" s="166"/>
      <c r="N167" s="325"/>
      <c r="O167" s="297">
        <f t="shared" si="12"/>
        <v>0</v>
      </c>
      <c r="P167" s="1477"/>
      <c r="Q167" s="280"/>
      <c r="R167" s="280"/>
      <c r="S167" s="391">
        <f t="shared" si="13"/>
        <v>0</v>
      </c>
      <c r="T167" s="391">
        <f t="shared" si="14"/>
        <v>0</v>
      </c>
      <c r="U167" s="4"/>
      <c r="AE167" s="8"/>
    </row>
    <row r="168" spans="1:31" x14ac:dyDescent="0.2">
      <c r="A168" s="165"/>
      <c r="B168" s="165"/>
      <c r="C168" s="165"/>
      <c r="D168" s="1215"/>
      <c r="E168" s="394"/>
      <c r="F168" s="1459"/>
      <c r="G168" s="1417"/>
      <c r="H168" s="1487"/>
      <c r="I168" s="155"/>
      <c r="J168" s="1459"/>
      <c r="K168" s="1463"/>
      <c r="L168" s="280"/>
      <c r="M168" s="166"/>
      <c r="N168" s="325"/>
      <c r="O168" s="297">
        <f t="shared" si="12"/>
        <v>0</v>
      </c>
      <c r="P168" s="1477"/>
      <c r="Q168" s="280"/>
      <c r="R168" s="280"/>
      <c r="S168" s="391">
        <f t="shared" si="13"/>
        <v>0</v>
      </c>
      <c r="T168" s="391">
        <f t="shared" si="14"/>
        <v>0</v>
      </c>
      <c r="U168" s="4"/>
      <c r="AE168" s="8"/>
    </row>
    <row r="169" spans="1:31" x14ac:dyDescent="0.2">
      <c r="A169" s="165"/>
      <c r="B169" s="165"/>
      <c r="C169" s="165"/>
      <c r="D169" s="1215"/>
      <c r="E169" s="394"/>
      <c r="F169" s="1459"/>
      <c r="G169" s="1417"/>
      <c r="H169" s="1487"/>
      <c r="I169" s="155"/>
      <c r="J169" s="1459"/>
      <c r="K169" s="1463"/>
      <c r="L169" s="280"/>
      <c r="M169" s="166"/>
      <c r="N169" s="325"/>
      <c r="O169" s="297">
        <f t="shared" si="12"/>
        <v>0</v>
      </c>
      <c r="P169" s="1477"/>
      <c r="Q169" s="280"/>
      <c r="R169" s="280"/>
      <c r="S169" s="391">
        <f t="shared" si="13"/>
        <v>0</v>
      </c>
      <c r="T169" s="391">
        <f t="shared" si="14"/>
        <v>0</v>
      </c>
      <c r="U169" s="4"/>
      <c r="AE169" s="8"/>
    </row>
    <row r="170" spans="1:31" x14ac:dyDescent="0.2">
      <c r="A170" s="165"/>
      <c r="B170" s="165"/>
      <c r="C170" s="165"/>
      <c r="D170" s="1215"/>
      <c r="E170" s="394"/>
      <c r="F170" s="1459"/>
      <c r="G170" s="1417"/>
      <c r="H170" s="1487"/>
      <c r="I170" s="155"/>
      <c r="J170" s="1459"/>
      <c r="K170" s="1463"/>
      <c r="L170" s="280"/>
      <c r="M170" s="166"/>
      <c r="N170" s="325"/>
      <c r="O170" s="297">
        <f t="shared" si="12"/>
        <v>0</v>
      </c>
      <c r="P170" s="1477"/>
      <c r="Q170" s="280"/>
      <c r="R170" s="280"/>
      <c r="S170" s="391">
        <f t="shared" si="13"/>
        <v>0</v>
      </c>
      <c r="T170" s="391">
        <f t="shared" si="14"/>
        <v>0</v>
      </c>
      <c r="U170" s="4"/>
      <c r="AE170" s="8"/>
    </row>
    <row r="171" spans="1:31" x14ac:dyDescent="0.2">
      <c r="A171" s="165"/>
      <c r="B171" s="165"/>
      <c r="C171" s="165"/>
      <c r="D171" s="1215"/>
      <c r="E171" s="394"/>
      <c r="F171" s="1459"/>
      <c r="G171" s="1417"/>
      <c r="H171" s="1487"/>
      <c r="I171" s="155"/>
      <c r="J171" s="1459"/>
      <c r="K171" s="1463"/>
      <c r="L171" s="280"/>
      <c r="M171" s="166"/>
      <c r="N171" s="325"/>
      <c r="O171" s="297">
        <f t="shared" si="12"/>
        <v>0</v>
      </c>
      <c r="P171" s="1477"/>
      <c r="Q171" s="280"/>
      <c r="R171" s="280"/>
      <c r="S171" s="391">
        <f t="shared" si="13"/>
        <v>0</v>
      </c>
      <c r="T171" s="391">
        <f t="shared" si="14"/>
        <v>0</v>
      </c>
      <c r="U171" s="4"/>
      <c r="AE171" s="8"/>
    </row>
    <row r="172" spans="1:31" x14ac:dyDescent="0.2">
      <c r="A172" s="165"/>
      <c r="B172" s="165"/>
      <c r="C172" s="165"/>
      <c r="D172" s="1215"/>
      <c r="E172" s="394"/>
      <c r="F172" s="1459"/>
      <c r="G172" s="1417"/>
      <c r="H172" s="1487"/>
      <c r="I172" s="155"/>
      <c r="J172" s="1459"/>
      <c r="K172" s="1463"/>
      <c r="L172" s="280"/>
      <c r="M172" s="166"/>
      <c r="N172" s="325"/>
      <c r="O172" s="297">
        <f t="shared" si="12"/>
        <v>0</v>
      </c>
      <c r="P172" s="1477"/>
      <c r="Q172" s="280"/>
      <c r="R172" s="280"/>
      <c r="S172" s="391">
        <f t="shared" si="13"/>
        <v>0</v>
      </c>
      <c r="T172" s="391">
        <f t="shared" si="14"/>
        <v>0</v>
      </c>
      <c r="U172" s="4"/>
      <c r="AE172" s="8"/>
    </row>
    <row r="173" spans="1:31" x14ac:dyDescent="0.2">
      <c r="A173" s="165"/>
      <c r="B173" s="165"/>
      <c r="C173" s="165"/>
      <c r="D173" s="1215"/>
      <c r="E173" s="394"/>
      <c r="F173" s="1459"/>
      <c r="G173" s="1417"/>
      <c r="H173" s="1487"/>
      <c r="I173" s="155"/>
      <c r="J173" s="1459"/>
      <c r="K173" s="1463"/>
      <c r="L173" s="280"/>
      <c r="M173" s="166"/>
      <c r="N173" s="325"/>
      <c r="O173" s="297">
        <f t="shared" si="12"/>
        <v>0</v>
      </c>
      <c r="P173" s="1477"/>
      <c r="Q173" s="280"/>
      <c r="R173" s="280"/>
      <c r="S173" s="391">
        <f t="shared" si="13"/>
        <v>0</v>
      </c>
      <c r="T173" s="391">
        <f t="shared" si="14"/>
        <v>0</v>
      </c>
      <c r="U173" s="4"/>
      <c r="AE173" s="8"/>
    </row>
    <row r="174" spans="1:31" x14ac:dyDescent="0.2">
      <c r="A174" s="165"/>
      <c r="B174" s="165"/>
      <c r="C174" s="165"/>
      <c r="D174" s="1215"/>
      <c r="E174" s="394"/>
      <c r="F174" s="1459"/>
      <c r="G174" s="1417"/>
      <c r="H174" s="1487"/>
      <c r="I174" s="155"/>
      <c r="J174" s="1459"/>
      <c r="K174" s="1463"/>
      <c r="L174" s="280"/>
      <c r="M174" s="166"/>
      <c r="N174" s="325"/>
      <c r="O174" s="297">
        <f t="shared" si="12"/>
        <v>0</v>
      </c>
      <c r="P174" s="1477"/>
      <c r="Q174" s="280"/>
      <c r="R174" s="280"/>
      <c r="S174" s="391">
        <f t="shared" si="13"/>
        <v>0</v>
      </c>
      <c r="T174" s="391">
        <f t="shared" si="14"/>
        <v>0</v>
      </c>
      <c r="U174" s="4"/>
      <c r="AE174" s="8"/>
    </row>
    <row r="175" spans="1:31" x14ac:dyDescent="0.2">
      <c r="A175" s="165"/>
      <c r="B175" s="165"/>
      <c r="C175" s="165"/>
      <c r="D175" s="1215"/>
      <c r="E175" s="394"/>
      <c r="F175" s="1459"/>
      <c r="G175" s="1417"/>
      <c r="H175" s="1487"/>
      <c r="I175" s="155"/>
      <c r="J175" s="1459"/>
      <c r="K175" s="1463"/>
      <c r="L175" s="280"/>
      <c r="M175" s="166"/>
      <c r="N175" s="325"/>
      <c r="O175" s="297">
        <f t="shared" si="12"/>
        <v>0</v>
      </c>
      <c r="P175" s="1477"/>
      <c r="Q175" s="280"/>
      <c r="R175" s="280"/>
      <c r="S175" s="391">
        <f t="shared" si="13"/>
        <v>0</v>
      </c>
      <c r="T175" s="391">
        <f t="shared" si="14"/>
        <v>0</v>
      </c>
      <c r="U175" s="4"/>
      <c r="AE175" s="8"/>
    </row>
    <row r="176" spans="1:31" x14ac:dyDescent="0.2">
      <c r="A176" s="165"/>
      <c r="B176" s="165"/>
      <c r="C176" s="165"/>
      <c r="D176" s="1215"/>
      <c r="E176" s="394"/>
      <c r="F176" s="1459"/>
      <c r="G176" s="1417"/>
      <c r="H176" s="1487"/>
      <c r="I176" s="155"/>
      <c r="J176" s="1459"/>
      <c r="K176" s="1463"/>
      <c r="L176" s="280"/>
      <c r="M176" s="166"/>
      <c r="N176" s="325"/>
      <c r="O176" s="297">
        <f t="shared" si="12"/>
        <v>0</v>
      </c>
      <c r="P176" s="1477"/>
      <c r="Q176" s="280"/>
      <c r="R176" s="280"/>
      <c r="S176" s="391">
        <f t="shared" si="13"/>
        <v>0</v>
      </c>
      <c r="T176" s="391">
        <f t="shared" si="14"/>
        <v>0</v>
      </c>
      <c r="U176" s="4"/>
      <c r="AE176" s="8"/>
    </row>
    <row r="177" spans="1:31" x14ac:dyDescent="0.2">
      <c r="A177" s="165"/>
      <c r="B177" s="165"/>
      <c r="C177" s="165"/>
      <c r="D177" s="1215"/>
      <c r="E177" s="394"/>
      <c r="F177" s="1459"/>
      <c r="G177" s="1417"/>
      <c r="H177" s="1487"/>
      <c r="I177" s="155"/>
      <c r="J177" s="1459"/>
      <c r="K177" s="1463"/>
      <c r="L177" s="280"/>
      <c r="M177" s="166"/>
      <c r="N177" s="325"/>
      <c r="O177" s="297">
        <f t="shared" si="12"/>
        <v>0</v>
      </c>
      <c r="P177" s="1477"/>
      <c r="Q177" s="280"/>
      <c r="R177" s="280"/>
      <c r="S177" s="391">
        <f t="shared" si="13"/>
        <v>0</v>
      </c>
      <c r="T177" s="391">
        <f t="shared" si="14"/>
        <v>0</v>
      </c>
      <c r="U177" s="4"/>
      <c r="AE177" s="8"/>
    </row>
    <row r="178" spans="1:31" x14ac:dyDescent="0.2">
      <c r="A178" s="165"/>
      <c r="B178" s="165"/>
      <c r="C178" s="165"/>
      <c r="D178" s="1215"/>
      <c r="E178" s="394"/>
      <c r="F178" s="1459"/>
      <c r="G178" s="1417"/>
      <c r="H178" s="1487"/>
      <c r="I178" s="155"/>
      <c r="J178" s="1459"/>
      <c r="K178" s="1463"/>
      <c r="L178" s="280"/>
      <c r="M178" s="166"/>
      <c r="N178" s="325"/>
      <c r="O178" s="297">
        <f t="shared" si="12"/>
        <v>0</v>
      </c>
      <c r="P178" s="1477"/>
      <c r="Q178" s="280"/>
      <c r="R178" s="280"/>
      <c r="S178" s="391">
        <f t="shared" si="13"/>
        <v>0</v>
      </c>
      <c r="T178" s="391">
        <f t="shared" si="14"/>
        <v>0</v>
      </c>
      <c r="U178" s="4"/>
      <c r="AE178" s="8"/>
    </row>
    <row r="179" spans="1:31" x14ac:dyDescent="0.2">
      <c r="A179" s="165"/>
      <c r="B179" s="165"/>
      <c r="C179" s="165"/>
      <c r="D179" s="1215"/>
      <c r="E179" s="394"/>
      <c r="F179" s="1459"/>
      <c r="G179" s="1417"/>
      <c r="H179" s="1487"/>
      <c r="I179" s="155"/>
      <c r="J179" s="1459"/>
      <c r="K179" s="1463"/>
      <c r="L179" s="280"/>
      <c r="M179" s="166"/>
      <c r="N179" s="325"/>
      <c r="O179" s="297">
        <f t="shared" si="12"/>
        <v>0</v>
      </c>
      <c r="P179" s="1477"/>
      <c r="Q179" s="280"/>
      <c r="R179" s="280"/>
      <c r="S179" s="391">
        <f t="shared" si="13"/>
        <v>0</v>
      </c>
      <c r="T179" s="391">
        <f t="shared" si="14"/>
        <v>0</v>
      </c>
      <c r="U179" s="4"/>
      <c r="AE179" s="8"/>
    </row>
    <row r="180" spans="1:31" x14ac:dyDescent="0.2">
      <c r="A180" s="165"/>
      <c r="B180" s="165"/>
      <c r="C180" s="165"/>
      <c r="D180" s="1215"/>
      <c r="E180" s="394"/>
      <c r="F180" s="1459"/>
      <c r="G180" s="1417"/>
      <c r="H180" s="1487"/>
      <c r="I180" s="155"/>
      <c r="J180" s="1459"/>
      <c r="K180" s="1463"/>
      <c r="L180" s="280"/>
      <c r="M180" s="166"/>
      <c r="N180" s="325"/>
      <c r="O180" s="297">
        <f t="shared" si="12"/>
        <v>0</v>
      </c>
      <c r="P180" s="1477"/>
      <c r="Q180" s="280"/>
      <c r="R180" s="280"/>
      <c r="S180" s="391">
        <f t="shared" si="13"/>
        <v>0</v>
      </c>
      <c r="T180" s="391">
        <f t="shared" si="14"/>
        <v>0</v>
      </c>
      <c r="U180" s="4"/>
      <c r="AE180" s="8"/>
    </row>
    <row r="181" spans="1:31" x14ac:dyDescent="0.2">
      <c r="A181" s="165"/>
      <c r="B181" s="165"/>
      <c r="C181" s="165"/>
      <c r="D181" s="1215"/>
      <c r="E181" s="394"/>
      <c r="F181" s="1459"/>
      <c r="G181" s="1417"/>
      <c r="H181" s="1487"/>
      <c r="I181" s="155"/>
      <c r="J181" s="1459"/>
      <c r="K181" s="1463"/>
      <c r="L181" s="280"/>
      <c r="M181" s="166"/>
      <c r="N181" s="325"/>
      <c r="O181" s="297">
        <f t="shared" si="12"/>
        <v>0</v>
      </c>
      <c r="P181" s="1477"/>
      <c r="Q181" s="280"/>
      <c r="R181" s="280"/>
      <c r="S181" s="391">
        <f t="shared" si="13"/>
        <v>0</v>
      </c>
      <c r="T181" s="391">
        <f t="shared" si="14"/>
        <v>0</v>
      </c>
      <c r="U181" s="4"/>
      <c r="AE181" s="8"/>
    </row>
    <row r="182" spans="1:31" x14ac:dyDescent="0.2">
      <c r="A182" s="165"/>
      <c r="B182" s="165"/>
      <c r="C182" s="165"/>
      <c r="D182" s="1215"/>
      <c r="E182" s="394"/>
      <c r="F182" s="1459"/>
      <c r="G182" s="1417"/>
      <c r="H182" s="1487"/>
      <c r="I182" s="155"/>
      <c r="J182" s="1459"/>
      <c r="K182" s="1463"/>
      <c r="L182" s="280"/>
      <c r="M182" s="166"/>
      <c r="N182" s="325"/>
      <c r="O182" s="297">
        <f t="shared" si="12"/>
        <v>0</v>
      </c>
      <c r="P182" s="1477"/>
      <c r="Q182" s="280"/>
      <c r="R182" s="280"/>
      <c r="S182" s="391">
        <f t="shared" si="13"/>
        <v>0</v>
      </c>
      <c r="T182" s="391">
        <f t="shared" si="14"/>
        <v>0</v>
      </c>
      <c r="U182" s="4"/>
      <c r="AE182" s="8"/>
    </row>
    <row r="183" spans="1:31" x14ac:dyDescent="0.2">
      <c r="A183" s="165"/>
      <c r="B183" s="165"/>
      <c r="C183" s="165"/>
      <c r="D183" s="1215"/>
      <c r="E183" s="394"/>
      <c r="F183" s="1459"/>
      <c r="G183" s="1417"/>
      <c r="H183" s="1487"/>
      <c r="I183" s="155"/>
      <c r="J183" s="1459"/>
      <c r="K183" s="1463"/>
      <c r="L183" s="280"/>
      <c r="M183" s="166"/>
      <c r="N183" s="325"/>
      <c r="O183" s="297">
        <f t="shared" si="12"/>
        <v>0</v>
      </c>
      <c r="P183" s="1477"/>
      <c r="Q183" s="280"/>
      <c r="R183" s="280"/>
      <c r="S183" s="391">
        <f t="shared" si="13"/>
        <v>0</v>
      </c>
      <c r="T183" s="391">
        <f t="shared" si="14"/>
        <v>0</v>
      </c>
      <c r="U183" s="4"/>
      <c r="AE183" s="8"/>
    </row>
    <row r="184" spans="1:31" x14ac:dyDescent="0.2">
      <c r="A184" s="165"/>
      <c r="B184" s="165"/>
      <c r="C184" s="165"/>
      <c r="D184" s="1215"/>
      <c r="E184" s="394"/>
      <c r="F184" s="1459"/>
      <c r="G184" s="1417"/>
      <c r="H184" s="1487"/>
      <c r="I184" s="155"/>
      <c r="J184" s="1459"/>
      <c r="K184" s="1463"/>
      <c r="L184" s="280"/>
      <c r="M184" s="166"/>
      <c r="N184" s="325"/>
      <c r="O184" s="297">
        <f t="shared" si="12"/>
        <v>0</v>
      </c>
      <c r="P184" s="1477"/>
      <c r="Q184" s="280"/>
      <c r="R184" s="280"/>
      <c r="S184" s="391">
        <f t="shared" si="13"/>
        <v>0</v>
      </c>
      <c r="T184" s="391">
        <f t="shared" si="14"/>
        <v>0</v>
      </c>
      <c r="U184" s="4"/>
      <c r="AE184" s="8"/>
    </row>
    <row r="185" spans="1:31" x14ac:dyDescent="0.2">
      <c r="A185" s="165"/>
      <c r="B185" s="165"/>
      <c r="C185" s="165"/>
      <c r="D185" s="1215"/>
      <c r="E185" s="394"/>
      <c r="F185" s="1459"/>
      <c r="G185" s="1417"/>
      <c r="H185" s="1487"/>
      <c r="I185" s="155"/>
      <c r="J185" s="1459"/>
      <c r="K185" s="1463"/>
      <c r="L185" s="280"/>
      <c r="M185" s="166"/>
      <c r="N185" s="325"/>
      <c r="O185" s="297">
        <f t="shared" si="12"/>
        <v>0</v>
      </c>
      <c r="P185" s="1477"/>
      <c r="Q185" s="280"/>
      <c r="R185" s="280"/>
      <c r="S185" s="391">
        <f t="shared" si="13"/>
        <v>0</v>
      </c>
      <c r="T185" s="391">
        <f t="shared" si="14"/>
        <v>0</v>
      </c>
      <c r="U185" s="4"/>
      <c r="AE185" s="8"/>
    </row>
    <row r="186" spans="1:31" x14ac:dyDescent="0.2">
      <c r="A186" s="165"/>
      <c r="B186" s="165"/>
      <c r="C186" s="165"/>
      <c r="D186" s="1215"/>
      <c r="E186" s="394"/>
      <c r="F186" s="1459"/>
      <c r="G186" s="1417"/>
      <c r="H186" s="1487"/>
      <c r="I186" s="155"/>
      <c r="J186" s="1459"/>
      <c r="K186" s="1463"/>
      <c r="L186" s="280"/>
      <c r="M186" s="166"/>
      <c r="N186" s="325"/>
      <c r="O186" s="297">
        <f t="shared" si="12"/>
        <v>0</v>
      </c>
      <c r="P186" s="1477"/>
      <c r="Q186" s="280"/>
      <c r="R186" s="280"/>
      <c r="S186" s="391">
        <f t="shared" si="13"/>
        <v>0</v>
      </c>
      <c r="T186" s="391">
        <f t="shared" si="14"/>
        <v>0</v>
      </c>
      <c r="U186" s="4"/>
      <c r="AE186" s="8"/>
    </row>
    <row r="187" spans="1:31" x14ac:dyDescent="0.2">
      <c r="A187" s="165"/>
      <c r="B187" s="165"/>
      <c r="C187" s="165"/>
      <c r="D187" s="1215"/>
      <c r="E187" s="394"/>
      <c r="F187" s="1459"/>
      <c r="G187" s="1417"/>
      <c r="H187" s="1487"/>
      <c r="I187" s="155"/>
      <c r="J187" s="1459"/>
      <c r="K187" s="1463"/>
      <c r="L187" s="280"/>
      <c r="M187" s="166"/>
      <c r="N187" s="325"/>
      <c r="O187" s="297">
        <f t="shared" si="12"/>
        <v>0</v>
      </c>
      <c r="P187" s="1477"/>
      <c r="Q187" s="280"/>
      <c r="R187" s="280"/>
      <c r="S187" s="391">
        <f t="shared" si="13"/>
        <v>0</v>
      </c>
      <c r="T187" s="391">
        <f t="shared" si="14"/>
        <v>0</v>
      </c>
      <c r="U187" s="4"/>
      <c r="AE187" s="8"/>
    </row>
    <row r="188" spans="1:31" x14ac:dyDescent="0.2">
      <c r="A188" s="165"/>
      <c r="B188" s="165"/>
      <c r="C188" s="165"/>
      <c r="D188" s="1215"/>
      <c r="E188" s="394"/>
      <c r="F188" s="1459"/>
      <c r="G188" s="1417"/>
      <c r="H188" s="1487"/>
      <c r="I188" s="155"/>
      <c r="J188" s="1459"/>
      <c r="K188" s="1463"/>
      <c r="L188" s="280"/>
      <c r="M188" s="166"/>
      <c r="N188" s="325"/>
      <c r="O188" s="297">
        <f t="shared" si="12"/>
        <v>0</v>
      </c>
      <c r="P188" s="1477"/>
      <c r="Q188" s="280"/>
      <c r="R188" s="280"/>
      <c r="S188" s="391">
        <f t="shared" si="13"/>
        <v>0</v>
      </c>
      <c r="T188" s="391">
        <f t="shared" si="14"/>
        <v>0</v>
      </c>
      <c r="U188" s="4"/>
      <c r="AE188" s="8"/>
    </row>
    <row r="189" spans="1:31" x14ac:dyDescent="0.2">
      <c r="A189" s="165"/>
      <c r="B189" s="165"/>
      <c r="C189" s="165"/>
      <c r="D189" s="1215"/>
      <c r="E189" s="394"/>
      <c r="F189" s="1459"/>
      <c r="G189" s="1417"/>
      <c r="H189" s="1487"/>
      <c r="I189" s="155"/>
      <c r="J189" s="1459"/>
      <c r="K189" s="1463"/>
      <c r="L189" s="280"/>
      <c r="M189" s="166"/>
      <c r="N189" s="325"/>
      <c r="O189" s="297">
        <f t="shared" si="12"/>
        <v>0</v>
      </c>
      <c r="P189" s="1477"/>
      <c r="Q189" s="280"/>
      <c r="R189" s="280"/>
      <c r="S189" s="391">
        <f t="shared" si="13"/>
        <v>0</v>
      </c>
      <c r="T189" s="391">
        <f t="shared" si="14"/>
        <v>0</v>
      </c>
      <c r="U189" s="4"/>
      <c r="AE189" s="8"/>
    </row>
    <row r="190" spans="1:31" x14ac:dyDescent="0.2">
      <c r="A190" s="165"/>
      <c r="B190" s="165"/>
      <c r="C190" s="165"/>
      <c r="D190" s="1215"/>
      <c r="E190" s="394"/>
      <c r="F190" s="1459"/>
      <c r="G190" s="1417"/>
      <c r="H190" s="1487"/>
      <c r="I190" s="155"/>
      <c r="J190" s="1459"/>
      <c r="K190" s="1463"/>
      <c r="L190" s="280"/>
      <c r="M190" s="166"/>
      <c r="N190" s="325"/>
      <c r="O190" s="297">
        <f t="shared" si="12"/>
        <v>0</v>
      </c>
      <c r="P190" s="1477"/>
      <c r="Q190" s="280"/>
      <c r="R190" s="280"/>
      <c r="S190" s="391">
        <f t="shared" si="13"/>
        <v>0</v>
      </c>
      <c r="T190" s="391">
        <f t="shared" si="14"/>
        <v>0</v>
      </c>
      <c r="U190" s="4"/>
      <c r="AE190" s="8"/>
    </row>
    <row r="191" spans="1:31" x14ac:dyDescent="0.2">
      <c r="A191" s="165"/>
      <c r="B191" s="165"/>
      <c r="C191" s="165"/>
      <c r="D191" s="1215"/>
      <c r="E191" s="394"/>
      <c r="F191" s="1459"/>
      <c r="G191" s="1417"/>
      <c r="H191" s="1487"/>
      <c r="I191" s="155"/>
      <c r="J191" s="1459"/>
      <c r="K191" s="1463"/>
      <c r="L191" s="280"/>
      <c r="M191" s="166"/>
      <c r="N191" s="325"/>
      <c r="O191" s="297">
        <f t="shared" si="12"/>
        <v>0</v>
      </c>
      <c r="P191" s="1477"/>
      <c r="Q191" s="280"/>
      <c r="R191" s="280"/>
      <c r="S191" s="391">
        <f t="shared" si="13"/>
        <v>0</v>
      </c>
      <c r="T191" s="391">
        <f t="shared" si="14"/>
        <v>0</v>
      </c>
      <c r="U191" s="4"/>
      <c r="AE191" s="8"/>
    </row>
    <row r="192" spans="1:31" x14ac:dyDescent="0.2">
      <c r="A192" s="165"/>
      <c r="B192" s="165"/>
      <c r="C192" s="165"/>
      <c r="D192" s="1215"/>
      <c r="E192" s="394"/>
      <c r="F192" s="1459"/>
      <c r="G192" s="1417"/>
      <c r="H192" s="1487"/>
      <c r="I192" s="155"/>
      <c r="J192" s="1459"/>
      <c r="K192" s="1463"/>
      <c r="L192" s="280"/>
      <c r="M192" s="166"/>
      <c r="N192" s="325"/>
      <c r="O192" s="297">
        <f t="shared" si="12"/>
        <v>0</v>
      </c>
      <c r="P192" s="1477"/>
      <c r="Q192" s="280"/>
      <c r="R192" s="280"/>
      <c r="S192" s="391">
        <f t="shared" si="13"/>
        <v>0</v>
      </c>
      <c r="T192" s="391">
        <f t="shared" si="14"/>
        <v>0</v>
      </c>
      <c r="U192" s="4"/>
      <c r="AE192" s="8"/>
    </row>
    <row r="193" spans="1:31" x14ac:dyDescent="0.2">
      <c r="A193" s="165"/>
      <c r="B193" s="165"/>
      <c r="C193" s="165"/>
      <c r="D193" s="1215"/>
      <c r="E193" s="394"/>
      <c r="F193" s="1459"/>
      <c r="G193" s="1417"/>
      <c r="H193" s="1487"/>
      <c r="I193" s="155"/>
      <c r="J193" s="1459"/>
      <c r="K193" s="1463"/>
      <c r="L193" s="280"/>
      <c r="M193" s="166"/>
      <c r="N193" s="325"/>
      <c r="O193" s="297">
        <f t="shared" si="12"/>
        <v>0</v>
      </c>
      <c r="P193" s="1477"/>
      <c r="Q193" s="280"/>
      <c r="R193" s="280"/>
      <c r="S193" s="391">
        <f t="shared" si="13"/>
        <v>0</v>
      </c>
      <c r="T193" s="391">
        <f t="shared" si="14"/>
        <v>0</v>
      </c>
      <c r="U193" s="4"/>
      <c r="AE193" s="8"/>
    </row>
    <row r="194" spans="1:31" x14ac:dyDescent="0.2">
      <c r="A194" s="165"/>
      <c r="B194" s="165"/>
      <c r="C194" s="165"/>
      <c r="D194" s="1215"/>
      <c r="E194" s="394"/>
      <c r="F194" s="1459"/>
      <c r="G194" s="1417"/>
      <c r="H194" s="1487"/>
      <c r="I194" s="155"/>
      <c r="J194" s="1459"/>
      <c r="K194" s="1463"/>
      <c r="L194" s="280"/>
      <c r="M194" s="166"/>
      <c r="N194" s="325"/>
      <c r="O194" s="297">
        <f t="shared" si="12"/>
        <v>0</v>
      </c>
      <c r="P194" s="1477"/>
      <c r="Q194" s="280"/>
      <c r="R194" s="280"/>
      <c r="S194" s="391">
        <f t="shared" si="13"/>
        <v>0</v>
      </c>
      <c r="T194" s="391">
        <f t="shared" si="14"/>
        <v>0</v>
      </c>
      <c r="U194" s="4"/>
      <c r="AE194" s="8"/>
    </row>
    <row r="195" spans="1:31" x14ac:dyDescent="0.2">
      <c r="A195" s="165"/>
      <c r="B195" s="165"/>
      <c r="C195" s="165"/>
      <c r="D195" s="1215"/>
      <c r="E195" s="394"/>
      <c r="F195" s="1459"/>
      <c r="G195" s="1417"/>
      <c r="H195" s="1487"/>
      <c r="I195" s="155"/>
      <c r="J195" s="1459"/>
      <c r="K195" s="1463"/>
      <c r="L195" s="280"/>
      <c r="M195" s="166"/>
      <c r="N195" s="325"/>
      <c r="O195" s="297">
        <f t="shared" si="12"/>
        <v>0</v>
      </c>
      <c r="P195" s="1477"/>
      <c r="Q195" s="280"/>
      <c r="R195" s="280"/>
      <c r="S195" s="391">
        <f t="shared" si="13"/>
        <v>0</v>
      </c>
      <c r="T195" s="391">
        <f t="shared" si="14"/>
        <v>0</v>
      </c>
      <c r="U195" s="4"/>
      <c r="AE195" s="8"/>
    </row>
    <row r="196" spans="1:31" x14ac:dyDescent="0.2">
      <c r="A196" s="165"/>
      <c r="B196" s="165"/>
      <c r="C196" s="165"/>
      <c r="D196" s="1215"/>
      <c r="E196" s="394"/>
      <c r="F196" s="1459"/>
      <c r="G196" s="1417"/>
      <c r="H196" s="1487"/>
      <c r="I196" s="155"/>
      <c r="J196" s="1459"/>
      <c r="K196" s="1463"/>
      <c r="L196" s="280"/>
      <c r="M196" s="166"/>
      <c r="N196" s="325"/>
      <c r="O196" s="297">
        <f t="shared" si="12"/>
        <v>0</v>
      </c>
      <c r="P196" s="1477"/>
      <c r="Q196" s="280"/>
      <c r="R196" s="280"/>
      <c r="S196" s="391">
        <f t="shared" si="13"/>
        <v>0</v>
      </c>
      <c r="T196" s="391">
        <f t="shared" si="14"/>
        <v>0</v>
      </c>
      <c r="U196" s="4"/>
      <c r="AE196" s="8"/>
    </row>
    <row r="197" spans="1:31" x14ac:dyDescent="0.2">
      <c r="A197" s="165"/>
      <c r="B197" s="165"/>
      <c r="C197" s="165"/>
      <c r="D197" s="1215"/>
      <c r="E197" s="394"/>
      <c r="F197" s="1459"/>
      <c r="G197" s="1417"/>
      <c r="H197" s="1487"/>
      <c r="I197" s="155"/>
      <c r="J197" s="1459"/>
      <c r="K197" s="1463"/>
      <c r="L197" s="280"/>
      <c r="M197" s="166"/>
      <c r="N197" s="325"/>
      <c r="O197" s="297">
        <f t="shared" si="12"/>
        <v>0</v>
      </c>
      <c r="P197" s="1477"/>
      <c r="Q197" s="280"/>
      <c r="R197" s="280"/>
      <c r="S197" s="391">
        <f t="shared" si="13"/>
        <v>0</v>
      </c>
      <c r="T197" s="391">
        <f t="shared" si="14"/>
        <v>0</v>
      </c>
      <c r="U197" s="4"/>
      <c r="AE197" s="8"/>
    </row>
    <row r="198" spans="1:31" x14ac:dyDescent="0.2">
      <c r="A198" s="165"/>
      <c r="B198" s="165"/>
      <c r="C198" s="165"/>
      <c r="D198" s="1215"/>
      <c r="E198" s="394"/>
      <c r="F198" s="1459"/>
      <c r="G198" s="1417"/>
      <c r="H198" s="1487"/>
      <c r="I198" s="155"/>
      <c r="J198" s="1459"/>
      <c r="K198" s="1463"/>
      <c r="L198" s="280"/>
      <c r="M198" s="166"/>
      <c r="N198" s="325"/>
      <c r="O198" s="297">
        <f t="shared" si="12"/>
        <v>0</v>
      </c>
      <c r="P198" s="1477"/>
      <c r="Q198" s="280"/>
      <c r="R198" s="280"/>
      <c r="S198" s="391">
        <f t="shared" si="13"/>
        <v>0</v>
      </c>
      <c r="T198" s="391">
        <f t="shared" si="14"/>
        <v>0</v>
      </c>
      <c r="U198" s="4"/>
      <c r="AE198" s="8"/>
    </row>
    <row r="199" spans="1:31" x14ac:dyDescent="0.2">
      <c r="A199" s="165"/>
      <c r="B199" s="165"/>
      <c r="C199" s="165"/>
      <c r="D199" s="1215"/>
      <c r="E199" s="394"/>
      <c r="F199" s="1459"/>
      <c r="G199" s="1417"/>
      <c r="H199" s="1487"/>
      <c r="I199" s="155"/>
      <c r="J199" s="1459"/>
      <c r="K199" s="1463"/>
      <c r="L199" s="280"/>
      <c r="M199" s="166"/>
      <c r="N199" s="325"/>
      <c r="O199" s="297">
        <f t="shared" si="12"/>
        <v>0</v>
      </c>
      <c r="P199" s="1477"/>
      <c r="Q199" s="280"/>
      <c r="R199" s="280"/>
      <c r="S199" s="391">
        <f t="shared" si="13"/>
        <v>0</v>
      </c>
      <c r="T199" s="391">
        <f t="shared" si="14"/>
        <v>0</v>
      </c>
      <c r="U199" s="4"/>
      <c r="AE199" s="8"/>
    </row>
    <row r="200" spans="1:31" x14ac:dyDescent="0.2">
      <c r="A200" s="165"/>
      <c r="B200" s="165"/>
      <c r="C200" s="165"/>
      <c r="D200" s="1215"/>
      <c r="E200" s="394"/>
      <c r="F200" s="1459"/>
      <c r="G200" s="1417"/>
      <c r="H200" s="1487"/>
      <c r="I200" s="155"/>
      <c r="J200" s="1459"/>
      <c r="K200" s="1463"/>
      <c r="L200" s="280"/>
      <c r="M200" s="166"/>
      <c r="N200" s="325"/>
      <c r="O200" s="297">
        <f t="shared" si="12"/>
        <v>0</v>
      </c>
      <c r="P200" s="1477"/>
      <c r="Q200" s="280"/>
      <c r="R200" s="280"/>
      <c r="S200" s="391">
        <f t="shared" si="13"/>
        <v>0</v>
      </c>
      <c r="T200" s="391">
        <f t="shared" si="14"/>
        <v>0</v>
      </c>
      <c r="U200" s="4"/>
      <c r="AE200" s="8"/>
    </row>
    <row r="201" spans="1:31" x14ac:dyDescent="0.2">
      <c r="A201" s="165"/>
      <c r="B201" s="165"/>
      <c r="C201" s="165"/>
      <c r="D201" s="1215"/>
      <c r="E201" s="394"/>
      <c r="F201" s="1459"/>
      <c r="G201" s="1417"/>
      <c r="H201" s="1487"/>
      <c r="I201" s="155"/>
      <c r="J201" s="1459"/>
      <c r="K201" s="1463"/>
      <c r="L201" s="280"/>
      <c r="M201" s="166"/>
      <c r="N201" s="325"/>
      <c r="O201" s="297">
        <f t="shared" si="12"/>
        <v>0</v>
      </c>
      <c r="P201" s="1477"/>
      <c r="Q201" s="280"/>
      <c r="R201" s="280"/>
      <c r="S201" s="391">
        <f t="shared" si="13"/>
        <v>0</v>
      </c>
      <c r="T201" s="391">
        <f t="shared" si="14"/>
        <v>0</v>
      </c>
      <c r="U201" s="4"/>
      <c r="AE201" s="8"/>
    </row>
    <row r="202" spans="1:31" x14ac:dyDescent="0.2">
      <c r="A202" s="165"/>
      <c r="B202" s="165"/>
      <c r="C202" s="165"/>
      <c r="D202" s="1215"/>
      <c r="E202" s="394"/>
      <c r="F202" s="1459"/>
      <c r="G202" s="1417"/>
      <c r="H202" s="1487"/>
      <c r="I202" s="155"/>
      <c r="J202" s="1459"/>
      <c r="K202" s="1463"/>
      <c r="L202" s="280"/>
      <c r="M202" s="166"/>
      <c r="N202" s="325"/>
      <c r="O202" s="297">
        <f t="shared" si="12"/>
        <v>0</v>
      </c>
      <c r="P202" s="1477"/>
      <c r="Q202" s="280"/>
      <c r="R202" s="280"/>
      <c r="S202" s="391">
        <f t="shared" si="13"/>
        <v>0</v>
      </c>
      <c r="T202" s="391">
        <f t="shared" si="14"/>
        <v>0</v>
      </c>
      <c r="U202" s="4"/>
      <c r="AE202" s="8"/>
    </row>
    <row r="203" spans="1:31" x14ac:dyDescent="0.2">
      <c r="A203" s="165"/>
      <c r="B203" s="165"/>
      <c r="C203" s="165"/>
      <c r="D203" s="1215"/>
      <c r="E203" s="394"/>
      <c r="F203" s="1459"/>
      <c r="G203" s="1417"/>
      <c r="H203" s="1487"/>
      <c r="I203" s="155"/>
      <c r="J203" s="1459"/>
      <c r="K203" s="1463"/>
      <c r="L203" s="280"/>
      <c r="M203" s="166"/>
      <c r="N203" s="325"/>
      <c r="O203" s="297">
        <f t="shared" si="12"/>
        <v>0</v>
      </c>
      <c r="P203" s="1477"/>
      <c r="Q203" s="280"/>
      <c r="R203" s="280"/>
      <c r="S203" s="391">
        <f t="shared" si="13"/>
        <v>0</v>
      </c>
      <c r="T203" s="391">
        <f t="shared" si="14"/>
        <v>0</v>
      </c>
      <c r="U203" s="4"/>
      <c r="AE203" s="8"/>
    </row>
    <row r="204" spans="1:31" x14ac:dyDescent="0.2">
      <c r="A204" s="165"/>
      <c r="B204" s="165"/>
      <c r="C204" s="165"/>
      <c r="D204" s="1215"/>
      <c r="E204" s="394"/>
      <c r="F204" s="1459"/>
      <c r="G204" s="1417"/>
      <c r="H204" s="1487"/>
      <c r="I204" s="155"/>
      <c r="J204" s="1459"/>
      <c r="K204" s="1463"/>
      <c r="L204" s="280"/>
      <c r="M204" s="166"/>
      <c r="N204" s="325"/>
      <c r="O204" s="297">
        <f t="shared" si="12"/>
        <v>0</v>
      </c>
      <c r="P204" s="1477"/>
      <c r="Q204" s="280"/>
      <c r="R204" s="280"/>
      <c r="S204" s="391">
        <f t="shared" si="13"/>
        <v>0</v>
      </c>
      <c r="T204" s="391">
        <f t="shared" si="14"/>
        <v>0</v>
      </c>
      <c r="U204" s="4"/>
      <c r="AE204" s="8"/>
    </row>
    <row r="205" spans="1:31" x14ac:dyDescent="0.2">
      <c r="A205" s="165"/>
      <c r="B205" s="165"/>
      <c r="C205" s="165"/>
      <c r="D205" s="1215"/>
      <c r="E205" s="394"/>
      <c r="F205" s="1459"/>
      <c r="G205" s="1417"/>
      <c r="H205" s="1487"/>
      <c r="I205" s="155"/>
      <c r="J205" s="1459"/>
      <c r="K205" s="1463"/>
      <c r="L205" s="280"/>
      <c r="M205" s="166"/>
      <c r="N205" s="325"/>
      <c r="O205" s="297">
        <f t="shared" si="12"/>
        <v>0</v>
      </c>
      <c r="P205" s="1477"/>
      <c r="Q205" s="280"/>
      <c r="R205" s="280"/>
      <c r="S205" s="391">
        <f t="shared" si="13"/>
        <v>0</v>
      </c>
      <c r="T205" s="391">
        <f t="shared" si="14"/>
        <v>0</v>
      </c>
      <c r="U205" s="4"/>
      <c r="AE205" s="8"/>
    </row>
    <row r="206" spans="1:31" x14ac:dyDescent="0.2">
      <c r="A206" s="165"/>
      <c r="B206" s="165"/>
      <c r="C206" s="165"/>
      <c r="D206" s="1215"/>
      <c r="E206" s="394"/>
      <c r="F206" s="1459"/>
      <c r="G206" s="1417"/>
      <c r="H206" s="1487"/>
      <c r="I206" s="155"/>
      <c r="J206" s="1459"/>
      <c r="K206" s="1463"/>
      <c r="L206" s="280"/>
      <c r="M206" s="166"/>
      <c r="N206" s="325"/>
      <c r="O206" s="297">
        <f t="shared" si="12"/>
        <v>0</v>
      </c>
      <c r="P206" s="1477"/>
      <c r="Q206" s="280"/>
      <c r="R206" s="280"/>
      <c r="S206" s="391">
        <f t="shared" si="13"/>
        <v>0</v>
      </c>
      <c r="T206" s="391">
        <f t="shared" si="14"/>
        <v>0</v>
      </c>
      <c r="U206" s="4"/>
      <c r="AE206" s="8"/>
    </row>
    <row r="207" spans="1:31" x14ac:dyDescent="0.2">
      <c r="A207" s="165"/>
      <c r="B207" s="165"/>
      <c r="C207" s="165"/>
      <c r="D207" s="1215"/>
      <c r="E207" s="394"/>
      <c r="F207" s="1459"/>
      <c r="G207" s="1417"/>
      <c r="H207" s="1487"/>
      <c r="I207" s="155"/>
      <c r="J207" s="1459"/>
      <c r="K207" s="1463"/>
      <c r="L207" s="280"/>
      <c r="M207" s="166"/>
      <c r="N207" s="325"/>
      <c r="O207" s="297">
        <f t="shared" si="12"/>
        <v>0</v>
      </c>
      <c r="P207" s="1477"/>
      <c r="Q207" s="280"/>
      <c r="R207" s="280"/>
      <c r="S207" s="391">
        <f t="shared" si="13"/>
        <v>0</v>
      </c>
      <c r="T207" s="391">
        <f t="shared" si="14"/>
        <v>0</v>
      </c>
      <c r="U207" s="4"/>
      <c r="AE207" s="8"/>
    </row>
    <row r="208" spans="1:31" x14ac:dyDescent="0.2">
      <c r="A208" s="165"/>
      <c r="B208" s="165"/>
      <c r="C208" s="165"/>
      <c r="D208" s="1215"/>
      <c r="E208" s="394"/>
      <c r="F208" s="1459"/>
      <c r="G208" s="1417"/>
      <c r="H208" s="1487"/>
      <c r="I208" s="155"/>
      <c r="J208" s="1459"/>
      <c r="K208" s="1463"/>
      <c r="L208" s="280"/>
      <c r="M208" s="166"/>
      <c r="N208" s="325"/>
      <c r="O208" s="297">
        <f t="shared" si="12"/>
        <v>0</v>
      </c>
      <c r="P208" s="1477"/>
      <c r="Q208" s="280"/>
      <c r="R208" s="280"/>
      <c r="S208" s="391">
        <f t="shared" si="13"/>
        <v>0</v>
      </c>
      <c r="T208" s="391">
        <f t="shared" si="14"/>
        <v>0</v>
      </c>
      <c r="U208" s="4"/>
      <c r="AE208" s="8"/>
    </row>
    <row r="209" spans="1:31" x14ac:dyDescent="0.2">
      <c r="A209" s="165"/>
      <c r="B209" s="165"/>
      <c r="C209" s="165"/>
      <c r="D209" s="1215"/>
      <c r="E209" s="394"/>
      <c r="F209" s="1459"/>
      <c r="G209" s="1417"/>
      <c r="H209" s="1487"/>
      <c r="I209" s="155"/>
      <c r="J209" s="1459"/>
      <c r="K209" s="1463"/>
      <c r="L209" s="280"/>
      <c r="M209" s="166"/>
      <c r="N209" s="325"/>
      <c r="O209" s="297">
        <f t="shared" si="12"/>
        <v>0</v>
      </c>
      <c r="P209" s="1477"/>
      <c r="Q209" s="280"/>
      <c r="R209" s="280"/>
      <c r="S209" s="391">
        <f t="shared" si="13"/>
        <v>0</v>
      </c>
      <c r="T209" s="391">
        <f t="shared" si="14"/>
        <v>0</v>
      </c>
      <c r="U209" s="4"/>
      <c r="AE209" s="8"/>
    </row>
    <row r="210" spans="1:31" x14ac:dyDescent="0.2">
      <c r="A210" s="165"/>
      <c r="B210" s="165"/>
      <c r="C210" s="165"/>
      <c r="D210" s="1215"/>
      <c r="E210" s="394"/>
      <c r="F210" s="1459"/>
      <c r="G210" s="1417"/>
      <c r="H210" s="1487"/>
      <c r="I210" s="155"/>
      <c r="J210" s="1459"/>
      <c r="K210" s="1463"/>
      <c r="L210" s="280"/>
      <c r="M210" s="166"/>
      <c r="N210" s="325"/>
      <c r="O210" s="297">
        <f t="shared" si="12"/>
        <v>0</v>
      </c>
      <c r="P210" s="1477"/>
      <c r="Q210" s="280"/>
      <c r="R210" s="280"/>
      <c r="S210" s="391">
        <f t="shared" si="13"/>
        <v>0</v>
      </c>
      <c r="T210" s="391">
        <f t="shared" si="14"/>
        <v>0</v>
      </c>
      <c r="U210" s="4"/>
      <c r="AE210" s="8"/>
    </row>
    <row r="211" spans="1:31" x14ac:dyDescent="0.2">
      <c r="A211" s="165"/>
      <c r="B211" s="165"/>
      <c r="C211" s="165"/>
      <c r="D211" s="1215"/>
      <c r="E211" s="394"/>
      <c r="F211" s="1459"/>
      <c r="G211" s="1417"/>
      <c r="H211" s="1487"/>
      <c r="I211" s="155"/>
      <c r="J211" s="1459"/>
      <c r="K211" s="1463"/>
      <c r="L211" s="280"/>
      <c r="M211" s="166"/>
      <c r="N211" s="325"/>
      <c r="O211" s="297">
        <f t="shared" si="12"/>
        <v>0</v>
      </c>
      <c r="P211" s="1477"/>
      <c r="Q211" s="280"/>
      <c r="R211" s="280"/>
      <c r="S211" s="391">
        <f t="shared" si="13"/>
        <v>0</v>
      </c>
      <c r="T211" s="391">
        <f t="shared" si="14"/>
        <v>0</v>
      </c>
      <c r="U211" s="4"/>
      <c r="AE211" s="8"/>
    </row>
    <row r="212" spans="1:31" x14ac:dyDescent="0.2">
      <c r="A212" s="165"/>
      <c r="B212" s="165"/>
      <c r="C212" s="165"/>
      <c r="D212" s="1215"/>
      <c r="E212" s="394"/>
      <c r="F212" s="1459"/>
      <c r="G212" s="1417"/>
      <c r="H212" s="1487"/>
      <c r="I212" s="155"/>
      <c r="J212" s="1459"/>
      <c r="K212" s="1463"/>
      <c r="L212" s="280"/>
      <c r="M212" s="166"/>
      <c r="N212" s="325"/>
      <c r="O212" s="297">
        <f t="shared" si="12"/>
        <v>0</v>
      </c>
      <c r="P212" s="1477"/>
      <c r="Q212" s="280"/>
      <c r="R212" s="280"/>
      <c r="S212" s="391">
        <f t="shared" si="13"/>
        <v>0</v>
      </c>
      <c r="T212" s="391">
        <f t="shared" si="14"/>
        <v>0</v>
      </c>
      <c r="U212" s="4"/>
      <c r="AE212" s="8"/>
    </row>
    <row r="213" spans="1:31" x14ac:dyDescent="0.2">
      <c r="A213" s="165"/>
      <c r="B213" s="165"/>
      <c r="C213" s="165"/>
      <c r="D213" s="1215"/>
      <c r="E213" s="394"/>
      <c r="F213" s="1459"/>
      <c r="G213" s="1417"/>
      <c r="H213" s="1487"/>
      <c r="I213" s="155"/>
      <c r="J213" s="1459"/>
      <c r="K213" s="1463"/>
      <c r="L213" s="280"/>
      <c r="M213" s="166"/>
      <c r="N213" s="325"/>
      <c r="O213" s="297">
        <f t="shared" si="12"/>
        <v>0</v>
      </c>
      <c r="P213" s="1477"/>
      <c r="Q213" s="280"/>
      <c r="R213" s="280"/>
      <c r="S213" s="391">
        <f t="shared" si="13"/>
        <v>0</v>
      </c>
      <c r="T213" s="391">
        <f t="shared" si="14"/>
        <v>0</v>
      </c>
      <c r="U213" s="4"/>
      <c r="AE213" s="8"/>
    </row>
    <row r="214" spans="1:31" x14ac:dyDescent="0.2">
      <c r="A214" s="165"/>
      <c r="B214" s="165"/>
      <c r="C214" s="165"/>
      <c r="D214" s="1215"/>
      <c r="E214" s="394"/>
      <c r="F214" s="1459"/>
      <c r="G214" s="1417"/>
      <c r="H214" s="1487"/>
      <c r="I214" s="155"/>
      <c r="J214" s="1459"/>
      <c r="K214" s="1463"/>
      <c r="L214" s="280"/>
      <c r="M214" s="166"/>
      <c r="N214" s="325"/>
      <c r="O214" s="297">
        <f t="shared" si="12"/>
        <v>0</v>
      </c>
      <c r="P214" s="1477"/>
      <c r="Q214" s="280"/>
      <c r="R214" s="280"/>
      <c r="S214" s="391">
        <f t="shared" si="13"/>
        <v>0</v>
      </c>
      <c r="T214" s="391">
        <f t="shared" si="14"/>
        <v>0</v>
      </c>
      <c r="U214" s="4"/>
      <c r="AE214" s="8"/>
    </row>
    <row r="215" spans="1:31" x14ac:dyDescent="0.2">
      <c r="A215" s="165"/>
      <c r="B215" s="165"/>
      <c r="C215" s="165"/>
      <c r="D215" s="1215"/>
      <c r="E215" s="394"/>
      <c r="F215" s="1459"/>
      <c r="G215" s="1417"/>
      <c r="H215" s="1487"/>
      <c r="I215" s="155"/>
      <c r="J215" s="1459"/>
      <c r="K215" s="1463"/>
      <c r="L215" s="280"/>
      <c r="M215" s="166"/>
      <c r="N215" s="325"/>
      <c r="O215" s="297">
        <f t="shared" si="12"/>
        <v>0</v>
      </c>
      <c r="P215" s="1477"/>
      <c r="Q215" s="280"/>
      <c r="R215" s="280"/>
      <c r="S215" s="391">
        <f t="shared" si="13"/>
        <v>0</v>
      </c>
      <c r="T215" s="391">
        <f t="shared" si="14"/>
        <v>0</v>
      </c>
      <c r="U215" s="4"/>
      <c r="AE215" s="8"/>
    </row>
    <row r="216" spans="1:31" x14ac:dyDescent="0.2">
      <c r="A216" s="165"/>
      <c r="B216" s="165"/>
      <c r="C216" s="165"/>
      <c r="D216" s="1215"/>
      <c r="E216" s="394"/>
      <c r="F216" s="1459"/>
      <c r="G216" s="1417"/>
      <c r="H216" s="1487"/>
      <c r="I216" s="155"/>
      <c r="J216" s="1459"/>
      <c r="K216" s="1463"/>
      <c r="L216" s="280"/>
      <c r="M216" s="166"/>
      <c r="N216" s="325"/>
      <c r="O216" s="297">
        <f t="shared" si="12"/>
        <v>0</v>
      </c>
      <c r="P216" s="1477"/>
      <c r="Q216" s="280"/>
      <c r="R216" s="280"/>
      <c r="S216" s="391">
        <f t="shared" si="13"/>
        <v>0</v>
      </c>
      <c r="T216" s="391">
        <f t="shared" si="14"/>
        <v>0</v>
      </c>
      <c r="U216" s="4"/>
      <c r="AE216" s="8"/>
    </row>
    <row r="217" spans="1:31" x14ac:dyDescent="0.2">
      <c r="A217" s="165"/>
      <c r="B217" s="165"/>
      <c r="C217" s="165"/>
      <c r="D217" s="1215"/>
      <c r="E217" s="394"/>
      <c r="F217" s="1459"/>
      <c r="G217" s="1417"/>
      <c r="H217" s="1487"/>
      <c r="I217" s="155"/>
      <c r="J217" s="1459"/>
      <c r="K217" s="1463"/>
      <c r="L217" s="280"/>
      <c r="M217" s="166"/>
      <c r="N217" s="325"/>
      <c r="O217" s="297">
        <f t="shared" si="12"/>
        <v>0</v>
      </c>
      <c r="P217" s="1477"/>
      <c r="Q217" s="280"/>
      <c r="R217" s="280"/>
      <c r="S217" s="391">
        <f t="shared" si="13"/>
        <v>0</v>
      </c>
      <c r="T217" s="391">
        <f t="shared" si="14"/>
        <v>0</v>
      </c>
      <c r="U217" s="4"/>
      <c r="AE217" s="8"/>
    </row>
    <row r="218" spans="1:31" x14ac:dyDescent="0.2">
      <c r="A218" s="165"/>
      <c r="B218" s="165"/>
      <c r="C218" s="165"/>
      <c r="D218" s="1215"/>
      <c r="E218" s="394"/>
      <c r="F218" s="1459"/>
      <c r="G218" s="1417"/>
      <c r="H218" s="1487"/>
      <c r="I218" s="155"/>
      <c r="J218" s="1459"/>
      <c r="K218" s="1463"/>
      <c r="L218" s="280"/>
      <c r="M218" s="166"/>
      <c r="N218" s="325"/>
      <c r="O218" s="297">
        <f t="shared" si="12"/>
        <v>0</v>
      </c>
      <c r="P218" s="1477"/>
      <c r="Q218" s="280"/>
      <c r="R218" s="280"/>
      <c r="S218" s="391">
        <f t="shared" si="13"/>
        <v>0</v>
      </c>
      <c r="T218" s="391">
        <f t="shared" si="14"/>
        <v>0</v>
      </c>
      <c r="U218" s="4"/>
      <c r="AE218" s="8"/>
    </row>
    <row r="219" spans="1:31" x14ac:dyDescent="0.2">
      <c r="A219" s="165"/>
      <c r="B219" s="165"/>
      <c r="C219" s="165"/>
      <c r="D219" s="1215"/>
      <c r="E219" s="394"/>
      <c r="F219" s="1459"/>
      <c r="G219" s="1417"/>
      <c r="H219" s="1487"/>
      <c r="I219" s="155"/>
      <c r="J219" s="1459"/>
      <c r="K219" s="1463"/>
      <c r="L219" s="280"/>
      <c r="M219" s="166"/>
      <c r="N219" s="325"/>
      <c r="O219" s="297">
        <f t="shared" si="12"/>
        <v>0</v>
      </c>
      <c r="P219" s="1477"/>
      <c r="Q219" s="280"/>
      <c r="R219" s="280"/>
      <c r="S219" s="391">
        <f t="shared" si="13"/>
        <v>0</v>
      </c>
      <c r="T219" s="391">
        <f t="shared" si="14"/>
        <v>0</v>
      </c>
      <c r="U219" s="4"/>
      <c r="AE219" s="8"/>
    </row>
    <row r="220" spans="1:31" x14ac:dyDescent="0.2">
      <c r="A220" s="165"/>
      <c r="B220" s="165"/>
      <c r="C220" s="165"/>
      <c r="D220" s="1215"/>
      <c r="E220" s="394"/>
      <c r="F220" s="1459"/>
      <c r="G220" s="1417"/>
      <c r="H220" s="1487"/>
      <c r="I220" s="155"/>
      <c r="J220" s="1459"/>
      <c r="K220" s="1463"/>
      <c r="L220" s="280"/>
      <c r="M220" s="166"/>
      <c r="N220" s="325"/>
      <c r="O220" s="297">
        <f t="shared" si="12"/>
        <v>0</v>
      </c>
      <c r="P220" s="1477"/>
      <c r="Q220" s="280"/>
      <c r="R220" s="280"/>
      <c r="S220" s="391">
        <f t="shared" si="13"/>
        <v>0</v>
      </c>
      <c r="T220" s="391">
        <f t="shared" si="14"/>
        <v>0</v>
      </c>
      <c r="U220" s="4"/>
      <c r="AE220" s="8"/>
    </row>
    <row r="221" spans="1:31" x14ac:dyDescent="0.2">
      <c r="A221" s="165"/>
      <c r="B221" s="165"/>
      <c r="C221" s="165"/>
      <c r="D221" s="1215"/>
      <c r="E221" s="394"/>
      <c r="F221" s="1459"/>
      <c r="G221" s="1417"/>
      <c r="H221" s="1487"/>
      <c r="I221" s="155"/>
      <c r="J221" s="1459"/>
      <c r="K221" s="1463"/>
      <c r="L221" s="280"/>
      <c r="M221" s="166"/>
      <c r="N221" s="325"/>
      <c r="O221" s="297">
        <f t="shared" si="12"/>
        <v>0</v>
      </c>
      <c r="P221" s="1477"/>
      <c r="Q221" s="280"/>
      <c r="R221" s="280"/>
      <c r="S221" s="391">
        <f t="shared" si="13"/>
        <v>0</v>
      </c>
      <c r="T221" s="391">
        <f t="shared" si="14"/>
        <v>0</v>
      </c>
      <c r="U221" s="4"/>
      <c r="AE221" s="8"/>
    </row>
    <row r="222" spans="1:31" x14ac:dyDescent="0.2">
      <c r="A222" s="165"/>
      <c r="B222" s="165"/>
      <c r="C222" s="165"/>
      <c r="D222" s="1215"/>
      <c r="E222" s="394"/>
      <c r="F222" s="1459"/>
      <c r="G222" s="1417"/>
      <c r="H222" s="1487"/>
      <c r="I222" s="155"/>
      <c r="J222" s="1459"/>
      <c r="K222" s="1463"/>
      <c r="L222" s="280"/>
      <c r="M222" s="166"/>
      <c r="N222" s="325"/>
      <c r="O222" s="297">
        <f t="shared" si="12"/>
        <v>0</v>
      </c>
      <c r="P222" s="1477"/>
      <c r="Q222" s="280"/>
      <c r="R222" s="280"/>
      <c r="S222" s="391">
        <f t="shared" si="13"/>
        <v>0</v>
      </c>
      <c r="T222" s="391">
        <f t="shared" si="14"/>
        <v>0</v>
      </c>
      <c r="U222" s="4"/>
      <c r="AE222" s="8"/>
    </row>
    <row r="223" spans="1:31" x14ac:dyDescent="0.2">
      <c r="A223" s="165"/>
      <c r="B223" s="165"/>
      <c r="C223" s="165"/>
      <c r="D223" s="1215"/>
      <c r="E223" s="394"/>
      <c r="F223" s="1459"/>
      <c r="G223" s="1417"/>
      <c r="H223" s="1487"/>
      <c r="I223" s="155"/>
      <c r="J223" s="1459"/>
      <c r="K223" s="1463"/>
      <c r="L223" s="280"/>
      <c r="M223" s="166"/>
      <c r="N223" s="325"/>
      <c r="O223" s="297">
        <f t="shared" si="12"/>
        <v>0</v>
      </c>
      <c r="P223" s="1477"/>
      <c r="Q223" s="280"/>
      <c r="R223" s="280"/>
      <c r="S223" s="391">
        <f t="shared" si="13"/>
        <v>0</v>
      </c>
      <c r="T223" s="391">
        <f t="shared" si="14"/>
        <v>0</v>
      </c>
      <c r="U223" s="4"/>
      <c r="AE223" s="8"/>
    </row>
    <row r="224" spans="1:31" x14ac:dyDescent="0.2">
      <c r="A224" s="165"/>
      <c r="B224" s="165"/>
      <c r="C224" s="165"/>
      <c r="D224" s="1215"/>
      <c r="E224" s="394"/>
      <c r="F224" s="1459"/>
      <c r="G224" s="1417"/>
      <c r="H224" s="1487"/>
      <c r="I224" s="155"/>
      <c r="J224" s="1459"/>
      <c r="K224" s="1463"/>
      <c r="L224" s="280"/>
      <c r="M224" s="166"/>
      <c r="N224" s="325"/>
      <c r="O224" s="297">
        <f t="shared" si="12"/>
        <v>0</v>
      </c>
      <c r="P224" s="1477"/>
      <c r="Q224" s="280"/>
      <c r="R224" s="280"/>
      <c r="S224" s="391">
        <f t="shared" si="13"/>
        <v>0</v>
      </c>
      <c r="T224" s="391">
        <f t="shared" si="14"/>
        <v>0</v>
      </c>
      <c r="U224" s="4"/>
      <c r="AE224" s="8"/>
    </row>
    <row r="225" spans="1:31" x14ac:dyDescent="0.2">
      <c r="A225" s="165"/>
      <c r="B225" s="165"/>
      <c r="C225" s="165"/>
      <c r="D225" s="1215"/>
      <c r="E225" s="394"/>
      <c r="F225" s="1459"/>
      <c r="G225" s="1417"/>
      <c r="H225" s="1487"/>
      <c r="I225" s="155"/>
      <c r="J225" s="1459"/>
      <c r="K225" s="1463"/>
      <c r="L225" s="280"/>
      <c r="M225" s="166"/>
      <c r="N225" s="325"/>
      <c r="O225" s="297">
        <f t="shared" ref="O225:O288" si="15">M225+N225</f>
        <v>0</v>
      </c>
      <c r="P225" s="1477"/>
      <c r="Q225" s="280"/>
      <c r="R225" s="280"/>
      <c r="S225" s="391">
        <f t="shared" ref="S225:S288" si="16">IF(K225=$AA$46,O225,0)</f>
        <v>0</v>
      </c>
      <c r="T225" s="391">
        <f t="shared" ref="T225:T288" si="17">IF(OR(K225=$AA$47,ISBLANK(K225)),O225,0)</f>
        <v>0</v>
      </c>
      <c r="U225" s="4"/>
      <c r="AE225" s="8"/>
    </row>
    <row r="226" spans="1:31" x14ac:dyDescent="0.2">
      <c r="A226" s="165"/>
      <c r="B226" s="165"/>
      <c r="C226" s="165"/>
      <c r="D226" s="1215"/>
      <c r="E226" s="394"/>
      <c r="F226" s="1459"/>
      <c r="G226" s="1417"/>
      <c r="H226" s="1487"/>
      <c r="I226" s="155"/>
      <c r="J226" s="1459"/>
      <c r="K226" s="1463"/>
      <c r="L226" s="280"/>
      <c r="M226" s="166"/>
      <c r="N226" s="325"/>
      <c r="O226" s="297">
        <f t="shared" si="15"/>
        <v>0</v>
      </c>
      <c r="P226" s="1477"/>
      <c r="Q226" s="280"/>
      <c r="R226" s="280"/>
      <c r="S226" s="391">
        <f t="shared" si="16"/>
        <v>0</v>
      </c>
      <c r="T226" s="391">
        <f t="shared" si="17"/>
        <v>0</v>
      </c>
      <c r="U226" s="4"/>
      <c r="AE226" s="8"/>
    </row>
    <row r="227" spans="1:31" x14ac:dyDescent="0.2">
      <c r="A227" s="165"/>
      <c r="B227" s="165"/>
      <c r="C227" s="165"/>
      <c r="D227" s="1215"/>
      <c r="E227" s="394"/>
      <c r="F227" s="1459"/>
      <c r="G227" s="1417"/>
      <c r="H227" s="1487"/>
      <c r="I227" s="155"/>
      <c r="J227" s="1459"/>
      <c r="K227" s="1463"/>
      <c r="L227" s="280"/>
      <c r="M227" s="166"/>
      <c r="N227" s="325"/>
      <c r="O227" s="297">
        <f t="shared" si="15"/>
        <v>0</v>
      </c>
      <c r="P227" s="1477"/>
      <c r="Q227" s="280"/>
      <c r="R227" s="280"/>
      <c r="S227" s="391">
        <f t="shared" si="16"/>
        <v>0</v>
      </c>
      <c r="T227" s="391">
        <f t="shared" si="17"/>
        <v>0</v>
      </c>
      <c r="U227" s="4"/>
      <c r="AE227" s="8"/>
    </row>
    <row r="228" spans="1:31" x14ac:dyDescent="0.2">
      <c r="A228" s="165"/>
      <c r="B228" s="165"/>
      <c r="C228" s="165"/>
      <c r="D228" s="1215"/>
      <c r="E228" s="394"/>
      <c r="F228" s="1459"/>
      <c r="G228" s="1417"/>
      <c r="H228" s="1487"/>
      <c r="I228" s="155"/>
      <c r="J228" s="1459"/>
      <c r="K228" s="1463"/>
      <c r="L228" s="280"/>
      <c r="M228" s="166"/>
      <c r="N228" s="325"/>
      <c r="O228" s="297">
        <f t="shared" si="15"/>
        <v>0</v>
      </c>
      <c r="P228" s="1477"/>
      <c r="Q228" s="280"/>
      <c r="R228" s="280"/>
      <c r="S228" s="391">
        <f t="shared" si="16"/>
        <v>0</v>
      </c>
      <c r="T228" s="391">
        <f t="shared" si="17"/>
        <v>0</v>
      </c>
      <c r="U228" s="4"/>
      <c r="AE228" s="8"/>
    </row>
    <row r="229" spans="1:31" x14ac:dyDescent="0.2">
      <c r="A229" s="165"/>
      <c r="B229" s="165"/>
      <c r="C229" s="165"/>
      <c r="D229" s="1215"/>
      <c r="E229" s="394"/>
      <c r="F229" s="1459"/>
      <c r="G229" s="1417"/>
      <c r="H229" s="1487"/>
      <c r="I229" s="155"/>
      <c r="J229" s="1459"/>
      <c r="K229" s="1463"/>
      <c r="L229" s="280"/>
      <c r="M229" s="166"/>
      <c r="N229" s="325"/>
      <c r="O229" s="297">
        <f t="shared" si="15"/>
        <v>0</v>
      </c>
      <c r="P229" s="1477"/>
      <c r="Q229" s="280"/>
      <c r="R229" s="280"/>
      <c r="S229" s="391">
        <f t="shared" si="16"/>
        <v>0</v>
      </c>
      <c r="T229" s="391">
        <f t="shared" si="17"/>
        <v>0</v>
      </c>
      <c r="U229" s="4"/>
      <c r="AE229" s="8"/>
    </row>
    <row r="230" spans="1:31" x14ac:dyDescent="0.2">
      <c r="A230" s="165"/>
      <c r="B230" s="165"/>
      <c r="C230" s="165"/>
      <c r="D230" s="1215"/>
      <c r="E230" s="394"/>
      <c r="F230" s="1459"/>
      <c r="G230" s="1417"/>
      <c r="H230" s="1487"/>
      <c r="I230" s="155"/>
      <c r="J230" s="1459"/>
      <c r="K230" s="1463"/>
      <c r="L230" s="280"/>
      <c r="M230" s="166"/>
      <c r="N230" s="325"/>
      <c r="O230" s="297">
        <f t="shared" si="15"/>
        <v>0</v>
      </c>
      <c r="P230" s="1477"/>
      <c r="Q230" s="280"/>
      <c r="R230" s="280"/>
      <c r="S230" s="391">
        <f t="shared" si="16"/>
        <v>0</v>
      </c>
      <c r="T230" s="391">
        <f t="shared" si="17"/>
        <v>0</v>
      </c>
      <c r="U230" s="4"/>
      <c r="AE230" s="8"/>
    </row>
    <row r="231" spans="1:31" x14ac:dyDescent="0.2">
      <c r="A231" s="165"/>
      <c r="B231" s="165"/>
      <c r="C231" s="165"/>
      <c r="D231" s="1215"/>
      <c r="E231" s="394"/>
      <c r="F231" s="1459"/>
      <c r="G231" s="1417"/>
      <c r="H231" s="1487"/>
      <c r="I231" s="155"/>
      <c r="J231" s="1459"/>
      <c r="K231" s="1463"/>
      <c r="L231" s="280"/>
      <c r="M231" s="166"/>
      <c r="N231" s="325"/>
      <c r="O231" s="297">
        <f t="shared" si="15"/>
        <v>0</v>
      </c>
      <c r="P231" s="1477"/>
      <c r="Q231" s="280"/>
      <c r="R231" s="280"/>
      <c r="S231" s="391">
        <f t="shared" si="16"/>
        <v>0</v>
      </c>
      <c r="T231" s="391">
        <f t="shared" si="17"/>
        <v>0</v>
      </c>
      <c r="U231" s="4"/>
      <c r="AE231" s="8"/>
    </row>
    <row r="232" spans="1:31" x14ac:dyDescent="0.2">
      <c r="A232" s="165"/>
      <c r="B232" s="165"/>
      <c r="C232" s="165"/>
      <c r="D232" s="1215"/>
      <c r="E232" s="394"/>
      <c r="F232" s="1459"/>
      <c r="G232" s="1417"/>
      <c r="H232" s="1487"/>
      <c r="I232" s="155"/>
      <c r="J232" s="1459"/>
      <c r="K232" s="1463"/>
      <c r="L232" s="280"/>
      <c r="M232" s="166"/>
      <c r="N232" s="325"/>
      <c r="O232" s="297">
        <f t="shared" si="15"/>
        <v>0</v>
      </c>
      <c r="P232" s="1477"/>
      <c r="Q232" s="280"/>
      <c r="R232" s="280"/>
      <c r="S232" s="391">
        <f t="shared" si="16"/>
        <v>0</v>
      </c>
      <c r="T232" s="391">
        <f t="shared" si="17"/>
        <v>0</v>
      </c>
      <c r="U232" s="4"/>
      <c r="AE232" s="8"/>
    </row>
    <row r="233" spans="1:31" x14ac:dyDescent="0.2">
      <c r="A233" s="165"/>
      <c r="B233" s="165"/>
      <c r="C233" s="165"/>
      <c r="D233" s="1215"/>
      <c r="E233" s="394"/>
      <c r="F233" s="1459"/>
      <c r="G233" s="1417"/>
      <c r="H233" s="1487"/>
      <c r="I233" s="155"/>
      <c r="J233" s="1459"/>
      <c r="K233" s="1463"/>
      <c r="L233" s="280"/>
      <c r="M233" s="166"/>
      <c r="N233" s="325"/>
      <c r="O233" s="297">
        <f t="shared" si="15"/>
        <v>0</v>
      </c>
      <c r="P233" s="1477"/>
      <c r="Q233" s="280"/>
      <c r="R233" s="280"/>
      <c r="S233" s="391">
        <f t="shared" si="16"/>
        <v>0</v>
      </c>
      <c r="T233" s="391">
        <f t="shared" si="17"/>
        <v>0</v>
      </c>
      <c r="U233" s="4"/>
      <c r="AE233" s="8"/>
    </row>
    <row r="234" spans="1:31" x14ac:dyDescent="0.2">
      <c r="A234" s="165"/>
      <c r="B234" s="165"/>
      <c r="C234" s="165"/>
      <c r="D234" s="1215"/>
      <c r="E234" s="394"/>
      <c r="F234" s="1459"/>
      <c r="G234" s="1417"/>
      <c r="H234" s="1487"/>
      <c r="I234" s="155"/>
      <c r="J234" s="1459"/>
      <c r="K234" s="1463"/>
      <c r="L234" s="280"/>
      <c r="M234" s="166"/>
      <c r="N234" s="325"/>
      <c r="O234" s="297">
        <f t="shared" si="15"/>
        <v>0</v>
      </c>
      <c r="P234" s="1477"/>
      <c r="Q234" s="280"/>
      <c r="R234" s="280"/>
      <c r="S234" s="391">
        <f t="shared" si="16"/>
        <v>0</v>
      </c>
      <c r="T234" s="391">
        <f t="shared" si="17"/>
        <v>0</v>
      </c>
      <c r="U234" s="4"/>
      <c r="AE234" s="8"/>
    </row>
    <row r="235" spans="1:31" x14ac:dyDescent="0.2">
      <c r="A235" s="165"/>
      <c r="B235" s="165"/>
      <c r="C235" s="165"/>
      <c r="D235" s="1215"/>
      <c r="E235" s="394"/>
      <c r="F235" s="1459"/>
      <c r="G235" s="1417"/>
      <c r="H235" s="1487"/>
      <c r="I235" s="155"/>
      <c r="J235" s="1459"/>
      <c r="K235" s="1463"/>
      <c r="L235" s="280"/>
      <c r="M235" s="166"/>
      <c r="N235" s="325"/>
      <c r="O235" s="297">
        <f t="shared" si="15"/>
        <v>0</v>
      </c>
      <c r="P235" s="1477"/>
      <c r="Q235" s="280"/>
      <c r="R235" s="280"/>
      <c r="S235" s="391">
        <f t="shared" si="16"/>
        <v>0</v>
      </c>
      <c r="T235" s="391">
        <f t="shared" si="17"/>
        <v>0</v>
      </c>
      <c r="U235" s="4"/>
      <c r="AE235" s="8"/>
    </row>
    <row r="236" spans="1:31" x14ac:dyDescent="0.2">
      <c r="A236" s="165"/>
      <c r="B236" s="165"/>
      <c r="C236" s="165"/>
      <c r="D236" s="1215"/>
      <c r="E236" s="394"/>
      <c r="F236" s="1459"/>
      <c r="G236" s="1417"/>
      <c r="H236" s="155"/>
      <c r="I236" s="155"/>
      <c r="J236" s="1459"/>
      <c r="K236" s="1463"/>
      <c r="L236" s="280"/>
      <c r="M236" s="166"/>
      <c r="N236" s="325"/>
      <c r="O236" s="297">
        <f t="shared" si="15"/>
        <v>0</v>
      </c>
      <c r="P236" s="1477"/>
      <c r="Q236" s="280"/>
      <c r="R236" s="280"/>
      <c r="S236" s="391">
        <f t="shared" si="16"/>
        <v>0</v>
      </c>
      <c r="T236" s="391">
        <f t="shared" si="17"/>
        <v>0</v>
      </c>
      <c r="U236" s="4"/>
      <c r="AE236" s="8"/>
    </row>
    <row r="237" spans="1:31" x14ac:dyDescent="0.2">
      <c r="A237" s="165"/>
      <c r="B237" s="165"/>
      <c r="C237" s="165"/>
      <c r="D237" s="1215"/>
      <c r="E237" s="394"/>
      <c r="F237" s="1459"/>
      <c r="G237" s="1417"/>
      <c r="H237" s="155"/>
      <c r="I237" s="155"/>
      <c r="J237" s="1459"/>
      <c r="K237" s="1463"/>
      <c r="L237" s="280"/>
      <c r="M237" s="166"/>
      <c r="N237" s="325"/>
      <c r="O237" s="297">
        <f t="shared" si="15"/>
        <v>0</v>
      </c>
      <c r="P237" s="1477"/>
      <c r="Q237" s="280"/>
      <c r="R237" s="280"/>
      <c r="S237" s="391">
        <f t="shared" si="16"/>
        <v>0</v>
      </c>
      <c r="T237" s="391">
        <f t="shared" si="17"/>
        <v>0</v>
      </c>
      <c r="U237" s="4"/>
      <c r="AE237" s="8"/>
    </row>
    <row r="238" spans="1:31" x14ac:dyDescent="0.2">
      <c r="A238" s="165"/>
      <c r="B238" s="165"/>
      <c r="C238" s="165"/>
      <c r="D238" s="1215"/>
      <c r="E238" s="394"/>
      <c r="F238" s="1459"/>
      <c r="G238" s="1417"/>
      <c r="H238" s="155"/>
      <c r="I238" s="155"/>
      <c r="J238" s="1459"/>
      <c r="K238" s="1463"/>
      <c r="L238" s="280"/>
      <c r="M238" s="166"/>
      <c r="N238" s="325"/>
      <c r="O238" s="297">
        <f t="shared" si="15"/>
        <v>0</v>
      </c>
      <c r="P238" s="1477"/>
      <c r="Q238" s="280"/>
      <c r="R238" s="280"/>
      <c r="S238" s="391">
        <f t="shared" si="16"/>
        <v>0</v>
      </c>
      <c r="T238" s="391">
        <f t="shared" si="17"/>
        <v>0</v>
      </c>
      <c r="U238" s="4"/>
      <c r="AE238" s="8"/>
    </row>
    <row r="239" spans="1:31" x14ac:dyDescent="0.2">
      <c r="A239" s="165"/>
      <c r="B239" s="165"/>
      <c r="C239" s="165"/>
      <c r="D239" s="1215"/>
      <c r="E239" s="394"/>
      <c r="F239" s="1459"/>
      <c r="G239" s="1417"/>
      <c r="H239" s="155"/>
      <c r="I239" s="155"/>
      <c r="J239" s="1459"/>
      <c r="K239" s="1463"/>
      <c r="L239" s="280"/>
      <c r="M239" s="166"/>
      <c r="N239" s="325"/>
      <c r="O239" s="297">
        <f t="shared" si="15"/>
        <v>0</v>
      </c>
      <c r="P239" s="1477"/>
      <c r="Q239" s="280"/>
      <c r="R239" s="280"/>
      <c r="S239" s="391">
        <f t="shared" si="16"/>
        <v>0</v>
      </c>
      <c r="T239" s="391">
        <f t="shared" si="17"/>
        <v>0</v>
      </c>
      <c r="U239" s="4"/>
      <c r="AE239" s="8"/>
    </row>
    <row r="240" spans="1:31" x14ac:dyDescent="0.2">
      <c r="A240" s="165"/>
      <c r="B240" s="165"/>
      <c r="C240" s="165"/>
      <c r="D240" s="1215"/>
      <c r="E240" s="394"/>
      <c r="F240" s="1459"/>
      <c r="G240" s="1417"/>
      <c r="H240" s="155"/>
      <c r="I240" s="155"/>
      <c r="J240" s="1459"/>
      <c r="K240" s="1463"/>
      <c r="L240" s="280"/>
      <c r="M240" s="166"/>
      <c r="N240" s="325"/>
      <c r="O240" s="297">
        <f t="shared" si="15"/>
        <v>0</v>
      </c>
      <c r="P240" s="1477"/>
      <c r="Q240" s="280"/>
      <c r="R240" s="280"/>
      <c r="S240" s="391">
        <f t="shared" si="16"/>
        <v>0</v>
      </c>
      <c r="T240" s="391">
        <f t="shared" si="17"/>
        <v>0</v>
      </c>
      <c r="U240" s="4"/>
      <c r="AE240" s="8"/>
    </row>
    <row r="241" spans="1:31" x14ac:dyDescent="0.2">
      <c r="A241" s="165"/>
      <c r="B241" s="165"/>
      <c r="C241" s="165"/>
      <c r="D241" s="1215"/>
      <c r="E241" s="394"/>
      <c r="F241" s="1459"/>
      <c r="G241" s="1417"/>
      <c r="H241" s="155"/>
      <c r="I241" s="155"/>
      <c r="J241" s="1459"/>
      <c r="K241" s="1463"/>
      <c r="L241" s="280"/>
      <c r="M241" s="166"/>
      <c r="N241" s="325"/>
      <c r="O241" s="297">
        <f t="shared" si="15"/>
        <v>0</v>
      </c>
      <c r="P241" s="1477"/>
      <c r="Q241" s="280"/>
      <c r="R241" s="280"/>
      <c r="S241" s="391">
        <f t="shared" si="16"/>
        <v>0</v>
      </c>
      <c r="T241" s="391">
        <f t="shared" si="17"/>
        <v>0</v>
      </c>
      <c r="U241" s="4"/>
      <c r="AE241" s="8"/>
    </row>
    <row r="242" spans="1:31" x14ac:dyDescent="0.2">
      <c r="A242" s="165"/>
      <c r="B242" s="165"/>
      <c r="C242" s="165"/>
      <c r="D242" s="1215"/>
      <c r="E242" s="394"/>
      <c r="F242" s="1459"/>
      <c r="G242" s="1417"/>
      <c r="H242" s="155"/>
      <c r="I242" s="155"/>
      <c r="J242" s="1459"/>
      <c r="K242" s="1463"/>
      <c r="L242" s="280"/>
      <c r="M242" s="166"/>
      <c r="N242" s="325"/>
      <c r="O242" s="297">
        <f t="shared" si="15"/>
        <v>0</v>
      </c>
      <c r="P242" s="1477"/>
      <c r="Q242" s="280"/>
      <c r="R242" s="280"/>
      <c r="S242" s="391">
        <f t="shared" si="16"/>
        <v>0</v>
      </c>
      <c r="T242" s="391">
        <f t="shared" si="17"/>
        <v>0</v>
      </c>
      <c r="U242" s="4"/>
      <c r="AE242" s="8"/>
    </row>
    <row r="243" spans="1:31" x14ac:dyDescent="0.2">
      <c r="A243" s="165"/>
      <c r="B243" s="165"/>
      <c r="C243" s="165"/>
      <c r="D243" s="1215"/>
      <c r="E243" s="394"/>
      <c r="F243" s="1459"/>
      <c r="G243" s="1417"/>
      <c r="H243" s="155"/>
      <c r="I243" s="155"/>
      <c r="J243" s="1459"/>
      <c r="K243" s="1463"/>
      <c r="L243" s="280"/>
      <c r="M243" s="166"/>
      <c r="N243" s="325"/>
      <c r="O243" s="297">
        <f t="shared" si="15"/>
        <v>0</v>
      </c>
      <c r="P243" s="1477"/>
      <c r="Q243" s="280"/>
      <c r="R243" s="280"/>
      <c r="S243" s="391">
        <f t="shared" si="16"/>
        <v>0</v>
      </c>
      <c r="T243" s="391">
        <f t="shared" si="17"/>
        <v>0</v>
      </c>
      <c r="U243" s="4"/>
      <c r="AE243" s="8"/>
    </row>
    <row r="244" spans="1:31" x14ac:dyDescent="0.2">
      <c r="A244" s="165"/>
      <c r="B244" s="165"/>
      <c r="C244" s="165"/>
      <c r="D244" s="1215"/>
      <c r="E244" s="394"/>
      <c r="F244" s="1459"/>
      <c r="G244" s="1417"/>
      <c r="H244" s="155"/>
      <c r="I244" s="155"/>
      <c r="J244" s="1459"/>
      <c r="K244" s="1463"/>
      <c r="L244" s="280"/>
      <c r="M244" s="166"/>
      <c r="N244" s="325"/>
      <c r="O244" s="297">
        <f t="shared" si="15"/>
        <v>0</v>
      </c>
      <c r="P244" s="1477"/>
      <c r="Q244" s="280"/>
      <c r="R244" s="280"/>
      <c r="S244" s="391">
        <f t="shared" si="16"/>
        <v>0</v>
      </c>
      <c r="T244" s="391">
        <f t="shared" si="17"/>
        <v>0</v>
      </c>
      <c r="U244" s="4"/>
      <c r="AE244" s="8"/>
    </row>
    <row r="245" spans="1:31" x14ac:dyDescent="0.2">
      <c r="A245" s="165"/>
      <c r="B245" s="165"/>
      <c r="C245" s="165"/>
      <c r="D245" s="1215"/>
      <c r="E245" s="394"/>
      <c r="F245" s="1459"/>
      <c r="G245" s="1417"/>
      <c r="H245" s="155"/>
      <c r="I245" s="155"/>
      <c r="J245" s="1459"/>
      <c r="K245" s="1463"/>
      <c r="L245" s="280"/>
      <c r="M245" s="166"/>
      <c r="N245" s="325"/>
      <c r="O245" s="297">
        <f t="shared" si="15"/>
        <v>0</v>
      </c>
      <c r="P245" s="1477"/>
      <c r="Q245" s="280"/>
      <c r="R245" s="280"/>
      <c r="S245" s="391">
        <f t="shared" si="16"/>
        <v>0</v>
      </c>
      <c r="T245" s="391">
        <f t="shared" si="17"/>
        <v>0</v>
      </c>
      <c r="U245" s="4"/>
      <c r="AE245" s="8"/>
    </row>
    <row r="246" spans="1:31" x14ac:dyDescent="0.2">
      <c r="A246" s="165"/>
      <c r="B246" s="165"/>
      <c r="C246" s="165"/>
      <c r="D246" s="1215"/>
      <c r="E246" s="394"/>
      <c r="F246" s="1459"/>
      <c r="G246" s="1417"/>
      <c r="H246" s="155"/>
      <c r="I246" s="155"/>
      <c r="J246" s="1459"/>
      <c r="K246" s="1463"/>
      <c r="L246" s="280"/>
      <c r="M246" s="1218"/>
      <c r="N246" s="325"/>
      <c r="O246" s="297">
        <f t="shared" si="15"/>
        <v>0</v>
      </c>
      <c r="P246" s="1477"/>
      <c r="Q246" s="280"/>
      <c r="R246" s="280"/>
      <c r="S246" s="391">
        <f t="shared" si="16"/>
        <v>0</v>
      </c>
      <c r="T246" s="391">
        <f t="shared" si="17"/>
        <v>0</v>
      </c>
      <c r="U246" s="4"/>
      <c r="AE246" s="8"/>
    </row>
    <row r="247" spans="1:31" x14ac:dyDescent="0.2">
      <c r="A247" s="165"/>
      <c r="B247" s="165"/>
      <c r="C247" s="165"/>
      <c r="D247" s="1215"/>
      <c r="E247" s="394"/>
      <c r="F247" s="1459"/>
      <c r="G247" s="1417"/>
      <c r="H247" s="155"/>
      <c r="I247" s="155"/>
      <c r="J247" s="1459"/>
      <c r="K247" s="1463"/>
      <c r="L247" s="280"/>
      <c r="M247" s="1218"/>
      <c r="N247" s="325"/>
      <c r="O247" s="297">
        <f t="shared" si="15"/>
        <v>0</v>
      </c>
      <c r="P247" s="1477"/>
      <c r="Q247" s="280"/>
      <c r="R247" s="280"/>
      <c r="S247" s="391">
        <f t="shared" si="16"/>
        <v>0</v>
      </c>
      <c r="T247" s="391">
        <f t="shared" si="17"/>
        <v>0</v>
      </c>
      <c r="U247" s="4"/>
      <c r="AE247" s="8"/>
    </row>
    <row r="248" spans="1:31" x14ac:dyDescent="0.2">
      <c r="A248" s="165"/>
      <c r="B248" s="165"/>
      <c r="C248" s="165"/>
      <c r="D248" s="1215"/>
      <c r="E248" s="394"/>
      <c r="F248" s="1459"/>
      <c r="G248" s="1417"/>
      <c r="H248" s="155"/>
      <c r="I248" s="155"/>
      <c r="J248" s="1459"/>
      <c r="K248" s="1463"/>
      <c r="L248" s="280"/>
      <c r="M248" s="1218"/>
      <c r="N248" s="325"/>
      <c r="O248" s="297">
        <f t="shared" si="15"/>
        <v>0</v>
      </c>
      <c r="P248" s="1477"/>
      <c r="Q248" s="280"/>
      <c r="R248" s="280"/>
      <c r="S248" s="391">
        <f t="shared" si="16"/>
        <v>0</v>
      </c>
      <c r="T248" s="391">
        <f t="shared" si="17"/>
        <v>0</v>
      </c>
      <c r="U248" s="4"/>
      <c r="AE248" s="8"/>
    </row>
    <row r="249" spans="1:31" x14ac:dyDescent="0.2">
      <c r="A249" s="165"/>
      <c r="B249" s="165"/>
      <c r="C249" s="165"/>
      <c r="D249" s="1215"/>
      <c r="E249" s="394"/>
      <c r="F249" s="1459"/>
      <c r="G249" s="1417"/>
      <c r="H249" s="155"/>
      <c r="I249" s="155"/>
      <c r="J249" s="1459"/>
      <c r="K249" s="1463"/>
      <c r="L249" s="280"/>
      <c r="M249" s="1218"/>
      <c r="N249" s="325"/>
      <c r="O249" s="297">
        <f t="shared" si="15"/>
        <v>0</v>
      </c>
      <c r="P249" s="1477"/>
      <c r="Q249" s="280"/>
      <c r="R249" s="280"/>
      <c r="S249" s="391">
        <f t="shared" si="16"/>
        <v>0</v>
      </c>
      <c r="T249" s="391">
        <f t="shared" si="17"/>
        <v>0</v>
      </c>
      <c r="U249" s="4"/>
      <c r="AE249" s="8"/>
    </row>
    <row r="250" spans="1:31" x14ac:dyDescent="0.2">
      <c r="A250" s="165"/>
      <c r="B250" s="165"/>
      <c r="C250" s="165"/>
      <c r="D250" s="1215"/>
      <c r="E250" s="394"/>
      <c r="F250" s="1459"/>
      <c r="G250" s="1417"/>
      <c r="H250" s="155"/>
      <c r="I250" s="155"/>
      <c r="J250" s="1459"/>
      <c r="K250" s="1463"/>
      <c r="L250" s="280"/>
      <c r="M250" s="1218"/>
      <c r="N250" s="325"/>
      <c r="O250" s="297">
        <f t="shared" si="15"/>
        <v>0</v>
      </c>
      <c r="P250" s="1477"/>
      <c r="Q250" s="280"/>
      <c r="R250" s="280"/>
      <c r="S250" s="391">
        <f t="shared" si="16"/>
        <v>0</v>
      </c>
      <c r="T250" s="391">
        <f t="shared" si="17"/>
        <v>0</v>
      </c>
      <c r="U250" s="4"/>
      <c r="AE250" s="8"/>
    </row>
    <row r="251" spans="1:31" x14ac:dyDescent="0.2">
      <c r="A251" s="165"/>
      <c r="B251" s="165"/>
      <c r="C251" s="165"/>
      <c r="D251" s="1215"/>
      <c r="E251" s="394"/>
      <c r="F251" s="1459"/>
      <c r="G251" s="1417"/>
      <c r="H251" s="155"/>
      <c r="I251" s="155"/>
      <c r="J251" s="1459"/>
      <c r="K251" s="1463"/>
      <c r="L251" s="280"/>
      <c r="M251" s="1218"/>
      <c r="N251" s="325"/>
      <c r="O251" s="297">
        <f t="shared" si="15"/>
        <v>0</v>
      </c>
      <c r="P251" s="1477"/>
      <c r="Q251" s="280"/>
      <c r="R251" s="280"/>
      <c r="S251" s="391">
        <f t="shared" si="16"/>
        <v>0</v>
      </c>
      <c r="T251" s="391">
        <f t="shared" si="17"/>
        <v>0</v>
      </c>
      <c r="U251" s="4"/>
      <c r="AE251" s="8"/>
    </row>
    <row r="252" spans="1:31" x14ac:dyDescent="0.2">
      <c r="A252" s="165"/>
      <c r="B252" s="165"/>
      <c r="C252" s="165"/>
      <c r="D252" s="1215"/>
      <c r="E252" s="394"/>
      <c r="F252" s="1459"/>
      <c r="G252" s="1417"/>
      <c r="H252" s="155"/>
      <c r="I252" s="155"/>
      <c r="J252" s="1459"/>
      <c r="K252" s="1463"/>
      <c r="L252" s="280"/>
      <c r="M252" s="1218"/>
      <c r="N252" s="325"/>
      <c r="O252" s="297">
        <f t="shared" si="15"/>
        <v>0</v>
      </c>
      <c r="P252" s="1477"/>
      <c r="Q252" s="280"/>
      <c r="R252" s="280"/>
      <c r="S252" s="391">
        <f t="shared" si="16"/>
        <v>0</v>
      </c>
      <c r="T252" s="391">
        <f t="shared" si="17"/>
        <v>0</v>
      </c>
      <c r="U252" s="4"/>
      <c r="AE252" s="8"/>
    </row>
    <row r="253" spans="1:31" x14ac:dyDescent="0.2">
      <c r="A253" s="165"/>
      <c r="B253" s="165"/>
      <c r="C253" s="165"/>
      <c r="D253" s="1215"/>
      <c r="E253" s="394"/>
      <c r="F253" s="1459"/>
      <c r="G253" s="1417"/>
      <c r="H253" s="155"/>
      <c r="I253" s="155"/>
      <c r="J253" s="1459"/>
      <c r="K253" s="1463"/>
      <c r="L253" s="280"/>
      <c r="M253" s="1218"/>
      <c r="N253" s="325"/>
      <c r="O253" s="297">
        <f t="shared" si="15"/>
        <v>0</v>
      </c>
      <c r="P253" s="1477"/>
      <c r="Q253" s="280"/>
      <c r="R253" s="280"/>
      <c r="S253" s="391">
        <f t="shared" si="16"/>
        <v>0</v>
      </c>
      <c r="T253" s="391">
        <f t="shared" si="17"/>
        <v>0</v>
      </c>
      <c r="U253" s="4"/>
      <c r="AE253" s="8"/>
    </row>
    <row r="254" spans="1:31" x14ac:dyDescent="0.2">
      <c r="A254" s="165"/>
      <c r="B254" s="165"/>
      <c r="C254" s="165"/>
      <c r="D254" s="1215"/>
      <c r="E254" s="394"/>
      <c r="F254" s="1459"/>
      <c r="G254" s="1417"/>
      <c r="H254" s="155"/>
      <c r="I254" s="155"/>
      <c r="J254" s="1459"/>
      <c r="K254" s="1463"/>
      <c r="L254" s="280"/>
      <c r="M254" s="1218"/>
      <c r="N254" s="325"/>
      <c r="O254" s="297">
        <f t="shared" si="15"/>
        <v>0</v>
      </c>
      <c r="P254" s="1477"/>
      <c r="Q254" s="280"/>
      <c r="R254" s="280"/>
      <c r="S254" s="391">
        <f t="shared" si="16"/>
        <v>0</v>
      </c>
      <c r="T254" s="391">
        <f t="shared" si="17"/>
        <v>0</v>
      </c>
      <c r="U254" s="4"/>
      <c r="AE254" s="8"/>
    </row>
    <row r="255" spans="1:31" x14ac:dyDescent="0.2">
      <c r="A255" s="165"/>
      <c r="B255" s="165"/>
      <c r="C255" s="165"/>
      <c r="D255" s="1215"/>
      <c r="E255" s="394"/>
      <c r="F255" s="1459"/>
      <c r="G255" s="1417"/>
      <c r="H255" s="155"/>
      <c r="I255" s="155"/>
      <c r="J255" s="1459"/>
      <c r="K255" s="1463"/>
      <c r="L255" s="280"/>
      <c r="M255" s="1218"/>
      <c r="N255" s="325"/>
      <c r="O255" s="297">
        <f t="shared" si="15"/>
        <v>0</v>
      </c>
      <c r="P255" s="1477"/>
      <c r="Q255" s="280"/>
      <c r="R255" s="280"/>
      <c r="S255" s="391">
        <f t="shared" si="16"/>
        <v>0</v>
      </c>
      <c r="T255" s="391">
        <f t="shared" si="17"/>
        <v>0</v>
      </c>
      <c r="U255" s="4"/>
      <c r="AE255" s="8"/>
    </row>
    <row r="256" spans="1:31" x14ac:dyDescent="0.2">
      <c r="A256" s="165"/>
      <c r="B256" s="165"/>
      <c r="C256" s="165"/>
      <c r="D256" s="1215"/>
      <c r="E256" s="394"/>
      <c r="F256" s="1459"/>
      <c r="G256" s="1417"/>
      <c r="H256" s="155"/>
      <c r="I256" s="155"/>
      <c r="J256" s="1459"/>
      <c r="K256" s="1463"/>
      <c r="L256" s="280"/>
      <c r="M256" s="1218"/>
      <c r="N256" s="325"/>
      <c r="O256" s="297">
        <f t="shared" si="15"/>
        <v>0</v>
      </c>
      <c r="P256" s="1477"/>
      <c r="Q256" s="280"/>
      <c r="R256" s="280"/>
      <c r="S256" s="391">
        <f t="shared" si="16"/>
        <v>0</v>
      </c>
      <c r="T256" s="391">
        <f t="shared" si="17"/>
        <v>0</v>
      </c>
      <c r="U256" s="4"/>
      <c r="AE256" s="8"/>
    </row>
    <row r="257" spans="1:31" x14ac:dyDescent="0.2">
      <c r="A257" s="165"/>
      <c r="B257" s="165"/>
      <c r="C257" s="165"/>
      <c r="D257" s="1215"/>
      <c r="E257" s="394"/>
      <c r="F257" s="1459"/>
      <c r="G257" s="1417"/>
      <c r="H257" s="155"/>
      <c r="I257" s="155"/>
      <c r="J257" s="1459"/>
      <c r="K257" s="1463"/>
      <c r="L257" s="280"/>
      <c r="M257" s="1218"/>
      <c r="N257" s="325"/>
      <c r="O257" s="297">
        <f t="shared" si="15"/>
        <v>0</v>
      </c>
      <c r="P257" s="1477"/>
      <c r="Q257" s="280"/>
      <c r="R257" s="280"/>
      <c r="S257" s="391">
        <f t="shared" si="16"/>
        <v>0</v>
      </c>
      <c r="T257" s="391">
        <f t="shared" si="17"/>
        <v>0</v>
      </c>
      <c r="U257" s="4"/>
      <c r="AE257" s="8"/>
    </row>
    <row r="258" spans="1:31" x14ac:dyDescent="0.2">
      <c r="A258" s="165"/>
      <c r="B258" s="165"/>
      <c r="C258" s="165"/>
      <c r="D258" s="1215"/>
      <c r="E258" s="394"/>
      <c r="F258" s="1459"/>
      <c r="G258" s="1417"/>
      <c r="H258" s="155"/>
      <c r="I258" s="155"/>
      <c r="J258" s="1459"/>
      <c r="K258" s="1463"/>
      <c r="L258" s="280"/>
      <c r="M258" s="1218"/>
      <c r="N258" s="325"/>
      <c r="O258" s="297">
        <f t="shared" si="15"/>
        <v>0</v>
      </c>
      <c r="P258" s="1477"/>
      <c r="Q258" s="280"/>
      <c r="R258" s="280"/>
      <c r="S258" s="391">
        <f t="shared" si="16"/>
        <v>0</v>
      </c>
      <c r="T258" s="391">
        <f t="shared" si="17"/>
        <v>0</v>
      </c>
      <c r="U258" s="4"/>
      <c r="AE258" s="8"/>
    </row>
    <row r="259" spans="1:31" x14ac:dyDescent="0.2">
      <c r="A259" s="165"/>
      <c r="B259" s="165"/>
      <c r="C259" s="165"/>
      <c r="D259" s="1215"/>
      <c r="E259" s="394"/>
      <c r="F259" s="1459"/>
      <c r="G259" s="1417"/>
      <c r="H259" s="155"/>
      <c r="I259" s="155"/>
      <c r="J259" s="1459"/>
      <c r="K259" s="1463"/>
      <c r="L259" s="280"/>
      <c r="M259" s="1218"/>
      <c r="N259" s="325"/>
      <c r="O259" s="297">
        <f t="shared" si="15"/>
        <v>0</v>
      </c>
      <c r="P259" s="1477"/>
      <c r="Q259" s="280"/>
      <c r="R259" s="280"/>
      <c r="S259" s="391">
        <f t="shared" si="16"/>
        <v>0</v>
      </c>
      <c r="T259" s="391">
        <f t="shared" si="17"/>
        <v>0</v>
      </c>
      <c r="U259" s="4"/>
      <c r="AE259" s="8"/>
    </row>
    <row r="260" spans="1:31" x14ac:dyDescent="0.2">
      <c r="A260" s="165"/>
      <c r="B260" s="165"/>
      <c r="C260" s="165"/>
      <c r="D260" s="1215"/>
      <c r="E260" s="394"/>
      <c r="F260" s="1459"/>
      <c r="G260" s="1417"/>
      <c r="H260" s="155"/>
      <c r="I260" s="155"/>
      <c r="J260" s="1459"/>
      <c r="K260" s="1463"/>
      <c r="L260" s="280"/>
      <c r="M260" s="1218"/>
      <c r="N260" s="325"/>
      <c r="O260" s="297">
        <f t="shared" si="15"/>
        <v>0</v>
      </c>
      <c r="P260" s="1477"/>
      <c r="Q260" s="280"/>
      <c r="R260" s="280"/>
      <c r="S260" s="391">
        <f t="shared" si="16"/>
        <v>0</v>
      </c>
      <c r="T260" s="391">
        <f t="shared" si="17"/>
        <v>0</v>
      </c>
      <c r="U260" s="4"/>
      <c r="AE260" s="8"/>
    </row>
    <row r="261" spans="1:31" x14ac:dyDescent="0.2">
      <c r="A261" s="165"/>
      <c r="B261" s="165"/>
      <c r="C261" s="165"/>
      <c r="D261" s="1215"/>
      <c r="E261" s="394"/>
      <c r="F261" s="1459"/>
      <c r="G261" s="1417"/>
      <c r="H261" s="155"/>
      <c r="I261" s="155"/>
      <c r="J261" s="1459"/>
      <c r="K261" s="1463"/>
      <c r="L261" s="280"/>
      <c r="M261" s="1218"/>
      <c r="N261" s="325"/>
      <c r="O261" s="297">
        <f t="shared" si="15"/>
        <v>0</v>
      </c>
      <c r="P261" s="1477"/>
      <c r="Q261" s="280"/>
      <c r="R261" s="280"/>
      <c r="S261" s="391">
        <f t="shared" si="16"/>
        <v>0</v>
      </c>
      <c r="T261" s="391">
        <f t="shared" si="17"/>
        <v>0</v>
      </c>
      <c r="U261" s="4"/>
      <c r="AE261" s="8"/>
    </row>
    <row r="262" spans="1:31" x14ac:dyDescent="0.2">
      <c r="A262" s="165"/>
      <c r="B262" s="165"/>
      <c r="C262" s="165"/>
      <c r="D262" s="1215"/>
      <c r="E262" s="394"/>
      <c r="F262" s="1459"/>
      <c r="G262" s="1417"/>
      <c r="H262" s="155"/>
      <c r="I262" s="155"/>
      <c r="J262" s="1459"/>
      <c r="K262" s="1463"/>
      <c r="L262" s="280"/>
      <c r="M262" s="1218"/>
      <c r="N262" s="325"/>
      <c r="O262" s="297">
        <f t="shared" si="15"/>
        <v>0</v>
      </c>
      <c r="P262" s="1477"/>
      <c r="Q262" s="280"/>
      <c r="R262" s="280"/>
      <c r="S262" s="391">
        <f t="shared" si="16"/>
        <v>0</v>
      </c>
      <c r="T262" s="391">
        <f t="shared" si="17"/>
        <v>0</v>
      </c>
      <c r="U262" s="4"/>
      <c r="AE262" s="8"/>
    </row>
    <row r="263" spans="1:31" x14ac:dyDescent="0.2">
      <c r="A263" s="165"/>
      <c r="B263" s="165"/>
      <c r="C263" s="165"/>
      <c r="D263" s="1215"/>
      <c r="E263" s="394"/>
      <c r="F263" s="1459"/>
      <c r="G263" s="1417"/>
      <c r="H263" s="155"/>
      <c r="I263" s="155"/>
      <c r="J263" s="1459"/>
      <c r="K263" s="1463"/>
      <c r="L263" s="280"/>
      <c r="M263" s="1218"/>
      <c r="N263" s="325"/>
      <c r="O263" s="297">
        <f t="shared" si="15"/>
        <v>0</v>
      </c>
      <c r="P263" s="1477"/>
      <c r="Q263" s="280"/>
      <c r="R263" s="280"/>
      <c r="S263" s="391">
        <f t="shared" si="16"/>
        <v>0</v>
      </c>
      <c r="T263" s="391">
        <f t="shared" si="17"/>
        <v>0</v>
      </c>
      <c r="U263" s="4"/>
      <c r="AE263" s="8"/>
    </row>
    <row r="264" spans="1:31" x14ac:dyDescent="0.2">
      <c r="A264" s="165"/>
      <c r="B264" s="165"/>
      <c r="C264" s="165"/>
      <c r="D264" s="1215"/>
      <c r="E264" s="394"/>
      <c r="F264" s="1459"/>
      <c r="G264" s="1417"/>
      <c r="H264" s="155"/>
      <c r="I264" s="155"/>
      <c r="J264" s="1459"/>
      <c r="K264" s="1463"/>
      <c r="L264" s="280"/>
      <c r="M264" s="1218"/>
      <c r="N264" s="325"/>
      <c r="O264" s="297">
        <f t="shared" si="15"/>
        <v>0</v>
      </c>
      <c r="P264" s="1477"/>
      <c r="Q264" s="280"/>
      <c r="R264" s="280"/>
      <c r="S264" s="391">
        <f t="shared" si="16"/>
        <v>0</v>
      </c>
      <c r="T264" s="391">
        <f t="shared" si="17"/>
        <v>0</v>
      </c>
      <c r="U264" s="4"/>
      <c r="AE264" s="8"/>
    </row>
    <row r="265" spans="1:31" x14ac:dyDescent="0.2">
      <c r="A265" s="165"/>
      <c r="B265" s="165"/>
      <c r="C265" s="165"/>
      <c r="D265" s="1215"/>
      <c r="E265" s="394"/>
      <c r="F265" s="1459"/>
      <c r="G265" s="1417"/>
      <c r="H265" s="155"/>
      <c r="I265" s="155"/>
      <c r="J265" s="1459"/>
      <c r="K265" s="1463"/>
      <c r="L265" s="280"/>
      <c r="M265" s="1218"/>
      <c r="N265" s="325"/>
      <c r="O265" s="297">
        <f t="shared" si="15"/>
        <v>0</v>
      </c>
      <c r="P265" s="1477"/>
      <c r="Q265" s="280"/>
      <c r="R265" s="280"/>
      <c r="S265" s="391">
        <f t="shared" si="16"/>
        <v>0</v>
      </c>
      <c r="T265" s="391">
        <f t="shared" si="17"/>
        <v>0</v>
      </c>
      <c r="U265" s="4"/>
      <c r="AE265" s="8"/>
    </row>
    <row r="266" spans="1:31" x14ac:dyDescent="0.2">
      <c r="A266" s="165"/>
      <c r="B266" s="165"/>
      <c r="C266" s="165"/>
      <c r="D266" s="1215"/>
      <c r="E266" s="394"/>
      <c r="F266" s="1459"/>
      <c r="G266" s="1417"/>
      <c r="H266" s="155"/>
      <c r="I266" s="155"/>
      <c r="J266" s="1459"/>
      <c r="K266" s="1463"/>
      <c r="L266" s="280"/>
      <c r="M266" s="1218"/>
      <c r="N266" s="325"/>
      <c r="O266" s="297">
        <f t="shared" si="15"/>
        <v>0</v>
      </c>
      <c r="P266" s="1477"/>
      <c r="Q266" s="280"/>
      <c r="R266" s="280"/>
      <c r="S266" s="391">
        <f t="shared" si="16"/>
        <v>0</v>
      </c>
      <c r="T266" s="391">
        <f t="shared" si="17"/>
        <v>0</v>
      </c>
      <c r="U266" s="4"/>
      <c r="AE266" s="8"/>
    </row>
    <row r="267" spans="1:31" x14ac:dyDescent="0.2">
      <c r="A267" s="165"/>
      <c r="B267" s="165"/>
      <c r="C267" s="165"/>
      <c r="D267" s="1215"/>
      <c r="E267" s="394"/>
      <c r="F267" s="1459"/>
      <c r="G267" s="1417"/>
      <c r="H267" s="155"/>
      <c r="I267" s="155"/>
      <c r="J267" s="1459"/>
      <c r="K267" s="1463"/>
      <c r="L267" s="280"/>
      <c r="M267" s="1218"/>
      <c r="N267" s="325"/>
      <c r="O267" s="297">
        <f t="shared" si="15"/>
        <v>0</v>
      </c>
      <c r="P267" s="1477"/>
      <c r="Q267" s="280"/>
      <c r="R267" s="280"/>
      <c r="S267" s="391">
        <f t="shared" si="16"/>
        <v>0</v>
      </c>
      <c r="T267" s="391">
        <f t="shared" si="17"/>
        <v>0</v>
      </c>
      <c r="U267" s="4"/>
      <c r="AE267" s="8"/>
    </row>
    <row r="268" spans="1:31" x14ac:dyDescent="0.2">
      <c r="A268" s="165"/>
      <c r="B268" s="165"/>
      <c r="C268" s="165"/>
      <c r="D268" s="1215"/>
      <c r="E268" s="394"/>
      <c r="F268" s="1459"/>
      <c r="G268" s="1417"/>
      <c r="H268" s="155"/>
      <c r="I268" s="155"/>
      <c r="J268" s="1459"/>
      <c r="K268" s="1463"/>
      <c r="L268" s="280"/>
      <c r="M268" s="1218"/>
      <c r="N268" s="325"/>
      <c r="O268" s="297">
        <f t="shared" si="15"/>
        <v>0</v>
      </c>
      <c r="P268" s="1477"/>
      <c r="Q268" s="280"/>
      <c r="R268" s="280"/>
      <c r="S268" s="391">
        <f t="shared" si="16"/>
        <v>0</v>
      </c>
      <c r="T268" s="391">
        <f t="shared" si="17"/>
        <v>0</v>
      </c>
      <c r="U268" s="4"/>
      <c r="AE268" s="8"/>
    </row>
    <row r="269" spans="1:31" x14ac:dyDescent="0.2">
      <c r="A269" s="165"/>
      <c r="B269" s="165"/>
      <c r="C269" s="165"/>
      <c r="D269" s="1215"/>
      <c r="E269" s="394"/>
      <c r="F269" s="1459"/>
      <c r="G269" s="1417"/>
      <c r="H269" s="155"/>
      <c r="I269" s="155"/>
      <c r="J269" s="1459"/>
      <c r="K269" s="1463"/>
      <c r="L269" s="280"/>
      <c r="M269" s="1218"/>
      <c r="N269" s="325"/>
      <c r="O269" s="297">
        <f t="shared" si="15"/>
        <v>0</v>
      </c>
      <c r="P269" s="1477"/>
      <c r="Q269" s="280"/>
      <c r="R269" s="280"/>
      <c r="S269" s="391">
        <f t="shared" si="16"/>
        <v>0</v>
      </c>
      <c r="T269" s="391">
        <f t="shared" si="17"/>
        <v>0</v>
      </c>
      <c r="U269" s="4"/>
      <c r="AE269" s="8"/>
    </row>
    <row r="270" spans="1:31" x14ac:dyDescent="0.2">
      <c r="A270" s="165"/>
      <c r="B270" s="165"/>
      <c r="C270" s="165"/>
      <c r="D270" s="1215"/>
      <c r="E270" s="394"/>
      <c r="F270" s="1459"/>
      <c r="G270" s="1417"/>
      <c r="H270" s="155"/>
      <c r="I270" s="155"/>
      <c r="J270" s="1459"/>
      <c r="K270" s="1463"/>
      <c r="L270" s="280"/>
      <c r="M270" s="1218"/>
      <c r="N270" s="325"/>
      <c r="O270" s="297">
        <f t="shared" si="15"/>
        <v>0</v>
      </c>
      <c r="P270" s="1477"/>
      <c r="Q270" s="280"/>
      <c r="R270" s="280"/>
      <c r="S270" s="391">
        <f t="shared" si="16"/>
        <v>0</v>
      </c>
      <c r="T270" s="391">
        <f t="shared" si="17"/>
        <v>0</v>
      </c>
      <c r="U270" s="4"/>
      <c r="AE270" s="8"/>
    </row>
    <row r="271" spans="1:31" x14ac:dyDescent="0.2">
      <c r="A271" s="165"/>
      <c r="B271" s="165"/>
      <c r="C271" s="165"/>
      <c r="D271" s="1215"/>
      <c r="E271" s="394"/>
      <c r="F271" s="1459"/>
      <c r="G271" s="1417"/>
      <c r="H271" s="155"/>
      <c r="I271" s="155"/>
      <c r="J271" s="1459"/>
      <c r="K271" s="1463"/>
      <c r="L271" s="280"/>
      <c r="M271" s="1218"/>
      <c r="N271" s="325"/>
      <c r="O271" s="297">
        <f t="shared" si="15"/>
        <v>0</v>
      </c>
      <c r="P271" s="1477"/>
      <c r="Q271" s="280"/>
      <c r="R271" s="280"/>
      <c r="S271" s="391">
        <f t="shared" si="16"/>
        <v>0</v>
      </c>
      <c r="T271" s="391">
        <f t="shared" si="17"/>
        <v>0</v>
      </c>
      <c r="U271" s="4"/>
      <c r="AE271" s="8"/>
    </row>
    <row r="272" spans="1:31" x14ac:dyDescent="0.2">
      <c r="A272" s="165"/>
      <c r="B272" s="165"/>
      <c r="C272" s="165"/>
      <c r="D272" s="1215"/>
      <c r="E272" s="394"/>
      <c r="F272" s="1459"/>
      <c r="G272" s="1417"/>
      <c r="H272" s="155"/>
      <c r="I272" s="155"/>
      <c r="J272" s="1459"/>
      <c r="K272" s="1463"/>
      <c r="L272" s="280"/>
      <c r="M272" s="1218"/>
      <c r="N272" s="325"/>
      <c r="O272" s="297">
        <f t="shared" si="15"/>
        <v>0</v>
      </c>
      <c r="P272" s="1477"/>
      <c r="Q272" s="280"/>
      <c r="R272" s="280"/>
      <c r="S272" s="391">
        <f t="shared" si="16"/>
        <v>0</v>
      </c>
      <c r="T272" s="391">
        <f t="shared" si="17"/>
        <v>0</v>
      </c>
      <c r="U272" s="4"/>
      <c r="AE272" s="8"/>
    </row>
    <row r="273" spans="1:31" x14ac:dyDescent="0.2">
      <c r="A273" s="165"/>
      <c r="B273" s="165"/>
      <c r="C273" s="165"/>
      <c r="D273" s="1215"/>
      <c r="E273" s="394"/>
      <c r="F273" s="1459"/>
      <c r="G273" s="1417"/>
      <c r="H273" s="155"/>
      <c r="I273" s="155"/>
      <c r="J273" s="1459"/>
      <c r="K273" s="1463"/>
      <c r="L273" s="280"/>
      <c r="M273" s="1218"/>
      <c r="N273" s="325"/>
      <c r="O273" s="297">
        <f t="shared" si="15"/>
        <v>0</v>
      </c>
      <c r="P273" s="1477"/>
      <c r="Q273" s="280"/>
      <c r="R273" s="280"/>
      <c r="S273" s="391">
        <f t="shared" si="16"/>
        <v>0</v>
      </c>
      <c r="T273" s="391">
        <f t="shared" si="17"/>
        <v>0</v>
      </c>
      <c r="U273" s="4"/>
      <c r="AE273" s="8"/>
    </row>
    <row r="274" spans="1:31" x14ac:dyDescent="0.2">
      <c r="A274" s="165"/>
      <c r="B274" s="165"/>
      <c r="C274" s="165"/>
      <c r="D274" s="1215"/>
      <c r="E274" s="394"/>
      <c r="F274" s="1459"/>
      <c r="G274" s="1417"/>
      <c r="H274" s="155"/>
      <c r="I274" s="155"/>
      <c r="J274" s="1459"/>
      <c r="K274" s="1463"/>
      <c r="L274" s="280"/>
      <c r="M274" s="1218"/>
      <c r="N274" s="325"/>
      <c r="O274" s="297">
        <f t="shared" si="15"/>
        <v>0</v>
      </c>
      <c r="P274" s="1477"/>
      <c r="Q274" s="280"/>
      <c r="R274" s="280"/>
      <c r="S274" s="391">
        <f t="shared" si="16"/>
        <v>0</v>
      </c>
      <c r="T274" s="391">
        <f t="shared" si="17"/>
        <v>0</v>
      </c>
      <c r="U274" s="4"/>
      <c r="AE274" s="8"/>
    </row>
    <row r="275" spans="1:31" x14ac:dyDescent="0.2">
      <c r="A275" s="165"/>
      <c r="B275" s="165"/>
      <c r="C275" s="165"/>
      <c r="D275" s="1215"/>
      <c r="E275" s="394"/>
      <c r="F275" s="1459"/>
      <c r="G275" s="1417"/>
      <c r="H275" s="155"/>
      <c r="I275" s="155"/>
      <c r="J275" s="1459"/>
      <c r="K275" s="1463"/>
      <c r="L275" s="280"/>
      <c r="M275" s="1218"/>
      <c r="N275" s="325"/>
      <c r="O275" s="297">
        <f t="shared" si="15"/>
        <v>0</v>
      </c>
      <c r="P275" s="1477"/>
      <c r="Q275" s="280"/>
      <c r="R275" s="280"/>
      <c r="S275" s="391">
        <f t="shared" si="16"/>
        <v>0</v>
      </c>
      <c r="T275" s="391">
        <f t="shared" si="17"/>
        <v>0</v>
      </c>
      <c r="U275" s="4"/>
      <c r="AE275" s="8"/>
    </row>
    <row r="276" spans="1:31" x14ac:dyDescent="0.2">
      <c r="A276" s="165"/>
      <c r="B276" s="165"/>
      <c r="C276" s="165"/>
      <c r="D276" s="1215"/>
      <c r="E276" s="394"/>
      <c r="F276" s="1459"/>
      <c r="G276" s="1417"/>
      <c r="H276" s="155"/>
      <c r="I276" s="155"/>
      <c r="J276" s="1459"/>
      <c r="K276" s="1463"/>
      <c r="L276" s="280"/>
      <c r="M276" s="1218"/>
      <c r="N276" s="325"/>
      <c r="O276" s="297">
        <f t="shared" si="15"/>
        <v>0</v>
      </c>
      <c r="P276" s="1477"/>
      <c r="Q276" s="280"/>
      <c r="R276" s="280"/>
      <c r="S276" s="391">
        <f t="shared" si="16"/>
        <v>0</v>
      </c>
      <c r="T276" s="391">
        <f t="shared" si="17"/>
        <v>0</v>
      </c>
      <c r="U276" s="4"/>
      <c r="AE276" s="8"/>
    </row>
    <row r="277" spans="1:31" x14ac:dyDescent="0.2">
      <c r="A277" s="165"/>
      <c r="B277" s="165"/>
      <c r="C277" s="165"/>
      <c r="D277" s="1215"/>
      <c r="E277" s="394"/>
      <c r="F277" s="1459"/>
      <c r="G277" s="1417"/>
      <c r="H277" s="155"/>
      <c r="I277" s="155"/>
      <c r="J277" s="1459"/>
      <c r="K277" s="1463"/>
      <c r="L277" s="280"/>
      <c r="M277" s="1218"/>
      <c r="N277" s="325"/>
      <c r="O277" s="297">
        <f t="shared" si="15"/>
        <v>0</v>
      </c>
      <c r="P277" s="1477"/>
      <c r="Q277" s="280"/>
      <c r="R277" s="280"/>
      <c r="S277" s="391">
        <f t="shared" si="16"/>
        <v>0</v>
      </c>
      <c r="T277" s="391">
        <f t="shared" si="17"/>
        <v>0</v>
      </c>
      <c r="U277" s="4"/>
      <c r="AE277" s="8"/>
    </row>
    <row r="278" spans="1:31" x14ac:dyDescent="0.2">
      <c r="A278" s="165"/>
      <c r="B278" s="165"/>
      <c r="C278" s="165"/>
      <c r="D278" s="1215"/>
      <c r="E278" s="394"/>
      <c r="F278" s="1459"/>
      <c r="G278" s="1417"/>
      <c r="H278" s="155"/>
      <c r="I278" s="155"/>
      <c r="J278" s="1459"/>
      <c r="K278" s="1463"/>
      <c r="L278" s="280"/>
      <c r="M278" s="1218"/>
      <c r="N278" s="325"/>
      <c r="O278" s="297">
        <f t="shared" si="15"/>
        <v>0</v>
      </c>
      <c r="P278" s="1477"/>
      <c r="Q278" s="280"/>
      <c r="R278" s="280"/>
      <c r="S278" s="391">
        <f t="shared" si="16"/>
        <v>0</v>
      </c>
      <c r="T278" s="391">
        <f t="shared" si="17"/>
        <v>0</v>
      </c>
      <c r="U278" s="4"/>
      <c r="AE278" s="8"/>
    </row>
    <row r="279" spans="1:31" x14ac:dyDescent="0.2">
      <c r="A279" s="165"/>
      <c r="B279" s="165"/>
      <c r="C279" s="165"/>
      <c r="D279" s="1215"/>
      <c r="E279" s="394"/>
      <c r="F279" s="1459"/>
      <c r="G279" s="1417"/>
      <c r="H279" s="155"/>
      <c r="I279" s="155"/>
      <c r="J279" s="1459"/>
      <c r="K279" s="1463"/>
      <c r="L279" s="280"/>
      <c r="M279" s="1218"/>
      <c r="N279" s="325"/>
      <c r="O279" s="297">
        <f t="shared" si="15"/>
        <v>0</v>
      </c>
      <c r="P279" s="1477"/>
      <c r="Q279" s="280"/>
      <c r="R279" s="280"/>
      <c r="S279" s="391">
        <f t="shared" si="16"/>
        <v>0</v>
      </c>
      <c r="T279" s="391">
        <f t="shared" si="17"/>
        <v>0</v>
      </c>
      <c r="U279" s="4"/>
      <c r="AE279" s="8"/>
    </row>
    <row r="280" spans="1:31" x14ac:dyDescent="0.2">
      <c r="A280" s="165"/>
      <c r="B280" s="165"/>
      <c r="C280" s="165"/>
      <c r="D280" s="1215"/>
      <c r="E280" s="394"/>
      <c r="F280" s="1459"/>
      <c r="G280" s="1417"/>
      <c r="H280" s="155"/>
      <c r="I280" s="155"/>
      <c r="J280" s="1459"/>
      <c r="K280" s="1463"/>
      <c r="L280" s="280"/>
      <c r="M280" s="1218"/>
      <c r="N280" s="325"/>
      <c r="O280" s="297">
        <f t="shared" si="15"/>
        <v>0</v>
      </c>
      <c r="P280" s="1477"/>
      <c r="Q280" s="280"/>
      <c r="R280" s="280"/>
      <c r="S280" s="391">
        <f t="shared" si="16"/>
        <v>0</v>
      </c>
      <c r="T280" s="391">
        <f t="shared" si="17"/>
        <v>0</v>
      </c>
      <c r="U280" s="4"/>
      <c r="AE280" s="8"/>
    </row>
    <row r="281" spans="1:31" x14ac:dyDescent="0.2">
      <c r="A281" s="165"/>
      <c r="B281" s="165"/>
      <c r="C281" s="165"/>
      <c r="D281" s="1215"/>
      <c r="E281" s="394"/>
      <c r="F281" s="1459"/>
      <c r="G281" s="1417"/>
      <c r="H281" s="155"/>
      <c r="I281" s="155"/>
      <c r="J281" s="1459"/>
      <c r="K281" s="1463"/>
      <c r="L281" s="280"/>
      <c r="M281" s="1218"/>
      <c r="N281" s="325"/>
      <c r="O281" s="297">
        <f t="shared" si="15"/>
        <v>0</v>
      </c>
      <c r="P281" s="1477"/>
      <c r="Q281" s="280"/>
      <c r="R281" s="280"/>
      <c r="S281" s="391">
        <f t="shared" si="16"/>
        <v>0</v>
      </c>
      <c r="T281" s="391">
        <f t="shared" si="17"/>
        <v>0</v>
      </c>
      <c r="U281" s="4"/>
      <c r="AE281" s="8"/>
    </row>
    <row r="282" spans="1:31" x14ac:dyDescent="0.2">
      <c r="A282" s="165"/>
      <c r="B282" s="165"/>
      <c r="C282" s="165"/>
      <c r="D282" s="1215"/>
      <c r="E282" s="394"/>
      <c r="F282" s="1459"/>
      <c r="G282" s="1417"/>
      <c r="H282" s="155"/>
      <c r="I282" s="155"/>
      <c r="J282" s="1459"/>
      <c r="K282" s="1463"/>
      <c r="L282" s="280"/>
      <c r="M282" s="1218"/>
      <c r="N282" s="325"/>
      <c r="O282" s="297">
        <f t="shared" si="15"/>
        <v>0</v>
      </c>
      <c r="P282" s="1477"/>
      <c r="Q282" s="280"/>
      <c r="R282" s="280"/>
      <c r="S282" s="391">
        <f t="shared" si="16"/>
        <v>0</v>
      </c>
      <c r="T282" s="391">
        <f t="shared" si="17"/>
        <v>0</v>
      </c>
      <c r="U282" s="4"/>
      <c r="AE282" s="8"/>
    </row>
    <row r="283" spans="1:31" x14ac:dyDescent="0.2">
      <c r="A283" s="165"/>
      <c r="B283" s="165"/>
      <c r="C283" s="165"/>
      <c r="D283" s="1215"/>
      <c r="E283" s="394"/>
      <c r="F283" s="1459"/>
      <c r="G283" s="1417"/>
      <c r="H283" s="155"/>
      <c r="I283" s="155"/>
      <c r="J283" s="1459"/>
      <c r="K283" s="1463"/>
      <c r="L283" s="280"/>
      <c r="M283" s="1218"/>
      <c r="N283" s="325"/>
      <c r="O283" s="297">
        <f t="shared" si="15"/>
        <v>0</v>
      </c>
      <c r="P283" s="1477"/>
      <c r="Q283" s="280"/>
      <c r="R283" s="280"/>
      <c r="S283" s="391">
        <f t="shared" si="16"/>
        <v>0</v>
      </c>
      <c r="T283" s="391">
        <f t="shared" si="17"/>
        <v>0</v>
      </c>
      <c r="U283" s="4"/>
      <c r="AE283" s="8"/>
    </row>
    <row r="284" spans="1:31" x14ac:dyDescent="0.2">
      <c r="A284" s="165"/>
      <c r="B284" s="165"/>
      <c r="C284" s="165"/>
      <c r="D284" s="1215"/>
      <c r="E284" s="394"/>
      <c r="F284" s="1459"/>
      <c r="G284" s="1417"/>
      <c r="H284" s="155"/>
      <c r="I284" s="155"/>
      <c r="J284" s="1459"/>
      <c r="K284" s="1463"/>
      <c r="L284" s="280"/>
      <c r="M284" s="1218"/>
      <c r="N284" s="325"/>
      <c r="O284" s="297">
        <f t="shared" si="15"/>
        <v>0</v>
      </c>
      <c r="P284" s="1477"/>
      <c r="Q284" s="280"/>
      <c r="R284" s="280"/>
      <c r="S284" s="391">
        <f t="shared" si="16"/>
        <v>0</v>
      </c>
      <c r="T284" s="391">
        <f t="shared" si="17"/>
        <v>0</v>
      </c>
      <c r="U284" s="4"/>
      <c r="AE284" s="8"/>
    </row>
    <row r="285" spans="1:31" x14ac:dyDescent="0.2">
      <c r="A285" s="165"/>
      <c r="B285" s="165"/>
      <c r="C285" s="165"/>
      <c r="D285" s="1215"/>
      <c r="E285" s="394"/>
      <c r="F285" s="1459"/>
      <c r="G285" s="1417"/>
      <c r="H285" s="155"/>
      <c r="I285" s="155"/>
      <c r="J285" s="1459"/>
      <c r="K285" s="1463"/>
      <c r="L285" s="280"/>
      <c r="M285" s="1218"/>
      <c r="N285" s="325"/>
      <c r="O285" s="297">
        <f t="shared" si="15"/>
        <v>0</v>
      </c>
      <c r="P285" s="1477"/>
      <c r="Q285" s="280"/>
      <c r="R285" s="280"/>
      <c r="S285" s="391">
        <f t="shared" si="16"/>
        <v>0</v>
      </c>
      <c r="T285" s="391">
        <f t="shared" si="17"/>
        <v>0</v>
      </c>
      <c r="U285" s="4"/>
      <c r="AE285" s="8"/>
    </row>
    <row r="286" spans="1:31" x14ac:dyDescent="0.2">
      <c r="A286" s="165"/>
      <c r="B286" s="165"/>
      <c r="C286" s="165"/>
      <c r="D286" s="1215"/>
      <c r="E286" s="394"/>
      <c r="F286" s="1459"/>
      <c r="G286" s="1417"/>
      <c r="H286" s="155"/>
      <c r="I286" s="155"/>
      <c r="J286" s="1459"/>
      <c r="K286" s="1463"/>
      <c r="L286" s="280"/>
      <c r="M286" s="1218"/>
      <c r="N286" s="325"/>
      <c r="O286" s="297">
        <f t="shared" si="15"/>
        <v>0</v>
      </c>
      <c r="P286" s="1477"/>
      <c r="Q286" s="280"/>
      <c r="R286" s="280"/>
      <c r="S286" s="391">
        <f t="shared" si="16"/>
        <v>0</v>
      </c>
      <c r="T286" s="391">
        <f t="shared" si="17"/>
        <v>0</v>
      </c>
      <c r="U286" s="4"/>
      <c r="AE286" s="8"/>
    </row>
    <row r="287" spans="1:31" x14ac:dyDescent="0.2">
      <c r="A287" s="165"/>
      <c r="B287" s="165"/>
      <c r="C287" s="165"/>
      <c r="D287" s="1215"/>
      <c r="E287" s="394"/>
      <c r="F287" s="1459"/>
      <c r="G287" s="1417"/>
      <c r="H287" s="155"/>
      <c r="I287" s="155"/>
      <c r="J287" s="1459"/>
      <c r="K287" s="1463"/>
      <c r="L287" s="280"/>
      <c r="M287" s="1218"/>
      <c r="N287" s="325"/>
      <c r="O287" s="297">
        <f t="shared" si="15"/>
        <v>0</v>
      </c>
      <c r="P287" s="1477"/>
      <c r="Q287" s="280"/>
      <c r="R287" s="280"/>
      <c r="S287" s="391">
        <f t="shared" si="16"/>
        <v>0</v>
      </c>
      <c r="T287" s="391">
        <f t="shared" si="17"/>
        <v>0</v>
      </c>
      <c r="U287" s="4"/>
      <c r="AE287" s="8"/>
    </row>
    <row r="288" spans="1:31" x14ac:dyDescent="0.2">
      <c r="A288" s="165"/>
      <c r="B288" s="165"/>
      <c r="C288" s="165"/>
      <c r="D288" s="1215"/>
      <c r="E288" s="394"/>
      <c r="F288" s="1459"/>
      <c r="G288" s="1417"/>
      <c r="H288" s="155"/>
      <c r="I288" s="155"/>
      <c r="J288" s="1459"/>
      <c r="K288" s="1463"/>
      <c r="L288" s="280"/>
      <c r="M288" s="1218"/>
      <c r="N288" s="325"/>
      <c r="O288" s="297">
        <f t="shared" si="15"/>
        <v>0</v>
      </c>
      <c r="P288" s="1477"/>
      <c r="Q288" s="280"/>
      <c r="R288" s="280"/>
      <c r="S288" s="391">
        <f t="shared" si="16"/>
        <v>0</v>
      </c>
      <c r="T288" s="391">
        <f t="shared" si="17"/>
        <v>0</v>
      </c>
      <c r="U288" s="4"/>
      <c r="AE288" s="8"/>
    </row>
    <row r="289" spans="1:31" x14ac:dyDescent="0.2">
      <c r="A289" s="165"/>
      <c r="B289" s="165"/>
      <c r="C289" s="165"/>
      <c r="D289" s="1215"/>
      <c r="E289" s="394"/>
      <c r="F289" s="1459"/>
      <c r="G289" s="1417"/>
      <c r="H289" s="155"/>
      <c r="I289" s="155"/>
      <c r="J289" s="1459"/>
      <c r="K289" s="1463"/>
      <c r="L289" s="280"/>
      <c r="M289" s="1218"/>
      <c r="N289" s="325"/>
      <c r="O289" s="297">
        <f t="shared" ref="O289:O352" si="18">M289+N289</f>
        <v>0</v>
      </c>
      <c r="P289" s="1477"/>
      <c r="Q289" s="280"/>
      <c r="R289" s="280"/>
      <c r="S289" s="391">
        <f t="shared" ref="S289:S352" si="19">IF(K289=$AA$46,O289,0)</f>
        <v>0</v>
      </c>
      <c r="T289" s="391">
        <f t="shared" ref="T289:T352" si="20">IF(OR(K289=$AA$47,ISBLANK(K289)),O289,0)</f>
        <v>0</v>
      </c>
      <c r="U289" s="4"/>
      <c r="AE289" s="8"/>
    </row>
    <row r="290" spans="1:31" x14ac:dyDescent="0.2">
      <c r="A290" s="165"/>
      <c r="B290" s="165"/>
      <c r="C290" s="165"/>
      <c r="D290" s="1215"/>
      <c r="E290" s="394"/>
      <c r="F290" s="1459"/>
      <c r="G290" s="1417"/>
      <c r="H290" s="155"/>
      <c r="I290" s="155"/>
      <c r="J290" s="1459"/>
      <c r="K290" s="1463"/>
      <c r="L290" s="280"/>
      <c r="M290" s="1218"/>
      <c r="N290" s="325"/>
      <c r="O290" s="297">
        <f t="shared" si="18"/>
        <v>0</v>
      </c>
      <c r="P290" s="1477"/>
      <c r="Q290" s="280"/>
      <c r="R290" s="280"/>
      <c r="S290" s="391">
        <f t="shared" si="19"/>
        <v>0</v>
      </c>
      <c r="T290" s="391">
        <f t="shared" si="20"/>
        <v>0</v>
      </c>
      <c r="U290" s="4"/>
      <c r="AE290" s="8"/>
    </row>
    <row r="291" spans="1:31" x14ac:dyDescent="0.2">
      <c r="A291" s="165"/>
      <c r="B291" s="165"/>
      <c r="C291" s="165"/>
      <c r="D291" s="1215"/>
      <c r="E291" s="394"/>
      <c r="F291" s="1459"/>
      <c r="G291" s="1417"/>
      <c r="H291" s="155"/>
      <c r="I291" s="155"/>
      <c r="J291" s="1459"/>
      <c r="K291" s="1463"/>
      <c r="L291" s="280"/>
      <c r="M291" s="1218"/>
      <c r="N291" s="325"/>
      <c r="O291" s="297">
        <f t="shared" si="18"/>
        <v>0</v>
      </c>
      <c r="P291" s="1477"/>
      <c r="Q291" s="280"/>
      <c r="R291" s="280"/>
      <c r="S291" s="391">
        <f t="shared" si="19"/>
        <v>0</v>
      </c>
      <c r="T291" s="391">
        <f t="shared" si="20"/>
        <v>0</v>
      </c>
      <c r="U291" s="4"/>
      <c r="AE291" s="8"/>
    </row>
    <row r="292" spans="1:31" x14ac:dyDescent="0.2">
      <c r="A292" s="165"/>
      <c r="B292" s="165"/>
      <c r="C292" s="165"/>
      <c r="D292" s="1215"/>
      <c r="E292" s="394"/>
      <c r="F292" s="1459"/>
      <c r="G292" s="1417"/>
      <c r="H292" s="155"/>
      <c r="I292" s="155"/>
      <c r="J292" s="1459"/>
      <c r="K292" s="1463"/>
      <c r="L292" s="280"/>
      <c r="M292" s="1218"/>
      <c r="N292" s="325"/>
      <c r="O292" s="297">
        <f t="shared" si="18"/>
        <v>0</v>
      </c>
      <c r="P292" s="1477"/>
      <c r="Q292" s="280"/>
      <c r="R292" s="280"/>
      <c r="S292" s="391">
        <f t="shared" si="19"/>
        <v>0</v>
      </c>
      <c r="T292" s="391">
        <f t="shared" si="20"/>
        <v>0</v>
      </c>
      <c r="U292" s="4"/>
      <c r="AE292" s="8"/>
    </row>
    <row r="293" spans="1:31" x14ac:dyDescent="0.2">
      <c r="A293" s="165"/>
      <c r="B293" s="165"/>
      <c r="C293" s="165"/>
      <c r="D293" s="1215"/>
      <c r="E293" s="394"/>
      <c r="F293" s="1459"/>
      <c r="G293" s="1417"/>
      <c r="H293" s="155"/>
      <c r="I293" s="155"/>
      <c r="J293" s="1459"/>
      <c r="K293" s="1463"/>
      <c r="L293" s="280"/>
      <c r="M293" s="1218"/>
      <c r="N293" s="325"/>
      <c r="O293" s="297">
        <f t="shared" si="18"/>
        <v>0</v>
      </c>
      <c r="P293" s="1477"/>
      <c r="Q293" s="280"/>
      <c r="R293" s="280"/>
      <c r="S293" s="391">
        <f t="shared" si="19"/>
        <v>0</v>
      </c>
      <c r="T293" s="391">
        <f t="shared" si="20"/>
        <v>0</v>
      </c>
      <c r="U293" s="4"/>
      <c r="AE293" s="8"/>
    </row>
    <row r="294" spans="1:31" x14ac:dyDescent="0.2">
      <c r="A294" s="165"/>
      <c r="B294" s="165"/>
      <c r="C294" s="165"/>
      <c r="D294" s="1215"/>
      <c r="E294" s="394"/>
      <c r="F294" s="1459"/>
      <c r="G294" s="1417"/>
      <c r="H294" s="155"/>
      <c r="I294" s="155"/>
      <c r="J294" s="1459"/>
      <c r="K294" s="1463"/>
      <c r="L294" s="280"/>
      <c r="M294" s="1218"/>
      <c r="N294" s="325"/>
      <c r="O294" s="297">
        <f t="shared" si="18"/>
        <v>0</v>
      </c>
      <c r="P294" s="1477"/>
      <c r="Q294" s="280"/>
      <c r="R294" s="280"/>
      <c r="S294" s="391">
        <f t="shared" si="19"/>
        <v>0</v>
      </c>
      <c r="T294" s="391">
        <f t="shared" si="20"/>
        <v>0</v>
      </c>
      <c r="U294" s="4"/>
      <c r="AE294" s="8"/>
    </row>
    <row r="295" spans="1:31" x14ac:dyDescent="0.2">
      <c r="A295" s="165"/>
      <c r="B295" s="165"/>
      <c r="C295" s="165"/>
      <c r="D295" s="1215"/>
      <c r="E295" s="394"/>
      <c r="F295" s="1459"/>
      <c r="G295" s="1417"/>
      <c r="H295" s="155"/>
      <c r="I295" s="155"/>
      <c r="J295" s="1459"/>
      <c r="K295" s="1463"/>
      <c r="L295" s="280"/>
      <c r="M295" s="1218"/>
      <c r="N295" s="325"/>
      <c r="O295" s="297">
        <f t="shared" si="18"/>
        <v>0</v>
      </c>
      <c r="P295" s="1477"/>
      <c r="Q295" s="280"/>
      <c r="R295" s="280"/>
      <c r="S295" s="391">
        <f t="shared" si="19"/>
        <v>0</v>
      </c>
      <c r="T295" s="391">
        <f t="shared" si="20"/>
        <v>0</v>
      </c>
      <c r="U295" s="4"/>
      <c r="AE295" s="8"/>
    </row>
    <row r="296" spans="1:31" x14ac:dyDescent="0.2">
      <c r="A296" s="165"/>
      <c r="B296" s="165"/>
      <c r="C296" s="165"/>
      <c r="D296" s="1215"/>
      <c r="E296" s="394"/>
      <c r="F296" s="1459"/>
      <c r="G296" s="1417"/>
      <c r="H296" s="155"/>
      <c r="I296" s="155"/>
      <c r="J296" s="1459"/>
      <c r="K296" s="1463"/>
      <c r="L296" s="280"/>
      <c r="M296" s="1218"/>
      <c r="N296" s="325"/>
      <c r="O296" s="297">
        <f t="shared" si="18"/>
        <v>0</v>
      </c>
      <c r="P296" s="1477"/>
      <c r="Q296" s="280"/>
      <c r="R296" s="280"/>
      <c r="S296" s="391">
        <f t="shared" si="19"/>
        <v>0</v>
      </c>
      <c r="T296" s="391">
        <f t="shared" si="20"/>
        <v>0</v>
      </c>
      <c r="U296" s="4"/>
      <c r="AE296" s="8"/>
    </row>
    <row r="297" spans="1:31" x14ac:dyDescent="0.2">
      <c r="A297" s="165"/>
      <c r="B297" s="165"/>
      <c r="C297" s="165"/>
      <c r="D297" s="1215"/>
      <c r="E297" s="394"/>
      <c r="F297" s="1459"/>
      <c r="G297" s="1417"/>
      <c r="H297" s="155"/>
      <c r="I297" s="155"/>
      <c r="J297" s="1459"/>
      <c r="K297" s="1463"/>
      <c r="L297" s="280"/>
      <c r="M297" s="1218"/>
      <c r="N297" s="325"/>
      <c r="O297" s="297">
        <f t="shared" si="18"/>
        <v>0</v>
      </c>
      <c r="P297" s="1477"/>
      <c r="Q297" s="280"/>
      <c r="R297" s="280"/>
      <c r="S297" s="391">
        <f t="shared" si="19"/>
        <v>0</v>
      </c>
      <c r="T297" s="391">
        <f t="shared" si="20"/>
        <v>0</v>
      </c>
      <c r="U297" s="4"/>
      <c r="AE297" s="8"/>
    </row>
    <row r="298" spans="1:31" x14ac:dyDescent="0.2">
      <c r="A298" s="165"/>
      <c r="B298" s="165"/>
      <c r="C298" s="165"/>
      <c r="D298" s="1215"/>
      <c r="E298" s="394"/>
      <c r="F298" s="1459"/>
      <c r="G298" s="1417"/>
      <c r="H298" s="155"/>
      <c r="I298" s="155"/>
      <c r="J298" s="1459"/>
      <c r="K298" s="1463"/>
      <c r="L298" s="280"/>
      <c r="M298" s="1218"/>
      <c r="N298" s="325"/>
      <c r="O298" s="297">
        <f t="shared" si="18"/>
        <v>0</v>
      </c>
      <c r="P298" s="1477"/>
      <c r="Q298" s="280"/>
      <c r="R298" s="280"/>
      <c r="S298" s="391">
        <f t="shared" si="19"/>
        <v>0</v>
      </c>
      <c r="T298" s="391">
        <f t="shared" si="20"/>
        <v>0</v>
      </c>
      <c r="U298" s="4"/>
      <c r="AE298" s="8"/>
    </row>
    <row r="299" spans="1:31" x14ac:dyDescent="0.2">
      <c r="A299" s="165"/>
      <c r="B299" s="165"/>
      <c r="C299" s="165"/>
      <c r="D299" s="1215"/>
      <c r="E299" s="394"/>
      <c r="F299" s="1459"/>
      <c r="G299" s="1417"/>
      <c r="H299" s="155"/>
      <c r="I299" s="155"/>
      <c r="J299" s="1459"/>
      <c r="K299" s="1463"/>
      <c r="L299" s="280"/>
      <c r="M299" s="1218"/>
      <c r="N299" s="325"/>
      <c r="O299" s="297">
        <f t="shared" si="18"/>
        <v>0</v>
      </c>
      <c r="P299" s="1477"/>
      <c r="Q299" s="280"/>
      <c r="R299" s="280"/>
      <c r="S299" s="391">
        <f t="shared" si="19"/>
        <v>0</v>
      </c>
      <c r="T299" s="391">
        <f t="shared" si="20"/>
        <v>0</v>
      </c>
      <c r="U299" s="4"/>
      <c r="AE299" s="8"/>
    </row>
    <row r="300" spans="1:31" x14ac:dyDescent="0.2">
      <c r="A300" s="165"/>
      <c r="B300" s="165"/>
      <c r="C300" s="165"/>
      <c r="D300" s="1215"/>
      <c r="E300" s="394"/>
      <c r="F300" s="1459"/>
      <c r="G300" s="1417"/>
      <c r="H300" s="155"/>
      <c r="I300" s="155"/>
      <c r="J300" s="1459"/>
      <c r="K300" s="1463"/>
      <c r="L300" s="280"/>
      <c r="M300" s="1218"/>
      <c r="N300" s="325"/>
      <c r="O300" s="297">
        <f t="shared" si="18"/>
        <v>0</v>
      </c>
      <c r="P300" s="1477"/>
      <c r="Q300" s="280"/>
      <c r="R300" s="280"/>
      <c r="S300" s="391">
        <f t="shared" si="19"/>
        <v>0</v>
      </c>
      <c r="T300" s="391">
        <f t="shared" si="20"/>
        <v>0</v>
      </c>
      <c r="U300" s="4"/>
      <c r="AE300" s="8"/>
    </row>
    <row r="301" spans="1:31" x14ac:dyDescent="0.2">
      <c r="A301" s="165"/>
      <c r="B301" s="165"/>
      <c r="C301" s="165"/>
      <c r="D301" s="1215"/>
      <c r="E301" s="394"/>
      <c r="F301" s="1459"/>
      <c r="G301" s="1417"/>
      <c r="H301" s="155"/>
      <c r="I301" s="155"/>
      <c r="J301" s="1459"/>
      <c r="K301" s="1463"/>
      <c r="L301" s="280"/>
      <c r="M301" s="1218"/>
      <c r="N301" s="325"/>
      <c r="O301" s="297">
        <f t="shared" si="18"/>
        <v>0</v>
      </c>
      <c r="P301" s="1477"/>
      <c r="Q301" s="280"/>
      <c r="R301" s="280"/>
      <c r="S301" s="391">
        <f t="shared" si="19"/>
        <v>0</v>
      </c>
      <c r="T301" s="391">
        <f t="shared" si="20"/>
        <v>0</v>
      </c>
      <c r="U301" s="4"/>
      <c r="AE301" s="8"/>
    </row>
    <row r="302" spans="1:31" x14ac:dyDescent="0.2">
      <c r="A302" s="165"/>
      <c r="B302" s="165"/>
      <c r="C302" s="165"/>
      <c r="D302" s="1215"/>
      <c r="E302" s="394"/>
      <c r="F302" s="1459"/>
      <c r="G302" s="1417"/>
      <c r="H302" s="155"/>
      <c r="I302" s="155"/>
      <c r="J302" s="1459"/>
      <c r="K302" s="1463"/>
      <c r="L302" s="280"/>
      <c r="M302" s="1218"/>
      <c r="N302" s="325"/>
      <c r="O302" s="297">
        <f t="shared" si="18"/>
        <v>0</v>
      </c>
      <c r="P302" s="1477"/>
      <c r="Q302" s="280"/>
      <c r="R302" s="280"/>
      <c r="S302" s="391">
        <f t="shared" si="19"/>
        <v>0</v>
      </c>
      <c r="T302" s="391">
        <f t="shared" si="20"/>
        <v>0</v>
      </c>
      <c r="U302" s="4"/>
      <c r="AE302" s="8"/>
    </row>
    <row r="303" spans="1:31" x14ac:dyDescent="0.2">
      <c r="A303" s="165"/>
      <c r="B303" s="165"/>
      <c r="C303" s="165"/>
      <c r="D303" s="1215"/>
      <c r="E303" s="394"/>
      <c r="F303" s="1459"/>
      <c r="G303" s="1417"/>
      <c r="H303" s="155"/>
      <c r="I303" s="155"/>
      <c r="J303" s="1459"/>
      <c r="K303" s="1463"/>
      <c r="L303" s="280"/>
      <c r="M303" s="1218"/>
      <c r="N303" s="325"/>
      <c r="O303" s="297">
        <f t="shared" si="18"/>
        <v>0</v>
      </c>
      <c r="P303" s="1477"/>
      <c r="Q303" s="280"/>
      <c r="R303" s="280"/>
      <c r="S303" s="391">
        <f t="shared" si="19"/>
        <v>0</v>
      </c>
      <c r="T303" s="391">
        <f t="shared" si="20"/>
        <v>0</v>
      </c>
      <c r="U303" s="4"/>
      <c r="AE303" s="8"/>
    </row>
    <row r="304" spans="1:31" x14ac:dyDescent="0.2">
      <c r="A304" s="165"/>
      <c r="B304" s="165"/>
      <c r="C304" s="165"/>
      <c r="D304" s="1215"/>
      <c r="E304" s="394"/>
      <c r="F304" s="1459"/>
      <c r="G304" s="1417"/>
      <c r="H304" s="155"/>
      <c r="I304" s="155"/>
      <c r="J304" s="1459"/>
      <c r="K304" s="1463"/>
      <c r="L304" s="280"/>
      <c r="M304" s="1218"/>
      <c r="N304" s="325"/>
      <c r="O304" s="297">
        <f t="shared" si="18"/>
        <v>0</v>
      </c>
      <c r="P304" s="1477"/>
      <c r="Q304" s="280"/>
      <c r="R304" s="280"/>
      <c r="S304" s="391">
        <f t="shared" si="19"/>
        <v>0</v>
      </c>
      <c r="T304" s="391">
        <f t="shared" si="20"/>
        <v>0</v>
      </c>
      <c r="U304" s="4"/>
      <c r="AE304" s="8"/>
    </row>
    <row r="305" spans="1:31" x14ac:dyDescent="0.2">
      <c r="A305" s="165"/>
      <c r="B305" s="165"/>
      <c r="C305" s="165"/>
      <c r="D305" s="1215"/>
      <c r="E305" s="394"/>
      <c r="F305" s="1459"/>
      <c r="G305" s="1417"/>
      <c r="H305" s="155"/>
      <c r="I305" s="155"/>
      <c r="J305" s="1459"/>
      <c r="K305" s="1463"/>
      <c r="L305" s="280"/>
      <c r="M305" s="1218"/>
      <c r="N305" s="325"/>
      <c r="O305" s="297">
        <f t="shared" si="18"/>
        <v>0</v>
      </c>
      <c r="P305" s="1477"/>
      <c r="Q305" s="280"/>
      <c r="R305" s="280"/>
      <c r="S305" s="391">
        <f t="shared" si="19"/>
        <v>0</v>
      </c>
      <c r="T305" s="391">
        <f t="shared" si="20"/>
        <v>0</v>
      </c>
      <c r="U305" s="4"/>
      <c r="AE305" s="8"/>
    </row>
    <row r="306" spans="1:31" x14ac:dyDescent="0.2">
      <c r="A306" s="165"/>
      <c r="B306" s="165"/>
      <c r="C306" s="165"/>
      <c r="D306" s="1215"/>
      <c r="E306" s="394"/>
      <c r="F306" s="1459"/>
      <c r="G306" s="1417"/>
      <c r="H306" s="155"/>
      <c r="I306" s="155"/>
      <c r="J306" s="1459"/>
      <c r="K306" s="1463"/>
      <c r="L306" s="280"/>
      <c r="M306" s="1218"/>
      <c r="N306" s="325"/>
      <c r="O306" s="297">
        <f t="shared" si="18"/>
        <v>0</v>
      </c>
      <c r="P306" s="1477"/>
      <c r="Q306" s="280"/>
      <c r="R306" s="280"/>
      <c r="S306" s="391">
        <f t="shared" si="19"/>
        <v>0</v>
      </c>
      <c r="T306" s="391">
        <f t="shared" si="20"/>
        <v>0</v>
      </c>
      <c r="U306" s="4"/>
      <c r="AE306" s="8"/>
    </row>
    <row r="307" spans="1:31" x14ac:dyDescent="0.2">
      <c r="A307" s="165"/>
      <c r="B307" s="165"/>
      <c r="C307" s="165"/>
      <c r="D307" s="1215"/>
      <c r="E307" s="394"/>
      <c r="F307" s="1459"/>
      <c r="G307" s="1417"/>
      <c r="H307" s="155"/>
      <c r="I307" s="155"/>
      <c r="J307" s="1459"/>
      <c r="K307" s="1463"/>
      <c r="L307" s="280"/>
      <c r="M307" s="1218"/>
      <c r="N307" s="325"/>
      <c r="O307" s="297">
        <f t="shared" si="18"/>
        <v>0</v>
      </c>
      <c r="P307" s="1477"/>
      <c r="Q307" s="280"/>
      <c r="R307" s="280"/>
      <c r="S307" s="391">
        <f t="shared" si="19"/>
        <v>0</v>
      </c>
      <c r="T307" s="391">
        <f t="shared" si="20"/>
        <v>0</v>
      </c>
      <c r="U307" s="4"/>
      <c r="AE307" s="8"/>
    </row>
    <row r="308" spans="1:31" x14ac:dyDescent="0.2">
      <c r="A308" s="165"/>
      <c r="B308" s="165"/>
      <c r="C308" s="165"/>
      <c r="D308" s="1215"/>
      <c r="E308" s="394"/>
      <c r="F308" s="1459"/>
      <c r="G308" s="1417"/>
      <c r="H308" s="155"/>
      <c r="I308" s="155"/>
      <c r="J308" s="1459"/>
      <c r="K308" s="1463"/>
      <c r="L308" s="280"/>
      <c r="M308" s="1218"/>
      <c r="N308" s="325"/>
      <c r="O308" s="297">
        <f t="shared" si="18"/>
        <v>0</v>
      </c>
      <c r="P308" s="1477"/>
      <c r="Q308" s="280"/>
      <c r="R308" s="280"/>
      <c r="S308" s="391">
        <f t="shared" si="19"/>
        <v>0</v>
      </c>
      <c r="T308" s="391">
        <f t="shared" si="20"/>
        <v>0</v>
      </c>
      <c r="U308" s="4"/>
      <c r="AE308" s="8"/>
    </row>
    <row r="309" spans="1:31" x14ac:dyDescent="0.2">
      <c r="A309" s="165"/>
      <c r="B309" s="165"/>
      <c r="C309" s="165"/>
      <c r="D309" s="1215"/>
      <c r="E309" s="394"/>
      <c r="F309" s="1459"/>
      <c r="G309" s="1417"/>
      <c r="H309" s="155"/>
      <c r="I309" s="155"/>
      <c r="J309" s="1459"/>
      <c r="K309" s="1463"/>
      <c r="L309" s="280"/>
      <c r="M309" s="1218"/>
      <c r="N309" s="325"/>
      <c r="O309" s="297">
        <f t="shared" si="18"/>
        <v>0</v>
      </c>
      <c r="P309" s="1477"/>
      <c r="Q309" s="280"/>
      <c r="R309" s="280"/>
      <c r="S309" s="391">
        <f t="shared" si="19"/>
        <v>0</v>
      </c>
      <c r="T309" s="391">
        <f t="shared" si="20"/>
        <v>0</v>
      </c>
      <c r="U309" s="4"/>
      <c r="AE309" s="8"/>
    </row>
    <row r="310" spans="1:31" x14ac:dyDescent="0.2">
      <c r="A310" s="165"/>
      <c r="B310" s="165"/>
      <c r="C310" s="165"/>
      <c r="D310" s="1215"/>
      <c r="E310" s="394"/>
      <c r="F310" s="1459"/>
      <c r="G310" s="1417"/>
      <c r="H310" s="155"/>
      <c r="I310" s="155"/>
      <c r="J310" s="1459"/>
      <c r="K310" s="1463"/>
      <c r="L310" s="280"/>
      <c r="M310" s="1218"/>
      <c r="N310" s="325"/>
      <c r="O310" s="297">
        <f t="shared" si="18"/>
        <v>0</v>
      </c>
      <c r="P310" s="1477"/>
      <c r="Q310" s="280"/>
      <c r="R310" s="280"/>
      <c r="S310" s="391">
        <f t="shared" si="19"/>
        <v>0</v>
      </c>
      <c r="T310" s="391">
        <f t="shared" si="20"/>
        <v>0</v>
      </c>
      <c r="U310" s="4"/>
      <c r="AE310" s="8"/>
    </row>
    <row r="311" spans="1:31" x14ac:dyDescent="0.2">
      <c r="A311" s="165"/>
      <c r="B311" s="165"/>
      <c r="C311" s="165"/>
      <c r="D311" s="1215"/>
      <c r="E311" s="394"/>
      <c r="F311" s="1459"/>
      <c r="G311" s="1417"/>
      <c r="H311" s="155"/>
      <c r="I311" s="155"/>
      <c r="J311" s="1459"/>
      <c r="K311" s="1463"/>
      <c r="L311" s="280"/>
      <c r="M311" s="1218"/>
      <c r="N311" s="325"/>
      <c r="O311" s="297">
        <f t="shared" si="18"/>
        <v>0</v>
      </c>
      <c r="P311" s="1477"/>
      <c r="Q311" s="280"/>
      <c r="R311" s="280"/>
      <c r="S311" s="391">
        <f t="shared" si="19"/>
        <v>0</v>
      </c>
      <c r="T311" s="391">
        <f t="shared" si="20"/>
        <v>0</v>
      </c>
      <c r="U311" s="4"/>
      <c r="AE311" s="8"/>
    </row>
    <row r="312" spans="1:31" x14ac:dyDescent="0.2">
      <c r="A312" s="165"/>
      <c r="B312" s="165"/>
      <c r="C312" s="165"/>
      <c r="D312" s="1215"/>
      <c r="E312" s="394"/>
      <c r="F312" s="1459"/>
      <c r="G312" s="1417"/>
      <c r="H312" s="155"/>
      <c r="I312" s="155"/>
      <c r="J312" s="1459"/>
      <c r="K312" s="1463"/>
      <c r="L312" s="280"/>
      <c r="M312" s="1218"/>
      <c r="N312" s="325"/>
      <c r="O312" s="297">
        <f t="shared" si="18"/>
        <v>0</v>
      </c>
      <c r="P312" s="1477"/>
      <c r="Q312" s="280"/>
      <c r="R312" s="280"/>
      <c r="S312" s="391">
        <f t="shared" si="19"/>
        <v>0</v>
      </c>
      <c r="T312" s="391">
        <f t="shared" si="20"/>
        <v>0</v>
      </c>
      <c r="U312" s="4"/>
      <c r="AE312" s="8"/>
    </row>
    <row r="313" spans="1:31" x14ac:dyDescent="0.2">
      <c r="A313" s="165"/>
      <c r="B313" s="165"/>
      <c r="C313" s="165"/>
      <c r="D313" s="1215"/>
      <c r="E313" s="394"/>
      <c r="F313" s="1459"/>
      <c r="G313" s="1417"/>
      <c r="H313" s="155"/>
      <c r="I313" s="155"/>
      <c r="J313" s="1459"/>
      <c r="K313" s="1463"/>
      <c r="L313" s="280"/>
      <c r="M313" s="1218"/>
      <c r="N313" s="325"/>
      <c r="O313" s="297">
        <f t="shared" si="18"/>
        <v>0</v>
      </c>
      <c r="P313" s="1477"/>
      <c r="Q313" s="280"/>
      <c r="R313" s="280"/>
      <c r="S313" s="391">
        <f t="shared" si="19"/>
        <v>0</v>
      </c>
      <c r="T313" s="391">
        <f t="shared" si="20"/>
        <v>0</v>
      </c>
      <c r="U313" s="4"/>
      <c r="AE313" s="8"/>
    </row>
    <row r="314" spans="1:31" x14ac:dyDescent="0.2">
      <c r="A314" s="165"/>
      <c r="B314" s="165"/>
      <c r="C314" s="165"/>
      <c r="D314" s="1215"/>
      <c r="E314" s="394"/>
      <c r="F314" s="1459"/>
      <c r="G314" s="1417"/>
      <c r="H314" s="155"/>
      <c r="I314" s="155"/>
      <c r="J314" s="1459"/>
      <c r="K314" s="1463"/>
      <c r="L314" s="280"/>
      <c r="M314" s="1218"/>
      <c r="N314" s="325"/>
      <c r="O314" s="297">
        <f t="shared" si="18"/>
        <v>0</v>
      </c>
      <c r="P314" s="1477"/>
      <c r="Q314" s="280"/>
      <c r="R314" s="280"/>
      <c r="S314" s="391">
        <f t="shared" si="19"/>
        <v>0</v>
      </c>
      <c r="T314" s="391">
        <f t="shared" si="20"/>
        <v>0</v>
      </c>
      <c r="U314" s="4"/>
      <c r="AE314" s="8"/>
    </row>
    <row r="315" spans="1:31" x14ac:dyDescent="0.2">
      <c r="A315" s="165"/>
      <c r="B315" s="165"/>
      <c r="C315" s="165"/>
      <c r="D315" s="1215"/>
      <c r="E315" s="394"/>
      <c r="F315" s="1459"/>
      <c r="G315" s="1417"/>
      <c r="H315" s="155"/>
      <c r="I315" s="155"/>
      <c r="J315" s="1459"/>
      <c r="K315" s="1463"/>
      <c r="L315" s="280"/>
      <c r="M315" s="1218"/>
      <c r="N315" s="325"/>
      <c r="O315" s="297">
        <f t="shared" si="18"/>
        <v>0</v>
      </c>
      <c r="P315" s="1477"/>
      <c r="Q315" s="280"/>
      <c r="R315" s="280"/>
      <c r="S315" s="391">
        <f t="shared" si="19"/>
        <v>0</v>
      </c>
      <c r="T315" s="391">
        <f t="shared" si="20"/>
        <v>0</v>
      </c>
      <c r="U315" s="4"/>
      <c r="AE315" s="8"/>
    </row>
    <row r="316" spans="1:31" x14ac:dyDescent="0.2">
      <c r="A316" s="165"/>
      <c r="B316" s="165"/>
      <c r="C316" s="165"/>
      <c r="D316" s="1215"/>
      <c r="E316" s="394"/>
      <c r="F316" s="1459"/>
      <c r="G316" s="1417"/>
      <c r="H316" s="155"/>
      <c r="I316" s="155"/>
      <c r="J316" s="1459"/>
      <c r="K316" s="1463"/>
      <c r="L316" s="280"/>
      <c r="M316" s="1218"/>
      <c r="N316" s="325"/>
      <c r="O316" s="297">
        <f t="shared" si="18"/>
        <v>0</v>
      </c>
      <c r="P316" s="1477"/>
      <c r="Q316" s="280"/>
      <c r="R316" s="280"/>
      <c r="S316" s="391">
        <f t="shared" si="19"/>
        <v>0</v>
      </c>
      <c r="T316" s="391">
        <f t="shared" si="20"/>
        <v>0</v>
      </c>
      <c r="U316" s="4"/>
      <c r="AE316" s="8"/>
    </row>
    <row r="317" spans="1:31" x14ac:dyDescent="0.2">
      <c r="A317" s="165"/>
      <c r="B317" s="165"/>
      <c r="C317" s="165"/>
      <c r="D317" s="1215"/>
      <c r="E317" s="394"/>
      <c r="F317" s="1459"/>
      <c r="G317" s="1417"/>
      <c r="H317" s="155"/>
      <c r="I317" s="155"/>
      <c r="J317" s="1459"/>
      <c r="K317" s="1463"/>
      <c r="L317" s="280"/>
      <c r="M317" s="1218"/>
      <c r="N317" s="325"/>
      <c r="O317" s="297">
        <f t="shared" si="18"/>
        <v>0</v>
      </c>
      <c r="P317" s="1477"/>
      <c r="Q317" s="280"/>
      <c r="R317" s="280"/>
      <c r="S317" s="391">
        <f t="shared" si="19"/>
        <v>0</v>
      </c>
      <c r="T317" s="391">
        <f t="shared" si="20"/>
        <v>0</v>
      </c>
      <c r="U317" s="4"/>
      <c r="AE317" s="8"/>
    </row>
    <row r="318" spans="1:31" x14ac:dyDescent="0.2">
      <c r="A318" s="165"/>
      <c r="B318" s="165"/>
      <c r="C318" s="165"/>
      <c r="D318" s="1215"/>
      <c r="E318" s="394"/>
      <c r="F318" s="1459"/>
      <c r="G318" s="1417"/>
      <c r="H318" s="155"/>
      <c r="I318" s="155"/>
      <c r="J318" s="1459"/>
      <c r="K318" s="1463"/>
      <c r="L318" s="280"/>
      <c r="M318" s="1218"/>
      <c r="N318" s="325"/>
      <c r="O318" s="297">
        <f t="shared" si="18"/>
        <v>0</v>
      </c>
      <c r="P318" s="1477"/>
      <c r="Q318" s="280"/>
      <c r="R318" s="280"/>
      <c r="S318" s="391">
        <f t="shared" si="19"/>
        <v>0</v>
      </c>
      <c r="T318" s="391">
        <f t="shared" si="20"/>
        <v>0</v>
      </c>
      <c r="U318" s="4"/>
      <c r="AE318" s="8"/>
    </row>
    <row r="319" spans="1:31" x14ac:dyDescent="0.2">
      <c r="A319" s="165"/>
      <c r="B319" s="165"/>
      <c r="C319" s="165"/>
      <c r="D319" s="1215"/>
      <c r="E319" s="394"/>
      <c r="F319" s="1459"/>
      <c r="G319" s="1417"/>
      <c r="H319" s="155"/>
      <c r="I319" s="155"/>
      <c r="J319" s="1459"/>
      <c r="K319" s="1463"/>
      <c r="L319" s="280"/>
      <c r="M319" s="1218"/>
      <c r="N319" s="325"/>
      <c r="O319" s="297">
        <f t="shared" si="18"/>
        <v>0</v>
      </c>
      <c r="P319" s="1477"/>
      <c r="Q319" s="280"/>
      <c r="R319" s="280"/>
      <c r="S319" s="391">
        <f t="shared" si="19"/>
        <v>0</v>
      </c>
      <c r="T319" s="391">
        <f t="shared" si="20"/>
        <v>0</v>
      </c>
      <c r="U319" s="4"/>
      <c r="AE319" s="8"/>
    </row>
    <row r="320" spans="1:31" x14ac:dyDescent="0.2">
      <c r="A320" s="165"/>
      <c r="B320" s="165"/>
      <c r="C320" s="165"/>
      <c r="D320" s="1215"/>
      <c r="E320" s="394"/>
      <c r="F320" s="1459"/>
      <c r="G320" s="1417"/>
      <c r="H320" s="155"/>
      <c r="I320" s="155"/>
      <c r="J320" s="1459"/>
      <c r="K320" s="1463"/>
      <c r="L320" s="280"/>
      <c r="M320" s="1218"/>
      <c r="N320" s="325"/>
      <c r="O320" s="297">
        <f t="shared" si="18"/>
        <v>0</v>
      </c>
      <c r="P320" s="1477"/>
      <c r="Q320" s="280"/>
      <c r="R320" s="280"/>
      <c r="S320" s="391">
        <f t="shared" si="19"/>
        <v>0</v>
      </c>
      <c r="T320" s="391">
        <f t="shared" si="20"/>
        <v>0</v>
      </c>
      <c r="U320" s="4"/>
      <c r="AE320" s="8"/>
    </row>
    <row r="321" spans="1:31" x14ac:dyDescent="0.2">
      <c r="A321" s="165"/>
      <c r="B321" s="165"/>
      <c r="C321" s="165"/>
      <c r="D321" s="1215"/>
      <c r="E321" s="394"/>
      <c r="F321" s="1459"/>
      <c r="G321" s="1417"/>
      <c r="H321" s="155"/>
      <c r="I321" s="155"/>
      <c r="J321" s="1459"/>
      <c r="K321" s="1463"/>
      <c r="L321" s="280"/>
      <c r="M321" s="1218"/>
      <c r="N321" s="325"/>
      <c r="O321" s="297">
        <f t="shared" si="18"/>
        <v>0</v>
      </c>
      <c r="P321" s="1477"/>
      <c r="Q321" s="280"/>
      <c r="R321" s="280"/>
      <c r="S321" s="391">
        <f t="shared" si="19"/>
        <v>0</v>
      </c>
      <c r="T321" s="391">
        <f t="shared" si="20"/>
        <v>0</v>
      </c>
      <c r="U321" s="4"/>
      <c r="AE321" s="8"/>
    </row>
    <row r="322" spans="1:31" x14ac:dyDescent="0.2">
      <c r="A322" s="165"/>
      <c r="B322" s="165"/>
      <c r="C322" s="165"/>
      <c r="D322" s="1215"/>
      <c r="E322" s="394"/>
      <c r="F322" s="1459"/>
      <c r="G322" s="1417"/>
      <c r="H322" s="155"/>
      <c r="I322" s="155"/>
      <c r="J322" s="1459"/>
      <c r="K322" s="1463"/>
      <c r="L322" s="280"/>
      <c r="M322" s="1218"/>
      <c r="N322" s="325"/>
      <c r="O322" s="297">
        <f t="shared" si="18"/>
        <v>0</v>
      </c>
      <c r="P322" s="1477"/>
      <c r="Q322" s="280"/>
      <c r="R322" s="280"/>
      <c r="S322" s="391">
        <f t="shared" si="19"/>
        <v>0</v>
      </c>
      <c r="T322" s="391">
        <f t="shared" si="20"/>
        <v>0</v>
      </c>
      <c r="U322" s="4"/>
      <c r="AE322" s="8"/>
    </row>
    <row r="323" spans="1:31" x14ac:dyDescent="0.2">
      <c r="A323" s="165"/>
      <c r="B323" s="165"/>
      <c r="C323" s="165"/>
      <c r="D323" s="1215"/>
      <c r="E323" s="394"/>
      <c r="F323" s="1459"/>
      <c r="G323" s="1417"/>
      <c r="H323" s="155"/>
      <c r="I323" s="155"/>
      <c r="J323" s="1459"/>
      <c r="K323" s="1463"/>
      <c r="L323" s="280"/>
      <c r="M323" s="1218"/>
      <c r="N323" s="325"/>
      <c r="O323" s="297">
        <f t="shared" si="18"/>
        <v>0</v>
      </c>
      <c r="P323" s="1477"/>
      <c r="Q323" s="280"/>
      <c r="R323" s="280"/>
      <c r="S323" s="391">
        <f t="shared" si="19"/>
        <v>0</v>
      </c>
      <c r="T323" s="391">
        <f t="shared" si="20"/>
        <v>0</v>
      </c>
      <c r="U323" s="4"/>
      <c r="AE323" s="8"/>
    </row>
    <row r="324" spans="1:31" x14ac:dyDescent="0.2">
      <c r="A324" s="165"/>
      <c r="B324" s="165"/>
      <c r="C324" s="165"/>
      <c r="D324" s="1215"/>
      <c r="E324" s="394"/>
      <c r="F324" s="1459"/>
      <c r="G324" s="1417"/>
      <c r="H324" s="155"/>
      <c r="I324" s="155"/>
      <c r="J324" s="1459"/>
      <c r="K324" s="1463"/>
      <c r="L324" s="280"/>
      <c r="M324" s="1218"/>
      <c r="N324" s="325"/>
      <c r="O324" s="297">
        <f t="shared" si="18"/>
        <v>0</v>
      </c>
      <c r="P324" s="1477"/>
      <c r="Q324" s="280"/>
      <c r="R324" s="280"/>
      <c r="S324" s="391">
        <f t="shared" si="19"/>
        <v>0</v>
      </c>
      <c r="T324" s="391">
        <f t="shared" si="20"/>
        <v>0</v>
      </c>
      <c r="U324" s="4"/>
      <c r="AE324" s="8"/>
    </row>
    <row r="325" spans="1:31" x14ac:dyDescent="0.2">
      <c r="A325" s="165"/>
      <c r="B325" s="165"/>
      <c r="C325" s="165"/>
      <c r="D325" s="1215"/>
      <c r="E325" s="394"/>
      <c r="F325" s="1459"/>
      <c r="G325" s="1417"/>
      <c r="H325" s="155"/>
      <c r="I325" s="155"/>
      <c r="J325" s="1459"/>
      <c r="K325" s="1463"/>
      <c r="L325" s="280"/>
      <c r="M325" s="1218"/>
      <c r="N325" s="325"/>
      <c r="O325" s="297">
        <f t="shared" si="18"/>
        <v>0</v>
      </c>
      <c r="P325" s="1477"/>
      <c r="Q325" s="280"/>
      <c r="R325" s="280"/>
      <c r="S325" s="391">
        <f t="shared" si="19"/>
        <v>0</v>
      </c>
      <c r="T325" s="391">
        <f t="shared" si="20"/>
        <v>0</v>
      </c>
      <c r="U325" s="4"/>
      <c r="AE325" s="8"/>
    </row>
    <row r="326" spans="1:31" x14ac:dyDescent="0.2">
      <c r="A326" s="165"/>
      <c r="B326" s="165"/>
      <c r="C326" s="165"/>
      <c r="D326" s="1215"/>
      <c r="E326" s="394"/>
      <c r="F326" s="1459"/>
      <c r="G326" s="1417"/>
      <c r="H326" s="155"/>
      <c r="I326" s="155"/>
      <c r="J326" s="1459"/>
      <c r="K326" s="1463"/>
      <c r="L326" s="280"/>
      <c r="M326" s="1218"/>
      <c r="N326" s="325"/>
      <c r="O326" s="297">
        <f t="shared" si="18"/>
        <v>0</v>
      </c>
      <c r="P326" s="1477"/>
      <c r="Q326" s="280"/>
      <c r="R326" s="280"/>
      <c r="S326" s="391">
        <f t="shared" si="19"/>
        <v>0</v>
      </c>
      <c r="T326" s="391">
        <f t="shared" si="20"/>
        <v>0</v>
      </c>
      <c r="U326" s="4"/>
      <c r="AE326" s="8"/>
    </row>
    <row r="327" spans="1:31" x14ac:dyDescent="0.2">
      <c r="A327" s="165"/>
      <c r="B327" s="165"/>
      <c r="C327" s="165"/>
      <c r="D327" s="1215"/>
      <c r="E327" s="394"/>
      <c r="F327" s="1459"/>
      <c r="G327" s="1417"/>
      <c r="H327" s="155"/>
      <c r="I327" s="155"/>
      <c r="J327" s="1459"/>
      <c r="K327" s="1463"/>
      <c r="L327" s="280"/>
      <c r="M327" s="1218"/>
      <c r="N327" s="325"/>
      <c r="O327" s="297">
        <f t="shared" si="18"/>
        <v>0</v>
      </c>
      <c r="P327" s="1477"/>
      <c r="Q327" s="280"/>
      <c r="R327" s="280"/>
      <c r="S327" s="391">
        <f t="shared" si="19"/>
        <v>0</v>
      </c>
      <c r="T327" s="391">
        <f t="shared" si="20"/>
        <v>0</v>
      </c>
      <c r="U327" s="4"/>
      <c r="AE327" s="8"/>
    </row>
    <row r="328" spans="1:31" x14ac:dyDescent="0.2">
      <c r="A328" s="165"/>
      <c r="B328" s="165"/>
      <c r="C328" s="165"/>
      <c r="D328" s="1215"/>
      <c r="E328" s="394"/>
      <c r="F328" s="1459"/>
      <c r="G328" s="1417"/>
      <c r="H328" s="155"/>
      <c r="I328" s="155"/>
      <c r="J328" s="1459"/>
      <c r="K328" s="1463"/>
      <c r="L328" s="280"/>
      <c r="M328" s="1218"/>
      <c r="N328" s="325"/>
      <c r="O328" s="297">
        <f t="shared" si="18"/>
        <v>0</v>
      </c>
      <c r="P328" s="1477"/>
      <c r="Q328" s="280"/>
      <c r="R328" s="280"/>
      <c r="S328" s="391">
        <f t="shared" si="19"/>
        <v>0</v>
      </c>
      <c r="T328" s="391">
        <f t="shared" si="20"/>
        <v>0</v>
      </c>
      <c r="U328" s="4"/>
      <c r="AE328" s="8"/>
    </row>
    <row r="329" spans="1:31" x14ac:dyDescent="0.2">
      <c r="A329" s="165"/>
      <c r="B329" s="165"/>
      <c r="C329" s="165"/>
      <c r="D329" s="1215"/>
      <c r="E329" s="394"/>
      <c r="F329" s="1459"/>
      <c r="G329" s="1417"/>
      <c r="H329" s="155"/>
      <c r="I329" s="155"/>
      <c r="J329" s="1459"/>
      <c r="K329" s="1463"/>
      <c r="L329" s="280"/>
      <c r="M329" s="1218"/>
      <c r="N329" s="325"/>
      <c r="O329" s="297">
        <f t="shared" si="18"/>
        <v>0</v>
      </c>
      <c r="P329" s="1477"/>
      <c r="Q329" s="280"/>
      <c r="R329" s="280"/>
      <c r="S329" s="391">
        <f t="shared" si="19"/>
        <v>0</v>
      </c>
      <c r="T329" s="391">
        <f t="shared" si="20"/>
        <v>0</v>
      </c>
      <c r="U329" s="4"/>
      <c r="AE329" s="8"/>
    </row>
    <row r="330" spans="1:31" x14ac:dyDescent="0.2">
      <c r="A330" s="165"/>
      <c r="B330" s="165"/>
      <c r="C330" s="165"/>
      <c r="D330" s="1215"/>
      <c r="E330" s="394"/>
      <c r="F330" s="1459"/>
      <c r="G330" s="1417"/>
      <c r="H330" s="155"/>
      <c r="I330" s="155"/>
      <c r="J330" s="1459"/>
      <c r="K330" s="1463"/>
      <c r="L330" s="280"/>
      <c r="M330" s="1218"/>
      <c r="N330" s="325"/>
      <c r="O330" s="297">
        <f t="shared" si="18"/>
        <v>0</v>
      </c>
      <c r="P330" s="1477"/>
      <c r="Q330" s="280"/>
      <c r="R330" s="280"/>
      <c r="S330" s="391">
        <f t="shared" si="19"/>
        <v>0</v>
      </c>
      <c r="T330" s="391">
        <f t="shared" si="20"/>
        <v>0</v>
      </c>
      <c r="U330" s="4"/>
      <c r="AE330" s="8"/>
    </row>
    <row r="331" spans="1:31" x14ac:dyDescent="0.2">
      <c r="A331" s="165"/>
      <c r="B331" s="165"/>
      <c r="C331" s="165"/>
      <c r="D331" s="1215"/>
      <c r="E331" s="394"/>
      <c r="F331" s="1459"/>
      <c r="G331" s="1417"/>
      <c r="H331" s="155"/>
      <c r="I331" s="155"/>
      <c r="J331" s="1459"/>
      <c r="K331" s="1463"/>
      <c r="L331" s="280"/>
      <c r="M331" s="1218"/>
      <c r="N331" s="325"/>
      <c r="O331" s="297">
        <f t="shared" si="18"/>
        <v>0</v>
      </c>
      <c r="P331" s="1477"/>
      <c r="Q331" s="280"/>
      <c r="R331" s="280"/>
      <c r="S331" s="391">
        <f t="shared" si="19"/>
        <v>0</v>
      </c>
      <c r="T331" s="391">
        <f t="shared" si="20"/>
        <v>0</v>
      </c>
      <c r="U331" s="4"/>
      <c r="AE331" s="8"/>
    </row>
    <row r="332" spans="1:31" x14ac:dyDescent="0.2">
      <c r="A332" s="165"/>
      <c r="B332" s="165"/>
      <c r="C332" s="165"/>
      <c r="D332" s="1215"/>
      <c r="E332" s="394"/>
      <c r="F332" s="1459"/>
      <c r="G332" s="1417"/>
      <c r="H332" s="155"/>
      <c r="I332" s="155"/>
      <c r="J332" s="1459"/>
      <c r="K332" s="1463"/>
      <c r="L332" s="280"/>
      <c r="M332" s="1218"/>
      <c r="N332" s="325"/>
      <c r="O332" s="297">
        <f t="shared" si="18"/>
        <v>0</v>
      </c>
      <c r="P332" s="1477"/>
      <c r="Q332" s="280"/>
      <c r="R332" s="280"/>
      <c r="S332" s="391">
        <f t="shared" si="19"/>
        <v>0</v>
      </c>
      <c r="T332" s="391">
        <f t="shared" si="20"/>
        <v>0</v>
      </c>
      <c r="U332" s="4"/>
      <c r="AE332" s="8"/>
    </row>
    <row r="333" spans="1:31" x14ac:dyDescent="0.2">
      <c r="A333" s="165"/>
      <c r="B333" s="165"/>
      <c r="C333" s="165"/>
      <c r="D333" s="1215"/>
      <c r="E333" s="394"/>
      <c r="F333" s="1459"/>
      <c r="G333" s="1417"/>
      <c r="H333" s="155"/>
      <c r="I333" s="155"/>
      <c r="J333" s="1459"/>
      <c r="K333" s="1463"/>
      <c r="L333" s="280"/>
      <c r="M333" s="1218"/>
      <c r="N333" s="325"/>
      <c r="O333" s="297">
        <f t="shared" si="18"/>
        <v>0</v>
      </c>
      <c r="P333" s="1477"/>
      <c r="Q333" s="280"/>
      <c r="R333" s="280"/>
      <c r="S333" s="391">
        <f t="shared" si="19"/>
        <v>0</v>
      </c>
      <c r="T333" s="391">
        <f t="shared" si="20"/>
        <v>0</v>
      </c>
      <c r="U333" s="4"/>
      <c r="AE333" s="8"/>
    </row>
    <row r="334" spans="1:31" x14ac:dyDescent="0.2">
      <c r="A334" s="165"/>
      <c r="B334" s="165"/>
      <c r="C334" s="165"/>
      <c r="D334" s="1215"/>
      <c r="E334" s="394"/>
      <c r="F334" s="1459"/>
      <c r="G334" s="1417"/>
      <c r="H334" s="155"/>
      <c r="I334" s="155"/>
      <c r="J334" s="1459"/>
      <c r="K334" s="1463"/>
      <c r="L334" s="280"/>
      <c r="M334" s="1218"/>
      <c r="N334" s="325"/>
      <c r="O334" s="297">
        <f t="shared" si="18"/>
        <v>0</v>
      </c>
      <c r="P334" s="1477"/>
      <c r="Q334" s="280"/>
      <c r="R334" s="280"/>
      <c r="S334" s="391">
        <f t="shared" si="19"/>
        <v>0</v>
      </c>
      <c r="T334" s="391">
        <f t="shared" si="20"/>
        <v>0</v>
      </c>
      <c r="U334" s="4"/>
      <c r="AE334" s="8"/>
    </row>
    <row r="335" spans="1:31" x14ac:dyDescent="0.2">
      <c r="A335" s="165"/>
      <c r="B335" s="165"/>
      <c r="C335" s="165"/>
      <c r="D335" s="1215"/>
      <c r="E335" s="394"/>
      <c r="F335" s="1459"/>
      <c r="G335" s="1417"/>
      <c r="H335" s="155"/>
      <c r="I335" s="155"/>
      <c r="J335" s="1459"/>
      <c r="K335" s="1463"/>
      <c r="L335" s="280"/>
      <c r="M335" s="1218"/>
      <c r="N335" s="325"/>
      <c r="O335" s="297">
        <f t="shared" si="18"/>
        <v>0</v>
      </c>
      <c r="P335" s="1477"/>
      <c r="Q335" s="280"/>
      <c r="R335" s="280"/>
      <c r="S335" s="391">
        <f t="shared" si="19"/>
        <v>0</v>
      </c>
      <c r="T335" s="391">
        <f t="shared" si="20"/>
        <v>0</v>
      </c>
      <c r="U335" s="4"/>
      <c r="AE335" s="8"/>
    </row>
    <row r="336" spans="1:31" x14ac:dyDescent="0.2">
      <c r="A336" s="165"/>
      <c r="B336" s="165"/>
      <c r="C336" s="165"/>
      <c r="D336" s="1215"/>
      <c r="E336" s="394"/>
      <c r="F336" s="1459"/>
      <c r="G336" s="1417"/>
      <c r="H336" s="155"/>
      <c r="I336" s="155"/>
      <c r="J336" s="1459"/>
      <c r="K336" s="1463"/>
      <c r="L336" s="280"/>
      <c r="M336" s="1218"/>
      <c r="N336" s="325"/>
      <c r="O336" s="297">
        <f t="shared" si="18"/>
        <v>0</v>
      </c>
      <c r="P336" s="1477"/>
      <c r="Q336" s="280"/>
      <c r="R336" s="280"/>
      <c r="S336" s="391">
        <f t="shared" si="19"/>
        <v>0</v>
      </c>
      <c r="T336" s="391">
        <f t="shared" si="20"/>
        <v>0</v>
      </c>
      <c r="U336" s="4"/>
      <c r="AE336" s="8"/>
    </row>
    <row r="337" spans="1:31" x14ac:dyDescent="0.2">
      <c r="A337" s="165"/>
      <c r="B337" s="165"/>
      <c r="C337" s="165"/>
      <c r="D337" s="1215"/>
      <c r="E337" s="394"/>
      <c r="F337" s="1459"/>
      <c r="G337" s="1417"/>
      <c r="H337" s="155"/>
      <c r="I337" s="155"/>
      <c r="J337" s="1459"/>
      <c r="K337" s="1463"/>
      <c r="L337" s="280"/>
      <c r="M337" s="1218"/>
      <c r="N337" s="325"/>
      <c r="O337" s="297">
        <f t="shared" si="18"/>
        <v>0</v>
      </c>
      <c r="P337" s="1477"/>
      <c r="Q337" s="280"/>
      <c r="R337" s="280"/>
      <c r="S337" s="391">
        <f t="shared" si="19"/>
        <v>0</v>
      </c>
      <c r="T337" s="391">
        <f t="shared" si="20"/>
        <v>0</v>
      </c>
      <c r="U337" s="4"/>
      <c r="AE337" s="8"/>
    </row>
    <row r="338" spans="1:31" x14ac:dyDescent="0.2">
      <c r="A338" s="165"/>
      <c r="B338" s="165"/>
      <c r="C338" s="165"/>
      <c r="D338" s="1215"/>
      <c r="E338" s="394"/>
      <c r="F338" s="1459"/>
      <c r="G338" s="1417"/>
      <c r="H338" s="155"/>
      <c r="I338" s="155"/>
      <c r="J338" s="1459"/>
      <c r="K338" s="1463"/>
      <c r="L338" s="280"/>
      <c r="M338" s="1218"/>
      <c r="N338" s="325"/>
      <c r="O338" s="297">
        <f t="shared" si="18"/>
        <v>0</v>
      </c>
      <c r="P338" s="1477"/>
      <c r="Q338" s="280"/>
      <c r="R338" s="280"/>
      <c r="S338" s="391">
        <f t="shared" si="19"/>
        <v>0</v>
      </c>
      <c r="T338" s="391">
        <f t="shared" si="20"/>
        <v>0</v>
      </c>
      <c r="U338" s="4"/>
      <c r="AE338" s="8"/>
    </row>
    <row r="339" spans="1:31" x14ac:dyDescent="0.2">
      <c r="A339" s="165"/>
      <c r="B339" s="165"/>
      <c r="C339" s="165"/>
      <c r="D339" s="1215"/>
      <c r="E339" s="394"/>
      <c r="F339" s="1459"/>
      <c r="G339" s="1417"/>
      <c r="H339" s="155"/>
      <c r="I339" s="155"/>
      <c r="J339" s="1459"/>
      <c r="K339" s="1463"/>
      <c r="L339" s="280"/>
      <c r="M339" s="1218"/>
      <c r="N339" s="325"/>
      <c r="O339" s="297">
        <f t="shared" si="18"/>
        <v>0</v>
      </c>
      <c r="P339" s="1477"/>
      <c r="Q339" s="280"/>
      <c r="R339" s="280"/>
      <c r="S339" s="391">
        <f t="shared" si="19"/>
        <v>0</v>
      </c>
      <c r="T339" s="391">
        <f t="shared" si="20"/>
        <v>0</v>
      </c>
      <c r="U339" s="4"/>
      <c r="AE339" s="8"/>
    </row>
    <row r="340" spans="1:31" x14ac:dyDescent="0.2">
      <c r="A340" s="165"/>
      <c r="B340" s="165"/>
      <c r="C340" s="165"/>
      <c r="D340" s="1215"/>
      <c r="E340" s="394"/>
      <c r="F340" s="1459"/>
      <c r="G340" s="1417"/>
      <c r="H340" s="155"/>
      <c r="I340" s="155"/>
      <c r="J340" s="1459"/>
      <c r="K340" s="1463"/>
      <c r="L340" s="280"/>
      <c r="M340" s="1218"/>
      <c r="N340" s="325"/>
      <c r="O340" s="297">
        <f t="shared" si="18"/>
        <v>0</v>
      </c>
      <c r="P340" s="1477"/>
      <c r="Q340" s="280"/>
      <c r="R340" s="280"/>
      <c r="S340" s="391">
        <f t="shared" si="19"/>
        <v>0</v>
      </c>
      <c r="T340" s="391">
        <f t="shared" si="20"/>
        <v>0</v>
      </c>
      <c r="U340" s="4"/>
      <c r="AE340" s="8"/>
    </row>
    <row r="341" spans="1:31" x14ac:dyDescent="0.2">
      <c r="A341" s="165"/>
      <c r="B341" s="165"/>
      <c r="C341" s="165"/>
      <c r="D341" s="1215"/>
      <c r="E341" s="394"/>
      <c r="F341" s="1459"/>
      <c r="G341" s="1417"/>
      <c r="H341" s="155"/>
      <c r="I341" s="155"/>
      <c r="J341" s="1459"/>
      <c r="K341" s="1463"/>
      <c r="L341" s="280"/>
      <c r="M341" s="1218"/>
      <c r="N341" s="325"/>
      <c r="O341" s="297">
        <f t="shared" si="18"/>
        <v>0</v>
      </c>
      <c r="P341" s="1477"/>
      <c r="Q341" s="280"/>
      <c r="R341" s="280"/>
      <c r="S341" s="391">
        <f t="shared" si="19"/>
        <v>0</v>
      </c>
      <c r="T341" s="391">
        <f t="shared" si="20"/>
        <v>0</v>
      </c>
      <c r="U341" s="4"/>
      <c r="AE341" s="8"/>
    </row>
    <row r="342" spans="1:31" x14ac:dyDescent="0.2">
      <c r="A342" s="165"/>
      <c r="B342" s="165"/>
      <c r="C342" s="165"/>
      <c r="D342" s="1215"/>
      <c r="E342" s="394"/>
      <c r="F342" s="1459"/>
      <c r="G342" s="1417"/>
      <c r="H342" s="155"/>
      <c r="I342" s="155"/>
      <c r="J342" s="1459"/>
      <c r="K342" s="1463"/>
      <c r="L342" s="280"/>
      <c r="M342" s="1218"/>
      <c r="N342" s="325"/>
      <c r="O342" s="297">
        <f t="shared" si="18"/>
        <v>0</v>
      </c>
      <c r="P342" s="1477"/>
      <c r="Q342" s="280"/>
      <c r="R342" s="280"/>
      <c r="S342" s="391">
        <f t="shared" si="19"/>
        <v>0</v>
      </c>
      <c r="T342" s="391">
        <f t="shared" si="20"/>
        <v>0</v>
      </c>
      <c r="U342" s="4"/>
      <c r="AE342" s="8"/>
    </row>
    <row r="343" spans="1:31" x14ac:dyDescent="0.2">
      <c r="A343" s="165"/>
      <c r="B343" s="165"/>
      <c r="C343" s="165"/>
      <c r="D343" s="1215"/>
      <c r="E343" s="394"/>
      <c r="F343" s="1459"/>
      <c r="G343" s="1417"/>
      <c r="H343" s="155"/>
      <c r="I343" s="155"/>
      <c r="J343" s="1459"/>
      <c r="K343" s="1463"/>
      <c r="L343" s="280"/>
      <c r="M343" s="1218"/>
      <c r="N343" s="325"/>
      <c r="O343" s="297">
        <f t="shared" si="18"/>
        <v>0</v>
      </c>
      <c r="P343" s="1477"/>
      <c r="Q343" s="280"/>
      <c r="R343" s="280"/>
      <c r="S343" s="391">
        <f t="shared" si="19"/>
        <v>0</v>
      </c>
      <c r="T343" s="391">
        <f t="shared" si="20"/>
        <v>0</v>
      </c>
      <c r="U343" s="4"/>
      <c r="AE343" s="8"/>
    </row>
    <row r="344" spans="1:31" x14ac:dyDescent="0.2">
      <c r="A344" s="165"/>
      <c r="B344" s="165"/>
      <c r="C344" s="165"/>
      <c r="D344" s="1215"/>
      <c r="E344" s="394"/>
      <c r="F344" s="1459"/>
      <c r="G344" s="1417"/>
      <c r="H344" s="155"/>
      <c r="I344" s="155"/>
      <c r="J344" s="1459"/>
      <c r="K344" s="1463"/>
      <c r="L344" s="280"/>
      <c r="M344" s="1218"/>
      <c r="N344" s="325"/>
      <c r="O344" s="297">
        <f t="shared" si="18"/>
        <v>0</v>
      </c>
      <c r="P344" s="1477"/>
      <c r="Q344" s="280"/>
      <c r="R344" s="280"/>
      <c r="S344" s="391">
        <f t="shared" si="19"/>
        <v>0</v>
      </c>
      <c r="T344" s="391">
        <f t="shared" si="20"/>
        <v>0</v>
      </c>
      <c r="U344" s="4"/>
      <c r="AE344" s="8"/>
    </row>
    <row r="345" spans="1:31" x14ac:dyDescent="0.2">
      <c r="A345" s="165"/>
      <c r="B345" s="165"/>
      <c r="C345" s="165"/>
      <c r="D345" s="1215"/>
      <c r="E345" s="394"/>
      <c r="F345" s="1459"/>
      <c r="G345" s="1417"/>
      <c r="H345" s="155"/>
      <c r="I345" s="155"/>
      <c r="J345" s="1459"/>
      <c r="K345" s="1463"/>
      <c r="L345" s="280"/>
      <c r="M345" s="1218"/>
      <c r="N345" s="325"/>
      <c r="O345" s="297">
        <f t="shared" si="18"/>
        <v>0</v>
      </c>
      <c r="P345" s="1477"/>
      <c r="Q345" s="280"/>
      <c r="R345" s="280"/>
      <c r="S345" s="391">
        <f t="shared" si="19"/>
        <v>0</v>
      </c>
      <c r="T345" s="391">
        <f t="shared" si="20"/>
        <v>0</v>
      </c>
      <c r="U345" s="4"/>
      <c r="AE345" s="8"/>
    </row>
    <row r="346" spans="1:31" x14ac:dyDescent="0.2">
      <c r="A346" s="165"/>
      <c r="B346" s="165"/>
      <c r="C346" s="165"/>
      <c r="D346" s="1215"/>
      <c r="E346" s="394"/>
      <c r="F346" s="1459"/>
      <c r="G346" s="1417"/>
      <c r="H346" s="155"/>
      <c r="I346" s="155"/>
      <c r="J346" s="1459"/>
      <c r="K346" s="1463"/>
      <c r="L346" s="280"/>
      <c r="M346" s="1218"/>
      <c r="N346" s="325"/>
      <c r="O346" s="297">
        <f t="shared" si="18"/>
        <v>0</v>
      </c>
      <c r="P346" s="1477"/>
      <c r="Q346" s="280"/>
      <c r="R346" s="280"/>
      <c r="S346" s="391">
        <f t="shared" si="19"/>
        <v>0</v>
      </c>
      <c r="T346" s="391">
        <f t="shared" si="20"/>
        <v>0</v>
      </c>
      <c r="U346" s="4"/>
      <c r="AE346" s="8"/>
    </row>
    <row r="347" spans="1:31" x14ac:dyDescent="0.2">
      <c r="A347" s="165"/>
      <c r="B347" s="165"/>
      <c r="C347" s="165"/>
      <c r="D347" s="1215"/>
      <c r="E347" s="394"/>
      <c r="F347" s="1459"/>
      <c r="G347" s="1417"/>
      <c r="H347" s="155"/>
      <c r="I347" s="155"/>
      <c r="J347" s="1459"/>
      <c r="K347" s="1463"/>
      <c r="L347" s="280"/>
      <c r="M347" s="1218"/>
      <c r="N347" s="325"/>
      <c r="O347" s="297">
        <f t="shared" si="18"/>
        <v>0</v>
      </c>
      <c r="P347" s="1477"/>
      <c r="Q347" s="280"/>
      <c r="R347" s="280"/>
      <c r="S347" s="391">
        <f t="shared" si="19"/>
        <v>0</v>
      </c>
      <c r="T347" s="391">
        <f t="shared" si="20"/>
        <v>0</v>
      </c>
      <c r="U347" s="4"/>
      <c r="AE347" s="8"/>
    </row>
    <row r="348" spans="1:31" x14ac:dyDescent="0.2">
      <c r="A348" s="165"/>
      <c r="B348" s="165"/>
      <c r="C348" s="165"/>
      <c r="D348" s="1215"/>
      <c r="E348" s="394"/>
      <c r="F348" s="1459"/>
      <c r="G348" s="1417"/>
      <c r="H348" s="155"/>
      <c r="I348" s="155"/>
      <c r="J348" s="1459"/>
      <c r="K348" s="1463"/>
      <c r="L348" s="280"/>
      <c r="M348" s="1218"/>
      <c r="N348" s="325"/>
      <c r="O348" s="297">
        <f t="shared" si="18"/>
        <v>0</v>
      </c>
      <c r="P348" s="1477"/>
      <c r="Q348" s="280"/>
      <c r="R348" s="280"/>
      <c r="S348" s="391">
        <f t="shared" si="19"/>
        <v>0</v>
      </c>
      <c r="T348" s="391">
        <f t="shared" si="20"/>
        <v>0</v>
      </c>
      <c r="U348" s="4"/>
      <c r="AE348" s="8"/>
    </row>
    <row r="349" spans="1:31" x14ac:dyDescent="0.2">
      <c r="A349" s="165"/>
      <c r="B349" s="165"/>
      <c r="C349" s="165"/>
      <c r="D349" s="1215"/>
      <c r="E349" s="394"/>
      <c r="F349" s="1459"/>
      <c r="G349" s="1417"/>
      <c r="H349" s="155"/>
      <c r="I349" s="155"/>
      <c r="J349" s="1459"/>
      <c r="K349" s="1463"/>
      <c r="L349" s="280"/>
      <c r="M349" s="1218"/>
      <c r="N349" s="325"/>
      <c r="O349" s="297">
        <f t="shared" si="18"/>
        <v>0</v>
      </c>
      <c r="P349" s="1477"/>
      <c r="Q349" s="280"/>
      <c r="R349" s="280"/>
      <c r="S349" s="391">
        <f t="shared" si="19"/>
        <v>0</v>
      </c>
      <c r="T349" s="391">
        <f t="shared" si="20"/>
        <v>0</v>
      </c>
      <c r="U349" s="4"/>
      <c r="AE349" s="8"/>
    </row>
    <row r="350" spans="1:31" x14ac:dyDescent="0.2">
      <c r="A350" s="165"/>
      <c r="B350" s="165"/>
      <c r="C350" s="165"/>
      <c r="D350" s="1215"/>
      <c r="E350" s="394"/>
      <c r="F350" s="1459"/>
      <c r="G350" s="1417"/>
      <c r="H350" s="155"/>
      <c r="I350" s="155"/>
      <c r="J350" s="1459"/>
      <c r="K350" s="1463"/>
      <c r="L350" s="280"/>
      <c r="M350" s="1218"/>
      <c r="N350" s="325"/>
      <c r="O350" s="297">
        <f t="shared" si="18"/>
        <v>0</v>
      </c>
      <c r="P350" s="1477"/>
      <c r="Q350" s="280"/>
      <c r="R350" s="280"/>
      <c r="S350" s="391">
        <f t="shared" si="19"/>
        <v>0</v>
      </c>
      <c r="T350" s="391">
        <f t="shared" si="20"/>
        <v>0</v>
      </c>
      <c r="U350" s="4"/>
      <c r="AE350" s="8"/>
    </row>
    <row r="351" spans="1:31" x14ac:dyDescent="0.2">
      <c r="A351" s="165"/>
      <c r="B351" s="165"/>
      <c r="C351" s="165"/>
      <c r="D351" s="1215"/>
      <c r="E351" s="394"/>
      <c r="F351" s="1459"/>
      <c r="G351" s="1417"/>
      <c r="H351" s="155"/>
      <c r="I351" s="155"/>
      <c r="J351" s="1459"/>
      <c r="K351" s="1463"/>
      <c r="L351" s="280"/>
      <c r="M351" s="1218"/>
      <c r="N351" s="325"/>
      <c r="O351" s="297">
        <f t="shared" si="18"/>
        <v>0</v>
      </c>
      <c r="P351" s="1477"/>
      <c r="Q351" s="280"/>
      <c r="R351" s="280"/>
      <c r="S351" s="391">
        <f t="shared" si="19"/>
        <v>0</v>
      </c>
      <c r="T351" s="391">
        <f t="shared" si="20"/>
        <v>0</v>
      </c>
      <c r="U351" s="4"/>
      <c r="AE351" s="8"/>
    </row>
    <row r="352" spans="1:31" x14ac:dyDescent="0.2">
      <c r="A352" s="165"/>
      <c r="B352" s="165"/>
      <c r="C352" s="165"/>
      <c r="D352" s="1215"/>
      <c r="E352" s="394"/>
      <c r="F352" s="1459"/>
      <c r="G352" s="1417"/>
      <c r="H352" s="155"/>
      <c r="I352" s="155"/>
      <c r="J352" s="1459"/>
      <c r="K352" s="1463"/>
      <c r="L352" s="280"/>
      <c r="M352" s="1218"/>
      <c r="N352" s="325"/>
      <c r="O352" s="297">
        <f t="shared" si="18"/>
        <v>0</v>
      </c>
      <c r="P352" s="1477"/>
      <c r="Q352" s="280"/>
      <c r="R352" s="280"/>
      <c r="S352" s="391">
        <f t="shared" si="19"/>
        <v>0</v>
      </c>
      <c r="T352" s="391">
        <f t="shared" si="20"/>
        <v>0</v>
      </c>
      <c r="U352" s="4"/>
      <c r="AE352" s="8"/>
    </row>
    <row r="353" spans="1:31" x14ac:dyDescent="0.2">
      <c r="A353" s="165"/>
      <c r="B353" s="165"/>
      <c r="C353" s="165"/>
      <c r="D353" s="1215"/>
      <c r="E353" s="394"/>
      <c r="F353" s="1459"/>
      <c r="G353" s="1417"/>
      <c r="H353" s="155"/>
      <c r="I353" s="155"/>
      <c r="J353" s="1459"/>
      <c r="K353" s="1463"/>
      <c r="L353" s="280"/>
      <c r="M353" s="1218"/>
      <c r="N353" s="325"/>
      <c r="O353" s="297">
        <f t="shared" ref="O353:O416" si="21">M353+N353</f>
        <v>0</v>
      </c>
      <c r="P353" s="1477"/>
      <c r="Q353" s="280"/>
      <c r="R353" s="280"/>
      <c r="S353" s="391">
        <f t="shared" ref="S353:S416" si="22">IF(K353=$AA$46,O353,0)</f>
        <v>0</v>
      </c>
      <c r="T353" s="391">
        <f t="shared" ref="T353:T416" si="23">IF(OR(K353=$AA$47,ISBLANK(K353)),O353,0)</f>
        <v>0</v>
      </c>
      <c r="U353" s="4"/>
      <c r="AE353" s="8"/>
    </row>
    <row r="354" spans="1:31" x14ac:dyDescent="0.2">
      <c r="A354" s="165"/>
      <c r="B354" s="165"/>
      <c r="C354" s="165"/>
      <c r="D354" s="1215"/>
      <c r="E354" s="394"/>
      <c r="F354" s="1459"/>
      <c r="G354" s="1417"/>
      <c r="H354" s="155"/>
      <c r="I354" s="155"/>
      <c r="J354" s="1459"/>
      <c r="K354" s="1463"/>
      <c r="L354" s="280"/>
      <c r="M354" s="1218"/>
      <c r="N354" s="325"/>
      <c r="O354" s="297">
        <f t="shared" si="21"/>
        <v>0</v>
      </c>
      <c r="P354" s="1477"/>
      <c r="Q354" s="280"/>
      <c r="R354" s="280"/>
      <c r="S354" s="391">
        <f t="shared" si="22"/>
        <v>0</v>
      </c>
      <c r="T354" s="391">
        <f t="shared" si="23"/>
        <v>0</v>
      </c>
      <c r="U354" s="4"/>
      <c r="AE354" s="8"/>
    </row>
    <row r="355" spans="1:31" x14ac:dyDescent="0.2">
      <c r="A355" s="165"/>
      <c r="B355" s="165"/>
      <c r="C355" s="165"/>
      <c r="D355" s="1215"/>
      <c r="E355" s="394"/>
      <c r="F355" s="1459"/>
      <c r="G355" s="1417"/>
      <c r="H355" s="155"/>
      <c r="I355" s="155"/>
      <c r="J355" s="1459"/>
      <c r="K355" s="1463"/>
      <c r="L355" s="280"/>
      <c r="M355" s="1218"/>
      <c r="N355" s="325"/>
      <c r="O355" s="297">
        <f t="shared" si="21"/>
        <v>0</v>
      </c>
      <c r="P355" s="1477"/>
      <c r="Q355" s="280"/>
      <c r="R355" s="280"/>
      <c r="S355" s="391">
        <f t="shared" si="22"/>
        <v>0</v>
      </c>
      <c r="T355" s="391">
        <f t="shared" si="23"/>
        <v>0</v>
      </c>
      <c r="U355" s="4"/>
      <c r="AE355" s="8"/>
    </row>
    <row r="356" spans="1:31" x14ac:dyDescent="0.2">
      <c r="A356" s="165"/>
      <c r="B356" s="165"/>
      <c r="C356" s="165"/>
      <c r="D356" s="1215"/>
      <c r="E356" s="394"/>
      <c r="F356" s="1459"/>
      <c r="G356" s="1417"/>
      <c r="H356" s="155"/>
      <c r="I356" s="155"/>
      <c r="J356" s="1459"/>
      <c r="K356" s="1463"/>
      <c r="L356" s="280"/>
      <c r="M356" s="1218"/>
      <c r="N356" s="325"/>
      <c r="O356" s="297">
        <f t="shared" si="21"/>
        <v>0</v>
      </c>
      <c r="P356" s="1477"/>
      <c r="Q356" s="280"/>
      <c r="R356" s="280"/>
      <c r="S356" s="391">
        <f t="shared" si="22"/>
        <v>0</v>
      </c>
      <c r="T356" s="391">
        <f t="shared" si="23"/>
        <v>0</v>
      </c>
      <c r="U356" s="4"/>
      <c r="AE356" s="8"/>
    </row>
    <row r="357" spans="1:31" x14ac:dyDescent="0.2">
      <c r="A357" s="165"/>
      <c r="B357" s="165"/>
      <c r="C357" s="165"/>
      <c r="D357" s="1215"/>
      <c r="E357" s="394"/>
      <c r="F357" s="1459"/>
      <c r="G357" s="1417"/>
      <c r="H357" s="155"/>
      <c r="I357" s="155"/>
      <c r="J357" s="1459"/>
      <c r="K357" s="1463"/>
      <c r="L357" s="280"/>
      <c r="M357" s="1218"/>
      <c r="N357" s="325"/>
      <c r="O357" s="297">
        <f t="shared" si="21"/>
        <v>0</v>
      </c>
      <c r="P357" s="1477"/>
      <c r="Q357" s="280"/>
      <c r="R357" s="280"/>
      <c r="S357" s="391">
        <f t="shared" si="22"/>
        <v>0</v>
      </c>
      <c r="T357" s="391">
        <f t="shared" si="23"/>
        <v>0</v>
      </c>
      <c r="U357" s="4"/>
      <c r="AE357" s="8"/>
    </row>
    <row r="358" spans="1:31" x14ac:dyDescent="0.2">
      <c r="A358" s="165"/>
      <c r="B358" s="165"/>
      <c r="C358" s="165"/>
      <c r="D358" s="1215"/>
      <c r="E358" s="394"/>
      <c r="F358" s="1459"/>
      <c r="G358" s="1417"/>
      <c r="H358" s="155"/>
      <c r="I358" s="155"/>
      <c r="J358" s="1459"/>
      <c r="K358" s="1463"/>
      <c r="L358" s="280"/>
      <c r="M358" s="1218"/>
      <c r="N358" s="325"/>
      <c r="O358" s="297">
        <f t="shared" si="21"/>
        <v>0</v>
      </c>
      <c r="P358" s="1477"/>
      <c r="Q358" s="280"/>
      <c r="R358" s="280"/>
      <c r="S358" s="391">
        <f t="shared" si="22"/>
        <v>0</v>
      </c>
      <c r="T358" s="391">
        <f t="shared" si="23"/>
        <v>0</v>
      </c>
      <c r="U358" s="4"/>
      <c r="AE358" s="8"/>
    </row>
    <row r="359" spans="1:31" x14ac:dyDescent="0.2">
      <c r="A359" s="165"/>
      <c r="B359" s="165"/>
      <c r="C359" s="165"/>
      <c r="D359" s="1215"/>
      <c r="E359" s="394"/>
      <c r="F359" s="1459"/>
      <c r="G359" s="1417"/>
      <c r="H359" s="155"/>
      <c r="I359" s="155"/>
      <c r="J359" s="1459"/>
      <c r="K359" s="1463"/>
      <c r="L359" s="280"/>
      <c r="M359" s="1218"/>
      <c r="N359" s="325"/>
      <c r="O359" s="297">
        <f t="shared" si="21"/>
        <v>0</v>
      </c>
      <c r="P359" s="1477"/>
      <c r="Q359" s="280"/>
      <c r="R359" s="280"/>
      <c r="S359" s="391">
        <f t="shared" si="22"/>
        <v>0</v>
      </c>
      <c r="T359" s="391">
        <f t="shared" si="23"/>
        <v>0</v>
      </c>
      <c r="U359" s="4"/>
      <c r="AE359" s="8"/>
    </row>
    <row r="360" spans="1:31" x14ac:dyDescent="0.2">
      <c r="A360" s="165"/>
      <c r="B360" s="165"/>
      <c r="C360" s="165"/>
      <c r="D360" s="1215"/>
      <c r="E360" s="394"/>
      <c r="F360" s="1459"/>
      <c r="G360" s="1417"/>
      <c r="H360" s="155"/>
      <c r="I360" s="155"/>
      <c r="J360" s="1459"/>
      <c r="K360" s="1463"/>
      <c r="L360" s="280"/>
      <c r="M360" s="1218"/>
      <c r="N360" s="325"/>
      <c r="O360" s="297">
        <f t="shared" si="21"/>
        <v>0</v>
      </c>
      <c r="P360" s="1477"/>
      <c r="Q360" s="280"/>
      <c r="R360" s="280"/>
      <c r="S360" s="391">
        <f t="shared" si="22"/>
        <v>0</v>
      </c>
      <c r="T360" s="391">
        <f t="shared" si="23"/>
        <v>0</v>
      </c>
      <c r="U360" s="4"/>
      <c r="AE360" s="8"/>
    </row>
    <row r="361" spans="1:31" x14ac:dyDescent="0.2">
      <c r="A361" s="165"/>
      <c r="B361" s="165"/>
      <c r="C361" s="165"/>
      <c r="D361" s="1215"/>
      <c r="E361" s="394"/>
      <c r="F361" s="1459"/>
      <c r="G361" s="1417"/>
      <c r="H361" s="155"/>
      <c r="I361" s="155"/>
      <c r="J361" s="1459"/>
      <c r="K361" s="1463"/>
      <c r="L361" s="280"/>
      <c r="M361" s="1218"/>
      <c r="N361" s="325"/>
      <c r="O361" s="297">
        <f t="shared" si="21"/>
        <v>0</v>
      </c>
      <c r="P361" s="1477"/>
      <c r="Q361" s="280"/>
      <c r="R361" s="280"/>
      <c r="S361" s="391">
        <f t="shared" si="22"/>
        <v>0</v>
      </c>
      <c r="T361" s="391">
        <f t="shared" si="23"/>
        <v>0</v>
      </c>
      <c r="U361" s="4"/>
      <c r="AE361" s="8"/>
    </row>
    <row r="362" spans="1:31" x14ac:dyDescent="0.2">
      <c r="A362" s="165"/>
      <c r="B362" s="165"/>
      <c r="C362" s="165"/>
      <c r="D362" s="1215"/>
      <c r="E362" s="394"/>
      <c r="F362" s="1459"/>
      <c r="G362" s="1417"/>
      <c r="H362" s="155"/>
      <c r="I362" s="155"/>
      <c r="J362" s="1459"/>
      <c r="K362" s="1463"/>
      <c r="L362" s="280"/>
      <c r="M362" s="1218"/>
      <c r="N362" s="325"/>
      <c r="O362" s="297">
        <f t="shared" si="21"/>
        <v>0</v>
      </c>
      <c r="P362" s="1477"/>
      <c r="Q362" s="280"/>
      <c r="R362" s="280"/>
      <c r="S362" s="391">
        <f t="shared" si="22"/>
        <v>0</v>
      </c>
      <c r="T362" s="391">
        <f t="shared" si="23"/>
        <v>0</v>
      </c>
      <c r="U362" s="4"/>
      <c r="AE362" s="8"/>
    </row>
    <row r="363" spans="1:31" x14ac:dyDescent="0.2">
      <c r="A363" s="165"/>
      <c r="B363" s="165"/>
      <c r="C363" s="165"/>
      <c r="D363" s="1215"/>
      <c r="E363" s="394"/>
      <c r="F363" s="1459"/>
      <c r="G363" s="1417"/>
      <c r="H363" s="155"/>
      <c r="I363" s="155"/>
      <c r="J363" s="1459"/>
      <c r="K363" s="1463"/>
      <c r="L363" s="280"/>
      <c r="M363" s="1218"/>
      <c r="N363" s="325"/>
      <c r="O363" s="297">
        <f t="shared" si="21"/>
        <v>0</v>
      </c>
      <c r="P363" s="1477"/>
      <c r="Q363" s="280"/>
      <c r="R363" s="280"/>
      <c r="S363" s="391">
        <f t="shared" si="22"/>
        <v>0</v>
      </c>
      <c r="T363" s="391">
        <f t="shared" si="23"/>
        <v>0</v>
      </c>
      <c r="U363" s="4"/>
      <c r="AE363" s="8"/>
    </row>
    <row r="364" spans="1:31" x14ac:dyDescent="0.2">
      <c r="A364" s="165"/>
      <c r="B364" s="165"/>
      <c r="C364" s="165"/>
      <c r="D364" s="1215"/>
      <c r="E364" s="394"/>
      <c r="F364" s="1459"/>
      <c r="G364" s="1417"/>
      <c r="H364" s="155"/>
      <c r="I364" s="155"/>
      <c r="J364" s="1459"/>
      <c r="K364" s="1463"/>
      <c r="L364" s="280"/>
      <c r="M364" s="1218"/>
      <c r="N364" s="325"/>
      <c r="O364" s="297">
        <f t="shared" si="21"/>
        <v>0</v>
      </c>
      <c r="P364" s="1477"/>
      <c r="Q364" s="280"/>
      <c r="R364" s="280"/>
      <c r="S364" s="391">
        <f t="shared" si="22"/>
        <v>0</v>
      </c>
      <c r="T364" s="391">
        <f t="shared" si="23"/>
        <v>0</v>
      </c>
      <c r="U364" s="4"/>
      <c r="AE364" s="8"/>
    </row>
    <row r="365" spans="1:31" x14ac:dyDescent="0.2">
      <c r="A365" s="165"/>
      <c r="B365" s="165"/>
      <c r="C365" s="165"/>
      <c r="D365" s="1215"/>
      <c r="E365" s="394"/>
      <c r="F365" s="1459"/>
      <c r="G365" s="1417"/>
      <c r="H365" s="155"/>
      <c r="I365" s="155"/>
      <c r="J365" s="1459"/>
      <c r="K365" s="1463"/>
      <c r="L365" s="280"/>
      <c r="M365" s="1218"/>
      <c r="N365" s="325"/>
      <c r="O365" s="297">
        <f t="shared" si="21"/>
        <v>0</v>
      </c>
      <c r="P365" s="1477"/>
      <c r="Q365" s="280"/>
      <c r="R365" s="280"/>
      <c r="S365" s="391">
        <f t="shared" si="22"/>
        <v>0</v>
      </c>
      <c r="T365" s="391">
        <f t="shared" si="23"/>
        <v>0</v>
      </c>
      <c r="U365" s="4"/>
      <c r="AE365" s="8"/>
    </row>
    <row r="366" spans="1:31" x14ac:dyDescent="0.2">
      <c r="A366" s="165"/>
      <c r="B366" s="165"/>
      <c r="C366" s="165"/>
      <c r="D366" s="1215"/>
      <c r="E366" s="394"/>
      <c r="F366" s="1459"/>
      <c r="G366" s="1417"/>
      <c r="H366" s="155"/>
      <c r="I366" s="155"/>
      <c r="J366" s="1459"/>
      <c r="K366" s="1463"/>
      <c r="L366" s="280"/>
      <c r="M366" s="1218"/>
      <c r="N366" s="325"/>
      <c r="O366" s="297">
        <f t="shared" si="21"/>
        <v>0</v>
      </c>
      <c r="P366" s="1477"/>
      <c r="Q366" s="280"/>
      <c r="R366" s="280"/>
      <c r="S366" s="391">
        <f t="shared" si="22"/>
        <v>0</v>
      </c>
      <c r="T366" s="391">
        <f t="shared" si="23"/>
        <v>0</v>
      </c>
      <c r="U366" s="4"/>
      <c r="AE366" s="8"/>
    </row>
    <row r="367" spans="1:31" x14ac:dyDescent="0.2">
      <c r="A367" s="165"/>
      <c r="B367" s="165"/>
      <c r="C367" s="165"/>
      <c r="D367" s="1215"/>
      <c r="E367" s="394"/>
      <c r="F367" s="1459"/>
      <c r="G367" s="1417"/>
      <c r="H367" s="155"/>
      <c r="I367" s="155"/>
      <c r="J367" s="1459"/>
      <c r="K367" s="1463"/>
      <c r="L367" s="280"/>
      <c r="M367" s="1218"/>
      <c r="N367" s="325"/>
      <c r="O367" s="297">
        <f t="shared" si="21"/>
        <v>0</v>
      </c>
      <c r="P367" s="1477"/>
      <c r="Q367" s="280"/>
      <c r="R367" s="280"/>
      <c r="S367" s="391">
        <f t="shared" si="22"/>
        <v>0</v>
      </c>
      <c r="T367" s="391">
        <f t="shared" si="23"/>
        <v>0</v>
      </c>
      <c r="U367" s="4"/>
      <c r="AE367" s="8"/>
    </row>
    <row r="368" spans="1:31" x14ac:dyDescent="0.2">
      <c r="A368" s="165"/>
      <c r="B368" s="165"/>
      <c r="C368" s="165"/>
      <c r="D368" s="1215"/>
      <c r="E368" s="394"/>
      <c r="F368" s="1459"/>
      <c r="G368" s="1417"/>
      <c r="H368" s="155"/>
      <c r="I368" s="155"/>
      <c r="J368" s="1459"/>
      <c r="K368" s="1463"/>
      <c r="L368" s="280"/>
      <c r="M368" s="1218"/>
      <c r="N368" s="325"/>
      <c r="O368" s="297">
        <f t="shared" si="21"/>
        <v>0</v>
      </c>
      <c r="P368" s="1477"/>
      <c r="Q368" s="280"/>
      <c r="R368" s="280"/>
      <c r="S368" s="391">
        <f t="shared" si="22"/>
        <v>0</v>
      </c>
      <c r="T368" s="391">
        <f t="shared" si="23"/>
        <v>0</v>
      </c>
      <c r="U368" s="4"/>
      <c r="AE368" s="8"/>
    </row>
    <row r="369" spans="1:31" x14ac:dyDescent="0.2">
      <c r="A369" s="165"/>
      <c r="B369" s="165"/>
      <c r="C369" s="165"/>
      <c r="D369" s="1215"/>
      <c r="E369" s="394"/>
      <c r="F369" s="1459"/>
      <c r="G369" s="1417"/>
      <c r="H369" s="155"/>
      <c r="I369" s="155"/>
      <c r="J369" s="1459"/>
      <c r="K369" s="1463"/>
      <c r="L369" s="280"/>
      <c r="M369" s="1218"/>
      <c r="N369" s="325"/>
      <c r="O369" s="297">
        <f t="shared" si="21"/>
        <v>0</v>
      </c>
      <c r="P369" s="1477"/>
      <c r="Q369" s="280"/>
      <c r="R369" s="280"/>
      <c r="S369" s="391">
        <f t="shared" si="22"/>
        <v>0</v>
      </c>
      <c r="T369" s="391">
        <f t="shared" si="23"/>
        <v>0</v>
      </c>
      <c r="U369" s="4"/>
      <c r="AE369" s="8"/>
    </row>
    <row r="370" spans="1:31" x14ac:dyDescent="0.2">
      <c r="A370" s="165"/>
      <c r="B370" s="165"/>
      <c r="C370" s="165"/>
      <c r="D370" s="1215"/>
      <c r="E370" s="394"/>
      <c r="F370" s="1459"/>
      <c r="G370" s="1417"/>
      <c r="H370" s="155"/>
      <c r="I370" s="155"/>
      <c r="J370" s="1459"/>
      <c r="K370" s="1463"/>
      <c r="L370" s="280"/>
      <c r="M370" s="1218"/>
      <c r="N370" s="325"/>
      <c r="O370" s="297">
        <f t="shared" si="21"/>
        <v>0</v>
      </c>
      <c r="P370" s="1477"/>
      <c r="Q370" s="280"/>
      <c r="R370" s="280"/>
      <c r="S370" s="391">
        <f t="shared" si="22"/>
        <v>0</v>
      </c>
      <c r="T370" s="391">
        <f t="shared" si="23"/>
        <v>0</v>
      </c>
      <c r="U370" s="4"/>
      <c r="AE370" s="8"/>
    </row>
    <row r="371" spans="1:31" x14ac:dyDescent="0.2">
      <c r="A371" s="165"/>
      <c r="B371" s="165"/>
      <c r="C371" s="165"/>
      <c r="D371" s="1215"/>
      <c r="E371" s="394"/>
      <c r="F371" s="1459"/>
      <c r="G371" s="1417"/>
      <c r="H371" s="155"/>
      <c r="I371" s="155"/>
      <c r="J371" s="1459"/>
      <c r="K371" s="1463"/>
      <c r="L371" s="280"/>
      <c r="M371" s="1218"/>
      <c r="N371" s="325"/>
      <c r="O371" s="297">
        <f t="shared" si="21"/>
        <v>0</v>
      </c>
      <c r="P371" s="1477"/>
      <c r="Q371" s="280"/>
      <c r="R371" s="280"/>
      <c r="S371" s="391">
        <f t="shared" si="22"/>
        <v>0</v>
      </c>
      <c r="T371" s="391">
        <f t="shared" si="23"/>
        <v>0</v>
      </c>
      <c r="U371" s="4"/>
      <c r="AE371" s="8"/>
    </row>
    <row r="372" spans="1:31" x14ac:dyDescent="0.2">
      <c r="A372" s="165"/>
      <c r="B372" s="165"/>
      <c r="C372" s="165"/>
      <c r="D372" s="1215"/>
      <c r="E372" s="394"/>
      <c r="F372" s="1459"/>
      <c r="G372" s="1417"/>
      <c r="H372" s="155"/>
      <c r="I372" s="155"/>
      <c r="J372" s="1459"/>
      <c r="K372" s="1463"/>
      <c r="L372" s="280"/>
      <c r="M372" s="1218"/>
      <c r="N372" s="325"/>
      <c r="O372" s="297">
        <f t="shared" si="21"/>
        <v>0</v>
      </c>
      <c r="P372" s="1477"/>
      <c r="Q372" s="280"/>
      <c r="R372" s="280"/>
      <c r="S372" s="391">
        <f t="shared" si="22"/>
        <v>0</v>
      </c>
      <c r="T372" s="391">
        <f t="shared" si="23"/>
        <v>0</v>
      </c>
      <c r="U372" s="4"/>
      <c r="AE372" s="8"/>
    </row>
    <row r="373" spans="1:31" x14ac:dyDescent="0.2">
      <c r="A373" s="165"/>
      <c r="B373" s="165"/>
      <c r="C373" s="165"/>
      <c r="D373" s="1215"/>
      <c r="E373" s="394"/>
      <c r="F373" s="1459"/>
      <c r="G373" s="1417"/>
      <c r="H373" s="155"/>
      <c r="I373" s="155"/>
      <c r="J373" s="1459"/>
      <c r="K373" s="1463"/>
      <c r="L373" s="280"/>
      <c r="M373" s="1218"/>
      <c r="N373" s="325"/>
      <c r="O373" s="297">
        <f t="shared" si="21"/>
        <v>0</v>
      </c>
      <c r="P373" s="1477"/>
      <c r="Q373" s="280"/>
      <c r="R373" s="280"/>
      <c r="S373" s="391">
        <f t="shared" si="22"/>
        <v>0</v>
      </c>
      <c r="T373" s="391">
        <f t="shared" si="23"/>
        <v>0</v>
      </c>
      <c r="U373" s="4"/>
      <c r="AE373" s="8"/>
    </row>
    <row r="374" spans="1:31" x14ac:dyDescent="0.2">
      <c r="A374" s="165"/>
      <c r="B374" s="165"/>
      <c r="C374" s="165"/>
      <c r="D374" s="1215"/>
      <c r="E374" s="394"/>
      <c r="F374" s="1459"/>
      <c r="G374" s="1417"/>
      <c r="H374" s="155"/>
      <c r="I374" s="155"/>
      <c r="J374" s="1459"/>
      <c r="K374" s="1463"/>
      <c r="L374" s="280"/>
      <c r="M374" s="1218"/>
      <c r="N374" s="325"/>
      <c r="O374" s="297">
        <f t="shared" si="21"/>
        <v>0</v>
      </c>
      <c r="P374" s="1477"/>
      <c r="Q374" s="280"/>
      <c r="R374" s="280"/>
      <c r="S374" s="391">
        <f t="shared" si="22"/>
        <v>0</v>
      </c>
      <c r="T374" s="391">
        <f t="shared" si="23"/>
        <v>0</v>
      </c>
      <c r="U374" s="4"/>
      <c r="AE374" s="8"/>
    </row>
    <row r="375" spans="1:31" x14ac:dyDescent="0.2">
      <c r="A375" s="165"/>
      <c r="B375" s="165"/>
      <c r="C375" s="165"/>
      <c r="D375" s="1215"/>
      <c r="E375" s="394"/>
      <c r="F375" s="1459"/>
      <c r="G375" s="1417"/>
      <c r="H375" s="155"/>
      <c r="I375" s="155"/>
      <c r="J375" s="1459"/>
      <c r="K375" s="1463"/>
      <c r="L375" s="280"/>
      <c r="M375" s="1218"/>
      <c r="N375" s="325"/>
      <c r="O375" s="297">
        <f t="shared" si="21"/>
        <v>0</v>
      </c>
      <c r="P375" s="1477"/>
      <c r="Q375" s="280"/>
      <c r="R375" s="280"/>
      <c r="S375" s="391">
        <f t="shared" si="22"/>
        <v>0</v>
      </c>
      <c r="T375" s="391">
        <f t="shared" si="23"/>
        <v>0</v>
      </c>
      <c r="U375" s="4"/>
      <c r="AE375" s="8"/>
    </row>
    <row r="376" spans="1:31" x14ac:dyDescent="0.2">
      <c r="A376" s="165"/>
      <c r="B376" s="165"/>
      <c r="C376" s="165"/>
      <c r="D376" s="1215"/>
      <c r="E376" s="394"/>
      <c r="F376" s="1459"/>
      <c r="G376" s="1417"/>
      <c r="H376" s="155"/>
      <c r="I376" s="155"/>
      <c r="J376" s="1459"/>
      <c r="K376" s="1463"/>
      <c r="L376" s="280"/>
      <c r="M376" s="1218"/>
      <c r="N376" s="325"/>
      <c r="O376" s="297">
        <f t="shared" si="21"/>
        <v>0</v>
      </c>
      <c r="P376" s="1477"/>
      <c r="Q376" s="280"/>
      <c r="R376" s="280"/>
      <c r="S376" s="391">
        <f t="shared" si="22"/>
        <v>0</v>
      </c>
      <c r="T376" s="391">
        <f t="shared" si="23"/>
        <v>0</v>
      </c>
      <c r="U376" s="4"/>
      <c r="AE376" s="8"/>
    </row>
    <row r="377" spans="1:31" x14ac:dyDescent="0.2">
      <c r="A377" s="165"/>
      <c r="B377" s="165"/>
      <c r="C377" s="165"/>
      <c r="D377" s="1215"/>
      <c r="E377" s="394"/>
      <c r="F377" s="1459"/>
      <c r="G377" s="1417"/>
      <c r="H377" s="155"/>
      <c r="I377" s="155"/>
      <c r="J377" s="1459"/>
      <c r="K377" s="1463"/>
      <c r="L377" s="280"/>
      <c r="M377" s="1218"/>
      <c r="N377" s="325"/>
      <c r="O377" s="297">
        <f t="shared" si="21"/>
        <v>0</v>
      </c>
      <c r="P377" s="1477"/>
      <c r="Q377" s="280"/>
      <c r="R377" s="280"/>
      <c r="S377" s="391">
        <f t="shared" si="22"/>
        <v>0</v>
      </c>
      <c r="T377" s="391">
        <f t="shared" si="23"/>
        <v>0</v>
      </c>
      <c r="U377" s="4"/>
      <c r="AE377" s="8"/>
    </row>
    <row r="378" spans="1:31" x14ac:dyDescent="0.2">
      <c r="A378" s="165"/>
      <c r="B378" s="165"/>
      <c r="C378" s="165"/>
      <c r="D378" s="1215"/>
      <c r="E378" s="394"/>
      <c r="F378" s="1459"/>
      <c r="G378" s="1417"/>
      <c r="H378" s="155"/>
      <c r="I378" s="155"/>
      <c r="J378" s="1459"/>
      <c r="K378" s="1463"/>
      <c r="L378" s="280"/>
      <c r="M378" s="1218"/>
      <c r="N378" s="325"/>
      <c r="O378" s="297">
        <f t="shared" si="21"/>
        <v>0</v>
      </c>
      <c r="P378" s="1477"/>
      <c r="Q378" s="280"/>
      <c r="R378" s="280"/>
      <c r="S378" s="391">
        <f t="shared" si="22"/>
        <v>0</v>
      </c>
      <c r="T378" s="391">
        <f t="shared" si="23"/>
        <v>0</v>
      </c>
      <c r="U378" s="4"/>
      <c r="AE378" s="8"/>
    </row>
    <row r="379" spans="1:31" x14ac:dyDescent="0.2">
      <c r="A379" s="165"/>
      <c r="B379" s="165"/>
      <c r="C379" s="165"/>
      <c r="D379" s="1215"/>
      <c r="E379" s="394"/>
      <c r="F379" s="1459"/>
      <c r="G379" s="1417"/>
      <c r="H379" s="155"/>
      <c r="I379" s="155"/>
      <c r="J379" s="1459"/>
      <c r="K379" s="1463"/>
      <c r="L379" s="280"/>
      <c r="M379" s="1218"/>
      <c r="N379" s="325"/>
      <c r="O379" s="297">
        <f t="shared" si="21"/>
        <v>0</v>
      </c>
      <c r="P379" s="1477"/>
      <c r="Q379" s="280"/>
      <c r="R379" s="280"/>
      <c r="S379" s="391">
        <f t="shared" si="22"/>
        <v>0</v>
      </c>
      <c r="T379" s="391">
        <f t="shared" si="23"/>
        <v>0</v>
      </c>
      <c r="U379" s="4"/>
      <c r="AE379" s="8"/>
    </row>
    <row r="380" spans="1:31" x14ac:dyDescent="0.2">
      <c r="A380" s="165"/>
      <c r="B380" s="165"/>
      <c r="C380" s="165"/>
      <c r="D380" s="1215"/>
      <c r="E380" s="394"/>
      <c r="F380" s="1459"/>
      <c r="G380" s="1417"/>
      <c r="H380" s="155"/>
      <c r="I380" s="155"/>
      <c r="J380" s="1459"/>
      <c r="K380" s="1463"/>
      <c r="L380" s="280"/>
      <c r="M380" s="1218"/>
      <c r="N380" s="325"/>
      <c r="O380" s="297">
        <f t="shared" si="21"/>
        <v>0</v>
      </c>
      <c r="P380" s="1477"/>
      <c r="Q380" s="280"/>
      <c r="R380" s="280"/>
      <c r="S380" s="391">
        <f t="shared" si="22"/>
        <v>0</v>
      </c>
      <c r="T380" s="391">
        <f t="shared" si="23"/>
        <v>0</v>
      </c>
      <c r="U380" s="4"/>
      <c r="AE380" s="8"/>
    </row>
    <row r="381" spans="1:31" x14ac:dyDescent="0.2">
      <c r="A381" s="165"/>
      <c r="B381" s="165"/>
      <c r="C381" s="165"/>
      <c r="D381" s="1215"/>
      <c r="E381" s="394"/>
      <c r="F381" s="1459"/>
      <c r="G381" s="1417"/>
      <c r="H381" s="155"/>
      <c r="I381" s="155"/>
      <c r="J381" s="1459"/>
      <c r="K381" s="1463"/>
      <c r="L381" s="280"/>
      <c r="M381" s="1218"/>
      <c r="N381" s="325"/>
      <c r="O381" s="297">
        <f t="shared" si="21"/>
        <v>0</v>
      </c>
      <c r="P381" s="1477"/>
      <c r="Q381" s="280"/>
      <c r="R381" s="280"/>
      <c r="S381" s="391">
        <f t="shared" si="22"/>
        <v>0</v>
      </c>
      <c r="T381" s="391">
        <f t="shared" si="23"/>
        <v>0</v>
      </c>
      <c r="U381" s="4"/>
      <c r="AE381" s="8"/>
    </row>
    <row r="382" spans="1:31" x14ac:dyDescent="0.2">
      <c r="A382" s="165"/>
      <c r="B382" s="165"/>
      <c r="C382" s="165"/>
      <c r="D382" s="1215"/>
      <c r="E382" s="394"/>
      <c r="F382" s="1459"/>
      <c r="G382" s="1417"/>
      <c r="H382" s="155"/>
      <c r="I382" s="155"/>
      <c r="J382" s="1459"/>
      <c r="K382" s="1463"/>
      <c r="L382" s="280"/>
      <c r="M382" s="1218"/>
      <c r="N382" s="325"/>
      <c r="O382" s="297">
        <f t="shared" si="21"/>
        <v>0</v>
      </c>
      <c r="P382" s="1477"/>
      <c r="Q382" s="280"/>
      <c r="R382" s="280"/>
      <c r="S382" s="391">
        <f t="shared" si="22"/>
        <v>0</v>
      </c>
      <c r="T382" s="391">
        <f t="shared" si="23"/>
        <v>0</v>
      </c>
      <c r="U382" s="4"/>
      <c r="AE382" s="8"/>
    </row>
    <row r="383" spans="1:31" x14ac:dyDescent="0.2">
      <c r="A383" s="165"/>
      <c r="B383" s="165"/>
      <c r="C383" s="165"/>
      <c r="D383" s="1215"/>
      <c r="E383" s="394"/>
      <c r="F383" s="1459"/>
      <c r="G383" s="1417"/>
      <c r="H383" s="155"/>
      <c r="I383" s="155"/>
      <c r="J383" s="1459"/>
      <c r="K383" s="1463"/>
      <c r="L383" s="280"/>
      <c r="M383" s="1218"/>
      <c r="N383" s="325"/>
      <c r="O383" s="297">
        <f t="shared" si="21"/>
        <v>0</v>
      </c>
      <c r="P383" s="1477"/>
      <c r="Q383" s="280"/>
      <c r="R383" s="280"/>
      <c r="S383" s="391">
        <f t="shared" si="22"/>
        <v>0</v>
      </c>
      <c r="T383" s="391">
        <f t="shared" si="23"/>
        <v>0</v>
      </c>
      <c r="U383" s="4"/>
      <c r="AE383" s="8"/>
    </row>
    <row r="384" spans="1:31" x14ac:dyDescent="0.2">
      <c r="A384" s="165"/>
      <c r="B384" s="165"/>
      <c r="C384" s="165"/>
      <c r="D384" s="1215"/>
      <c r="E384" s="394"/>
      <c r="F384" s="1459"/>
      <c r="G384" s="1417"/>
      <c r="H384" s="155"/>
      <c r="I384" s="155"/>
      <c r="J384" s="1459"/>
      <c r="K384" s="1463"/>
      <c r="L384" s="280"/>
      <c r="M384" s="1218"/>
      <c r="N384" s="325"/>
      <c r="O384" s="297">
        <f t="shared" si="21"/>
        <v>0</v>
      </c>
      <c r="P384" s="1477"/>
      <c r="Q384" s="280"/>
      <c r="R384" s="280"/>
      <c r="S384" s="391">
        <f t="shared" si="22"/>
        <v>0</v>
      </c>
      <c r="T384" s="391">
        <f t="shared" si="23"/>
        <v>0</v>
      </c>
      <c r="U384" s="4"/>
      <c r="AE384" s="8"/>
    </row>
    <row r="385" spans="1:31" x14ac:dyDescent="0.2">
      <c r="A385" s="165"/>
      <c r="B385" s="165"/>
      <c r="C385" s="165"/>
      <c r="D385" s="1215"/>
      <c r="E385" s="394"/>
      <c r="F385" s="1459"/>
      <c r="G385" s="1417"/>
      <c r="H385" s="155"/>
      <c r="I385" s="155"/>
      <c r="J385" s="1459"/>
      <c r="K385" s="1463"/>
      <c r="L385" s="280"/>
      <c r="M385" s="1218"/>
      <c r="N385" s="325"/>
      <c r="O385" s="297">
        <f t="shared" si="21"/>
        <v>0</v>
      </c>
      <c r="P385" s="1477"/>
      <c r="Q385" s="280"/>
      <c r="R385" s="280"/>
      <c r="S385" s="391">
        <f t="shared" si="22"/>
        <v>0</v>
      </c>
      <c r="T385" s="391">
        <f t="shared" si="23"/>
        <v>0</v>
      </c>
      <c r="U385" s="4"/>
      <c r="AE385" s="8"/>
    </row>
    <row r="386" spans="1:31" x14ac:dyDescent="0.2">
      <c r="A386" s="165"/>
      <c r="B386" s="165"/>
      <c r="C386" s="165"/>
      <c r="D386" s="1215"/>
      <c r="E386" s="394"/>
      <c r="F386" s="1459"/>
      <c r="G386" s="1417"/>
      <c r="H386" s="155"/>
      <c r="I386" s="155"/>
      <c r="J386" s="1459"/>
      <c r="K386" s="1463"/>
      <c r="L386" s="280"/>
      <c r="M386" s="1218"/>
      <c r="N386" s="325"/>
      <c r="O386" s="297">
        <f t="shared" si="21"/>
        <v>0</v>
      </c>
      <c r="P386" s="1477"/>
      <c r="Q386" s="280"/>
      <c r="R386" s="280"/>
      <c r="S386" s="391">
        <f t="shared" si="22"/>
        <v>0</v>
      </c>
      <c r="T386" s="391">
        <f t="shared" si="23"/>
        <v>0</v>
      </c>
      <c r="U386" s="4"/>
      <c r="AE386" s="8"/>
    </row>
    <row r="387" spans="1:31" x14ac:dyDescent="0.2">
      <c r="A387" s="165"/>
      <c r="B387" s="165"/>
      <c r="C387" s="165"/>
      <c r="D387" s="1215"/>
      <c r="E387" s="394"/>
      <c r="F387" s="1459"/>
      <c r="G387" s="1417"/>
      <c r="H387" s="155"/>
      <c r="I387" s="155"/>
      <c r="J387" s="1459"/>
      <c r="K387" s="1463"/>
      <c r="L387" s="280"/>
      <c r="M387" s="1218"/>
      <c r="N387" s="325"/>
      <c r="O387" s="297">
        <f t="shared" si="21"/>
        <v>0</v>
      </c>
      <c r="P387" s="1477"/>
      <c r="Q387" s="280"/>
      <c r="R387" s="280"/>
      <c r="S387" s="391">
        <f t="shared" si="22"/>
        <v>0</v>
      </c>
      <c r="T387" s="391">
        <f t="shared" si="23"/>
        <v>0</v>
      </c>
      <c r="U387" s="4"/>
      <c r="AE387" s="8"/>
    </row>
    <row r="388" spans="1:31" x14ac:dyDescent="0.2">
      <c r="A388" s="165"/>
      <c r="B388" s="165"/>
      <c r="C388" s="165"/>
      <c r="D388" s="1215"/>
      <c r="E388" s="394"/>
      <c r="F388" s="1459"/>
      <c r="G388" s="1417"/>
      <c r="H388" s="155"/>
      <c r="I388" s="155"/>
      <c r="J388" s="1459"/>
      <c r="K388" s="1463"/>
      <c r="L388" s="280"/>
      <c r="M388" s="1218"/>
      <c r="N388" s="325"/>
      <c r="O388" s="297">
        <f t="shared" si="21"/>
        <v>0</v>
      </c>
      <c r="P388" s="1477"/>
      <c r="Q388" s="280"/>
      <c r="R388" s="280"/>
      <c r="S388" s="391">
        <f t="shared" si="22"/>
        <v>0</v>
      </c>
      <c r="T388" s="391">
        <f t="shared" si="23"/>
        <v>0</v>
      </c>
      <c r="U388" s="4"/>
      <c r="AE388" s="8"/>
    </row>
    <row r="389" spans="1:31" x14ac:dyDescent="0.2">
      <c r="A389" s="165"/>
      <c r="B389" s="165"/>
      <c r="C389" s="165"/>
      <c r="D389" s="1215"/>
      <c r="E389" s="394"/>
      <c r="F389" s="1459"/>
      <c r="G389" s="1417"/>
      <c r="H389" s="155"/>
      <c r="I389" s="155"/>
      <c r="J389" s="1459"/>
      <c r="K389" s="1463"/>
      <c r="L389" s="280"/>
      <c r="M389" s="1218"/>
      <c r="N389" s="325"/>
      <c r="O389" s="297">
        <f t="shared" si="21"/>
        <v>0</v>
      </c>
      <c r="P389" s="1477"/>
      <c r="Q389" s="280"/>
      <c r="R389" s="280"/>
      <c r="S389" s="391">
        <f t="shared" si="22"/>
        <v>0</v>
      </c>
      <c r="T389" s="391">
        <f t="shared" si="23"/>
        <v>0</v>
      </c>
      <c r="U389" s="4"/>
      <c r="AE389" s="8"/>
    </row>
    <row r="390" spans="1:31" x14ac:dyDescent="0.2">
      <c r="A390" s="165"/>
      <c r="B390" s="165"/>
      <c r="C390" s="165"/>
      <c r="D390" s="1215"/>
      <c r="E390" s="394"/>
      <c r="F390" s="1459"/>
      <c r="G390" s="1417"/>
      <c r="H390" s="155"/>
      <c r="I390" s="155"/>
      <c r="J390" s="1459"/>
      <c r="K390" s="1463"/>
      <c r="L390" s="280"/>
      <c r="M390" s="1218"/>
      <c r="N390" s="325"/>
      <c r="O390" s="297">
        <f t="shared" si="21"/>
        <v>0</v>
      </c>
      <c r="P390" s="1477"/>
      <c r="Q390" s="280"/>
      <c r="R390" s="280"/>
      <c r="S390" s="391">
        <f t="shared" si="22"/>
        <v>0</v>
      </c>
      <c r="T390" s="391">
        <f t="shared" si="23"/>
        <v>0</v>
      </c>
      <c r="U390" s="4"/>
      <c r="AE390" s="8"/>
    </row>
    <row r="391" spans="1:31" x14ac:dyDescent="0.2">
      <c r="A391" s="165"/>
      <c r="B391" s="165"/>
      <c r="C391" s="165"/>
      <c r="D391" s="1215"/>
      <c r="E391" s="394"/>
      <c r="F391" s="1459"/>
      <c r="G391" s="1417"/>
      <c r="H391" s="155"/>
      <c r="I391" s="155"/>
      <c r="J391" s="1459"/>
      <c r="K391" s="1463"/>
      <c r="L391" s="280"/>
      <c r="M391" s="1218"/>
      <c r="N391" s="325"/>
      <c r="O391" s="297">
        <f t="shared" si="21"/>
        <v>0</v>
      </c>
      <c r="P391" s="1477"/>
      <c r="Q391" s="280"/>
      <c r="R391" s="280"/>
      <c r="S391" s="391">
        <f t="shared" si="22"/>
        <v>0</v>
      </c>
      <c r="T391" s="391">
        <f t="shared" si="23"/>
        <v>0</v>
      </c>
      <c r="U391" s="4"/>
      <c r="AE391" s="8"/>
    </row>
    <row r="392" spans="1:31" x14ac:dyDescent="0.2">
      <c r="A392" s="165"/>
      <c r="B392" s="165"/>
      <c r="C392" s="165"/>
      <c r="D392" s="1215"/>
      <c r="E392" s="394"/>
      <c r="F392" s="1459"/>
      <c r="G392" s="1417"/>
      <c r="H392" s="155"/>
      <c r="I392" s="155"/>
      <c r="J392" s="1459"/>
      <c r="K392" s="1463"/>
      <c r="L392" s="280"/>
      <c r="M392" s="1218"/>
      <c r="N392" s="325"/>
      <c r="O392" s="297">
        <f t="shared" si="21"/>
        <v>0</v>
      </c>
      <c r="P392" s="1477"/>
      <c r="Q392" s="280"/>
      <c r="R392" s="280"/>
      <c r="S392" s="391">
        <f t="shared" si="22"/>
        <v>0</v>
      </c>
      <c r="T392" s="391">
        <f t="shared" si="23"/>
        <v>0</v>
      </c>
      <c r="U392" s="4"/>
      <c r="AE392" s="8"/>
    </row>
    <row r="393" spans="1:31" x14ac:dyDescent="0.2">
      <c r="A393" s="165"/>
      <c r="B393" s="165"/>
      <c r="C393" s="165"/>
      <c r="D393" s="1215"/>
      <c r="E393" s="394"/>
      <c r="F393" s="1459"/>
      <c r="G393" s="1417"/>
      <c r="H393" s="155"/>
      <c r="I393" s="155"/>
      <c r="J393" s="1459"/>
      <c r="K393" s="1463"/>
      <c r="L393" s="280"/>
      <c r="M393" s="1218"/>
      <c r="N393" s="325"/>
      <c r="O393" s="297">
        <f t="shared" si="21"/>
        <v>0</v>
      </c>
      <c r="P393" s="1477"/>
      <c r="Q393" s="280"/>
      <c r="R393" s="280"/>
      <c r="S393" s="391">
        <f t="shared" si="22"/>
        <v>0</v>
      </c>
      <c r="T393" s="391">
        <f t="shared" si="23"/>
        <v>0</v>
      </c>
      <c r="U393" s="4"/>
      <c r="AE393" s="8"/>
    </row>
    <row r="394" spans="1:31" x14ac:dyDescent="0.2">
      <c r="A394" s="165"/>
      <c r="B394" s="165"/>
      <c r="C394" s="165"/>
      <c r="D394" s="1215"/>
      <c r="E394" s="394"/>
      <c r="F394" s="1459"/>
      <c r="G394" s="1417"/>
      <c r="H394" s="155"/>
      <c r="I394" s="155"/>
      <c r="J394" s="1459"/>
      <c r="K394" s="1463"/>
      <c r="L394" s="280"/>
      <c r="M394" s="1218"/>
      <c r="N394" s="325"/>
      <c r="O394" s="297">
        <f t="shared" si="21"/>
        <v>0</v>
      </c>
      <c r="P394" s="1477"/>
      <c r="Q394" s="280"/>
      <c r="R394" s="280"/>
      <c r="S394" s="391">
        <f t="shared" si="22"/>
        <v>0</v>
      </c>
      <c r="T394" s="391">
        <f t="shared" si="23"/>
        <v>0</v>
      </c>
      <c r="U394" s="4"/>
      <c r="AE394" s="8"/>
    </row>
    <row r="395" spans="1:31" x14ac:dyDescent="0.2">
      <c r="A395" s="165"/>
      <c r="B395" s="165"/>
      <c r="C395" s="165"/>
      <c r="D395" s="1215"/>
      <c r="E395" s="394"/>
      <c r="F395" s="1459"/>
      <c r="G395" s="1417"/>
      <c r="H395" s="155"/>
      <c r="I395" s="155"/>
      <c r="J395" s="1459"/>
      <c r="K395" s="1463"/>
      <c r="L395" s="280"/>
      <c r="M395" s="1218"/>
      <c r="N395" s="325"/>
      <c r="O395" s="297">
        <f t="shared" si="21"/>
        <v>0</v>
      </c>
      <c r="P395" s="1477"/>
      <c r="Q395" s="280"/>
      <c r="R395" s="280"/>
      <c r="S395" s="391">
        <f t="shared" si="22"/>
        <v>0</v>
      </c>
      <c r="T395" s="391">
        <f t="shared" si="23"/>
        <v>0</v>
      </c>
      <c r="U395" s="4"/>
      <c r="AE395" s="8"/>
    </row>
    <row r="396" spans="1:31" x14ac:dyDescent="0.2">
      <c r="A396" s="165"/>
      <c r="B396" s="165"/>
      <c r="C396" s="165"/>
      <c r="D396" s="1215"/>
      <c r="E396" s="394"/>
      <c r="F396" s="1459"/>
      <c r="G396" s="1417"/>
      <c r="H396" s="155"/>
      <c r="I396" s="155"/>
      <c r="J396" s="1459"/>
      <c r="K396" s="1463"/>
      <c r="L396" s="280"/>
      <c r="M396" s="1218"/>
      <c r="N396" s="325"/>
      <c r="O396" s="297">
        <f t="shared" si="21"/>
        <v>0</v>
      </c>
      <c r="P396" s="1477"/>
      <c r="Q396" s="280"/>
      <c r="R396" s="280"/>
      <c r="S396" s="391">
        <f t="shared" si="22"/>
        <v>0</v>
      </c>
      <c r="T396" s="391">
        <f t="shared" si="23"/>
        <v>0</v>
      </c>
      <c r="U396" s="4"/>
      <c r="AE396" s="8"/>
    </row>
    <row r="397" spans="1:31" x14ac:dyDescent="0.2">
      <c r="A397" s="165"/>
      <c r="B397" s="165"/>
      <c r="C397" s="165"/>
      <c r="D397" s="1215"/>
      <c r="E397" s="394"/>
      <c r="F397" s="1459"/>
      <c r="G397" s="1417"/>
      <c r="H397" s="155"/>
      <c r="I397" s="155"/>
      <c r="J397" s="1459"/>
      <c r="K397" s="1463"/>
      <c r="L397" s="280"/>
      <c r="M397" s="1218"/>
      <c r="N397" s="325"/>
      <c r="O397" s="297">
        <f t="shared" si="21"/>
        <v>0</v>
      </c>
      <c r="P397" s="1477"/>
      <c r="Q397" s="280"/>
      <c r="R397" s="280"/>
      <c r="S397" s="391">
        <f t="shared" si="22"/>
        <v>0</v>
      </c>
      <c r="T397" s="391">
        <f t="shared" si="23"/>
        <v>0</v>
      </c>
      <c r="U397" s="4"/>
      <c r="AE397" s="8"/>
    </row>
    <row r="398" spans="1:31" x14ac:dyDescent="0.2">
      <c r="A398" s="165"/>
      <c r="B398" s="165"/>
      <c r="C398" s="165"/>
      <c r="D398" s="1215"/>
      <c r="E398" s="394"/>
      <c r="F398" s="1459"/>
      <c r="G398" s="1417"/>
      <c r="H398" s="155"/>
      <c r="I398" s="155"/>
      <c r="J398" s="1459"/>
      <c r="K398" s="1463"/>
      <c r="L398" s="280"/>
      <c r="M398" s="1218"/>
      <c r="N398" s="325"/>
      <c r="O398" s="297">
        <f t="shared" si="21"/>
        <v>0</v>
      </c>
      <c r="P398" s="1477"/>
      <c r="Q398" s="280"/>
      <c r="R398" s="280"/>
      <c r="S398" s="391">
        <f t="shared" si="22"/>
        <v>0</v>
      </c>
      <c r="T398" s="391">
        <f t="shared" si="23"/>
        <v>0</v>
      </c>
      <c r="U398" s="4"/>
      <c r="AE398" s="8"/>
    </row>
    <row r="399" spans="1:31" x14ac:dyDescent="0.2">
      <c r="A399" s="165"/>
      <c r="B399" s="165"/>
      <c r="C399" s="165"/>
      <c r="D399" s="1215"/>
      <c r="E399" s="394"/>
      <c r="F399" s="1459"/>
      <c r="G399" s="1417"/>
      <c r="H399" s="155"/>
      <c r="I399" s="155"/>
      <c r="J399" s="1459"/>
      <c r="K399" s="1463"/>
      <c r="L399" s="280"/>
      <c r="M399" s="1218"/>
      <c r="N399" s="325"/>
      <c r="O399" s="297">
        <f t="shared" si="21"/>
        <v>0</v>
      </c>
      <c r="P399" s="1477"/>
      <c r="Q399" s="280"/>
      <c r="R399" s="280"/>
      <c r="S399" s="391">
        <f t="shared" si="22"/>
        <v>0</v>
      </c>
      <c r="T399" s="391">
        <f t="shared" si="23"/>
        <v>0</v>
      </c>
      <c r="U399" s="4"/>
      <c r="AE399" s="8"/>
    </row>
    <row r="400" spans="1:31" x14ac:dyDescent="0.2">
      <c r="A400" s="165"/>
      <c r="B400" s="165"/>
      <c r="C400" s="165"/>
      <c r="D400" s="1215"/>
      <c r="E400" s="394"/>
      <c r="F400" s="1459"/>
      <c r="G400" s="1417"/>
      <c r="H400" s="155"/>
      <c r="I400" s="155"/>
      <c r="J400" s="1459"/>
      <c r="K400" s="1463"/>
      <c r="L400" s="280"/>
      <c r="M400" s="1218"/>
      <c r="N400" s="325"/>
      <c r="O400" s="297">
        <f t="shared" si="21"/>
        <v>0</v>
      </c>
      <c r="P400" s="1477"/>
      <c r="Q400" s="280"/>
      <c r="R400" s="280"/>
      <c r="S400" s="391">
        <f t="shared" si="22"/>
        <v>0</v>
      </c>
      <c r="T400" s="391">
        <f t="shared" si="23"/>
        <v>0</v>
      </c>
      <c r="U400" s="4"/>
      <c r="AE400" s="8"/>
    </row>
    <row r="401" spans="1:31" x14ac:dyDescent="0.2">
      <c r="A401" s="165"/>
      <c r="B401" s="165"/>
      <c r="C401" s="165"/>
      <c r="D401" s="1215"/>
      <c r="E401" s="394"/>
      <c r="F401" s="1459"/>
      <c r="G401" s="1417"/>
      <c r="H401" s="155"/>
      <c r="I401" s="155"/>
      <c r="J401" s="1459"/>
      <c r="K401" s="1463"/>
      <c r="L401" s="280"/>
      <c r="M401" s="1218"/>
      <c r="N401" s="325"/>
      <c r="O401" s="297">
        <f t="shared" si="21"/>
        <v>0</v>
      </c>
      <c r="P401" s="1477"/>
      <c r="Q401" s="280"/>
      <c r="R401" s="280"/>
      <c r="S401" s="391">
        <f t="shared" si="22"/>
        <v>0</v>
      </c>
      <c r="T401" s="391">
        <f t="shared" si="23"/>
        <v>0</v>
      </c>
      <c r="U401" s="4"/>
      <c r="AE401" s="8"/>
    </row>
    <row r="402" spans="1:31" x14ac:dyDescent="0.2">
      <c r="A402" s="165"/>
      <c r="B402" s="165"/>
      <c r="C402" s="165"/>
      <c r="D402" s="1215"/>
      <c r="E402" s="394"/>
      <c r="F402" s="1459"/>
      <c r="G402" s="1417"/>
      <c r="H402" s="155"/>
      <c r="I402" s="155"/>
      <c r="J402" s="1459"/>
      <c r="K402" s="1463"/>
      <c r="L402" s="280"/>
      <c r="M402" s="1218"/>
      <c r="N402" s="325"/>
      <c r="O402" s="297">
        <f t="shared" si="21"/>
        <v>0</v>
      </c>
      <c r="P402" s="1477"/>
      <c r="Q402" s="280"/>
      <c r="R402" s="280"/>
      <c r="S402" s="391">
        <f t="shared" si="22"/>
        <v>0</v>
      </c>
      <c r="T402" s="391">
        <f t="shared" si="23"/>
        <v>0</v>
      </c>
      <c r="U402" s="4"/>
      <c r="AE402" s="8"/>
    </row>
    <row r="403" spans="1:31" x14ac:dyDescent="0.2">
      <c r="A403" s="165"/>
      <c r="B403" s="165"/>
      <c r="C403" s="165"/>
      <c r="D403" s="1215"/>
      <c r="E403" s="394"/>
      <c r="F403" s="1459"/>
      <c r="G403" s="1417"/>
      <c r="H403" s="155"/>
      <c r="I403" s="155"/>
      <c r="J403" s="1459"/>
      <c r="K403" s="1463"/>
      <c r="L403" s="280"/>
      <c r="M403" s="1218"/>
      <c r="N403" s="325"/>
      <c r="O403" s="297">
        <f t="shared" si="21"/>
        <v>0</v>
      </c>
      <c r="P403" s="1477"/>
      <c r="Q403" s="280"/>
      <c r="R403" s="280"/>
      <c r="S403" s="391">
        <f t="shared" si="22"/>
        <v>0</v>
      </c>
      <c r="T403" s="391">
        <f t="shared" si="23"/>
        <v>0</v>
      </c>
      <c r="U403" s="4"/>
      <c r="AE403" s="8"/>
    </row>
    <row r="404" spans="1:31" x14ac:dyDescent="0.2">
      <c r="A404" s="165"/>
      <c r="B404" s="165"/>
      <c r="C404" s="165"/>
      <c r="D404" s="1215"/>
      <c r="E404" s="394"/>
      <c r="F404" s="1459"/>
      <c r="G404" s="1417"/>
      <c r="H404" s="155"/>
      <c r="I404" s="155"/>
      <c r="J404" s="1459"/>
      <c r="K404" s="1463"/>
      <c r="L404" s="280"/>
      <c r="M404" s="1218"/>
      <c r="N404" s="325"/>
      <c r="O404" s="297">
        <f t="shared" si="21"/>
        <v>0</v>
      </c>
      <c r="P404" s="1477"/>
      <c r="Q404" s="280"/>
      <c r="R404" s="280"/>
      <c r="S404" s="391">
        <f t="shared" si="22"/>
        <v>0</v>
      </c>
      <c r="T404" s="391">
        <f t="shared" si="23"/>
        <v>0</v>
      </c>
      <c r="U404" s="4"/>
      <c r="AE404" s="8"/>
    </row>
    <row r="405" spans="1:31" x14ac:dyDescent="0.2">
      <c r="A405" s="165"/>
      <c r="B405" s="165"/>
      <c r="C405" s="165"/>
      <c r="D405" s="1215"/>
      <c r="E405" s="394"/>
      <c r="F405" s="1459"/>
      <c r="G405" s="1417"/>
      <c r="H405" s="155"/>
      <c r="I405" s="155"/>
      <c r="J405" s="1459"/>
      <c r="K405" s="1463"/>
      <c r="L405" s="280"/>
      <c r="M405" s="1218"/>
      <c r="N405" s="325"/>
      <c r="O405" s="297">
        <f t="shared" si="21"/>
        <v>0</v>
      </c>
      <c r="P405" s="1477"/>
      <c r="Q405" s="280"/>
      <c r="R405" s="280"/>
      <c r="S405" s="391">
        <f t="shared" si="22"/>
        <v>0</v>
      </c>
      <c r="T405" s="391">
        <f t="shared" si="23"/>
        <v>0</v>
      </c>
      <c r="U405" s="4"/>
      <c r="AE405" s="8"/>
    </row>
    <row r="406" spans="1:31" x14ac:dyDescent="0.2">
      <c r="A406" s="165"/>
      <c r="B406" s="165"/>
      <c r="C406" s="165"/>
      <c r="D406" s="1215"/>
      <c r="E406" s="394"/>
      <c r="F406" s="1459"/>
      <c r="G406" s="1417"/>
      <c r="H406" s="155"/>
      <c r="I406" s="155"/>
      <c r="J406" s="1459"/>
      <c r="K406" s="1463"/>
      <c r="L406" s="280"/>
      <c r="M406" s="1218"/>
      <c r="N406" s="325"/>
      <c r="O406" s="297">
        <f t="shared" si="21"/>
        <v>0</v>
      </c>
      <c r="P406" s="1477"/>
      <c r="Q406" s="280"/>
      <c r="R406" s="280"/>
      <c r="S406" s="391">
        <f t="shared" si="22"/>
        <v>0</v>
      </c>
      <c r="T406" s="391">
        <f t="shared" si="23"/>
        <v>0</v>
      </c>
      <c r="U406" s="4"/>
      <c r="AE406" s="8"/>
    </row>
    <row r="407" spans="1:31" x14ac:dyDescent="0.2">
      <c r="A407" s="165"/>
      <c r="B407" s="165"/>
      <c r="C407" s="165"/>
      <c r="D407" s="1215"/>
      <c r="E407" s="394"/>
      <c r="F407" s="1459"/>
      <c r="G407" s="1417"/>
      <c r="H407" s="155"/>
      <c r="I407" s="155"/>
      <c r="J407" s="1459"/>
      <c r="K407" s="1463"/>
      <c r="L407" s="280"/>
      <c r="M407" s="1218"/>
      <c r="N407" s="325"/>
      <c r="O407" s="297">
        <f t="shared" si="21"/>
        <v>0</v>
      </c>
      <c r="P407" s="1477"/>
      <c r="Q407" s="280"/>
      <c r="R407" s="280"/>
      <c r="S407" s="391">
        <f t="shared" si="22"/>
        <v>0</v>
      </c>
      <c r="T407" s="391">
        <f t="shared" si="23"/>
        <v>0</v>
      </c>
      <c r="U407" s="4"/>
      <c r="AE407" s="8"/>
    </row>
    <row r="408" spans="1:31" x14ac:dyDescent="0.2">
      <c r="A408" s="165"/>
      <c r="B408" s="165"/>
      <c r="C408" s="165"/>
      <c r="D408" s="1215"/>
      <c r="E408" s="394"/>
      <c r="F408" s="1459"/>
      <c r="G408" s="1417"/>
      <c r="H408" s="155"/>
      <c r="I408" s="155"/>
      <c r="J408" s="1459"/>
      <c r="K408" s="1463"/>
      <c r="L408" s="280"/>
      <c r="M408" s="1218"/>
      <c r="N408" s="325"/>
      <c r="O408" s="297">
        <f t="shared" si="21"/>
        <v>0</v>
      </c>
      <c r="P408" s="1477"/>
      <c r="Q408" s="280"/>
      <c r="R408" s="280"/>
      <c r="S408" s="391">
        <f t="shared" si="22"/>
        <v>0</v>
      </c>
      <c r="T408" s="391">
        <f t="shared" si="23"/>
        <v>0</v>
      </c>
      <c r="U408" s="4"/>
      <c r="AE408" s="8"/>
    </row>
    <row r="409" spans="1:31" x14ac:dyDescent="0.2">
      <c r="A409" s="165"/>
      <c r="B409" s="165"/>
      <c r="C409" s="165"/>
      <c r="D409" s="1215"/>
      <c r="E409" s="394"/>
      <c r="F409" s="1459"/>
      <c r="G409" s="1417"/>
      <c r="H409" s="155"/>
      <c r="I409" s="155"/>
      <c r="J409" s="1459"/>
      <c r="K409" s="1463"/>
      <c r="L409" s="280"/>
      <c r="M409" s="1218"/>
      <c r="N409" s="325"/>
      <c r="O409" s="297">
        <f t="shared" si="21"/>
        <v>0</v>
      </c>
      <c r="P409" s="1477"/>
      <c r="Q409" s="280"/>
      <c r="R409" s="280"/>
      <c r="S409" s="391">
        <f t="shared" si="22"/>
        <v>0</v>
      </c>
      <c r="T409" s="391">
        <f t="shared" si="23"/>
        <v>0</v>
      </c>
      <c r="U409" s="4"/>
      <c r="AE409" s="8"/>
    </row>
    <row r="410" spans="1:31" x14ac:dyDescent="0.2">
      <c r="A410" s="165"/>
      <c r="B410" s="165"/>
      <c r="C410" s="165"/>
      <c r="D410" s="1215"/>
      <c r="E410" s="394"/>
      <c r="F410" s="1459"/>
      <c r="G410" s="1417"/>
      <c r="H410" s="155"/>
      <c r="I410" s="155"/>
      <c r="J410" s="1459"/>
      <c r="K410" s="1463"/>
      <c r="L410" s="280"/>
      <c r="M410" s="1218"/>
      <c r="N410" s="325"/>
      <c r="O410" s="297">
        <f t="shared" si="21"/>
        <v>0</v>
      </c>
      <c r="P410" s="1477"/>
      <c r="Q410" s="280"/>
      <c r="R410" s="280"/>
      <c r="S410" s="391">
        <f t="shared" si="22"/>
        <v>0</v>
      </c>
      <c r="T410" s="391">
        <f t="shared" si="23"/>
        <v>0</v>
      </c>
      <c r="U410" s="4"/>
      <c r="AE410" s="8"/>
    </row>
    <row r="411" spans="1:31" x14ac:dyDescent="0.2">
      <c r="A411" s="165"/>
      <c r="B411" s="165"/>
      <c r="C411" s="165"/>
      <c r="D411" s="1215"/>
      <c r="E411" s="394"/>
      <c r="F411" s="1459"/>
      <c r="G411" s="1417"/>
      <c r="H411" s="155"/>
      <c r="I411" s="155"/>
      <c r="J411" s="1459"/>
      <c r="K411" s="1463"/>
      <c r="L411" s="280"/>
      <c r="M411" s="1218"/>
      <c r="N411" s="325"/>
      <c r="O411" s="297">
        <f t="shared" si="21"/>
        <v>0</v>
      </c>
      <c r="P411" s="1477"/>
      <c r="Q411" s="280"/>
      <c r="R411" s="280"/>
      <c r="S411" s="391">
        <f t="shared" si="22"/>
        <v>0</v>
      </c>
      <c r="T411" s="391">
        <f t="shared" si="23"/>
        <v>0</v>
      </c>
      <c r="U411" s="4"/>
      <c r="AE411" s="8"/>
    </row>
    <row r="412" spans="1:31" x14ac:dyDescent="0.2">
      <c r="A412" s="165"/>
      <c r="B412" s="165"/>
      <c r="C412" s="165"/>
      <c r="D412" s="1215"/>
      <c r="E412" s="394"/>
      <c r="F412" s="1459"/>
      <c r="G412" s="1417"/>
      <c r="H412" s="155"/>
      <c r="I412" s="155"/>
      <c r="J412" s="1459"/>
      <c r="K412" s="1463"/>
      <c r="L412" s="280"/>
      <c r="M412" s="1218"/>
      <c r="N412" s="325"/>
      <c r="O412" s="297">
        <f t="shared" si="21"/>
        <v>0</v>
      </c>
      <c r="P412" s="1477"/>
      <c r="Q412" s="280"/>
      <c r="R412" s="280"/>
      <c r="S412" s="391">
        <f t="shared" si="22"/>
        <v>0</v>
      </c>
      <c r="T412" s="391">
        <f t="shared" si="23"/>
        <v>0</v>
      </c>
      <c r="U412" s="4"/>
      <c r="AE412" s="8"/>
    </row>
    <row r="413" spans="1:31" x14ac:dyDescent="0.2">
      <c r="A413" s="165"/>
      <c r="B413" s="165"/>
      <c r="C413" s="165"/>
      <c r="D413" s="1215"/>
      <c r="E413" s="394"/>
      <c r="F413" s="1459"/>
      <c r="G413" s="1417"/>
      <c r="H413" s="155"/>
      <c r="I413" s="155"/>
      <c r="J413" s="1459"/>
      <c r="K413" s="1463"/>
      <c r="L413" s="280"/>
      <c r="M413" s="1218"/>
      <c r="N413" s="325"/>
      <c r="O413" s="297">
        <f t="shared" si="21"/>
        <v>0</v>
      </c>
      <c r="P413" s="1477"/>
      <c r="Q413" s="280"/>
      <c r="R413" s="280"/>
      <c r="S413" s="391">
        <f t="shared" si="22"/>
        <v>0</v>
      </c>
      <c r="T413" s="391">
        <f t="shared" si="23"/>
        <v>0</v>
      </c>
      <c r="U413" s="4"/>
      <c r="AE413" s="8"/>
    </row>
    <row r="414" spans="1:31" x14ac:dyDescent="0.2">
      <c r="A414" s="165"/>
      <c r="B414" s="165"/>
      <c r="C414" s="165"/>
      <c r="D414" s="1215"/>
      <c r="E414" s="394"/>
      <c r="F414" s="1459"/>
      <c r="G414" s="1417"/>
      <c r="H414" s="155"/>
      <c r="I414" s="155"/>
      <c r="J414" s="1459"/>
      <c r="K414" s="1463"/>
      <c r="L414" s="280"/>
      <c r="M414" s="1218"/>
      <c r="N414" s="325"/>
      <c r="O414" s="297">
        <f t="shared" si="21"/>
        <v>0</v>
      </c>
      <c r="P414" s="1477"/>
      <c r="Q414" s="280"/>
      <c r="R414" s="280"/>
      <c r="S414" s="391">
        <f t="shared" si="22"/>
        <v>0</v>
      </c>
      <c r="T414" s="391">
        <f t="shared" si="23"/>
        <v>0</v>
      </c>
      <c r="U414" s="4"/>
      <c r="AE414" s="8"/>
    </row>
    <row r="415" spans="1:31" x14ac:dyDescent="0.2">
      <c r="A415" s="165"/>
      <c r="B415" s="165"/>
      <c r="C415" s="165"/>
      <c r="D415" s="1215"/>
      <c r="E415" s="394"/>
      <c r="F415" s="1459"/>
      <c r="G415" s="1417"/>
      <c r="H415" s="155"/>
      <c r="I415" s="155"/>
      <c r="J415" s="1459"/>
      <c r="K415" s="1463"/>
      <c r="L415" s="280"/>
      <c r="M415" s="1218"/>
      <c r="N415" s="325"/>
      <c r="O415" s="297">
        <f t="shared" si="21"/>
        <v>0</v>
      </c>
      <c r="P415" s="1477"/>
      <c r="Q415" s="280"/>
      <c r="R415" s="280"/>
      <c r="S415" s="391">
        <f t="shared" si="22"/>
        <v>0</v>
      </c>
      <c r="T415" s="391">
        <f t="shared" si="23"/>
        <v>0</v>
      </c>
      <c r="U415" s="4"/>
      <c r="AE415" s="8"/>
    </row>
    <row r="416" spans="1:31" x14ac:dyDescent="0.2">
      <c r="A416" s="165"/>
      <c r="B416" s="165"/>
      <c r="C416" s="165"/>
      <c r="D416" s="1215"/>
      <c r="E416" s="394"/>
      <c r="F416" s="1459"/>
      <c r="G416" s="1417"/>
      <c r="H416" s="155"/>
      <c r="I416" s="155"/>
      <c r="J416" s="1459"/>
      <c r="K416" s="1463"/>
      <c r="L416" s="280"/>
      <c r="M416" s="1218"/>
      <c r="N416" s="325"/>
      <c r="O416" s="297">
        <f t="shared" si="21"/>
        <v>0</v>
      </c>
      <c r="P416" s="1477"/>
      <c r="Q416" s="280"/>
      <c r="R416" s="280"/>
      <c r="S416" s="391">
        <f t="shared" si="22"/>
        <v>0</v>
      </c>
      <c r="T416" s="391">
        <f t="shared" si="23"/>
        <v>0</v>
      </c>
      <c r="U416" s="4"/>
      <c r="AE416" s="8"/>
    </row>
    <row r="417" spans="1:31" x14ac:dyDescent="0.2">
      <c r="A417" s="165"/>
      <c r="B417" s="165"/>
      <c r="C417" s="165"/>
      <c r="D417" s="1215"/>
      <c r="E417" s="394"/>
      <c r="F417" s="1459"/>
      <c r="G417" s="1417"/>
      <c r="H417" s="155"/>
      <c r="I417" s="155"/>
      <c r="J417" s="1459"/>
      <c r="K417" s="1463"/>
      <c r="L417" s="280"/>
      <c r="M417" s="1218"/>
      <c r="N417" s="325"/>
      <c r="O417" s="297">
        <f t="shared" ref="O417:O480" si="24">M417+N417</f>
        <v>0</v>
      </c>
      <c r="P417" s="1477"/>
      <c r="Q417" s="280"/>
      <c r="R417" s="280"/>
      <c r="S417" s="391">
        <f t="shared" ref="S417:S480" si="25">IF(K417=$AA$46,O417,0)</f>
        <v>0</v>
      </c>
      <c r="T417" s="391">
        <f t="shared" ref="T417:T480" si="26">IF(OR(K417=$AA$47,ISBLANK(K417)),O417,0)</f>
        <v>0</v>
      </c>
      <c r="U417" s="4"/>
      <c r="AE417" s="8"/>
    </row>
    <row r="418" spans="1:31" x14ac:dyDescent="0.2">
      <c r="A418" s="165"/>
      <c r="B418" s="165"/>
      <c r="C418" s="165"/>
      <c r="D418" s="1215"/>
      <c r="E418" s="394"/>
      <c r="F418" s="1459"/>
      <c r="G418" s="1417"/>
      <c r="H418" s="155"/>
      <c r="I418" s="155"/>
      <c r="J418" s="1459"/>
      <c r="K418" s="1463"/>
      <c r="L418" s="280"/>
      <c r="M418" s="1218"/>
      <c r="N418" s="325"/>
      <c r="O418" s="297">
        <f t="shared" si="24"/>
        <v>0</v>
      </c>
      <c r="P418" s="1477"/>
      <c r="Q418" s="280"/>
      <c r="R418" s="280"/>
      <c r="S418" s="391">
        <f t="shared" si="25"/>
        <v>0</v>
      </c>
      <c r="T418" s="391">
        <f t="shared" si="26"/>
        <v>0</v>
      </c>
      <c r="U418" s="4"/>
      <c r="AE418" s="8"/>
    </row>
    <row r="419" spans="1:31" x14ac:dyDescent="0.2">
      <c r="A419" s="165"/>
      <c r="B419" s="165"/>
      <c r="C419" s="165"/>
      <c r="D419" s="1215"/>
      <c r="E419" s="394"/>
      <c r="F419" s="1459"/>
      <c r="G419" s="1417"/>
      <c r="H419" s="155"/>
      <c r="I419" s="155"/>
      <c r="J419" s="1459"/>
      <c r="K419" s="1463"/>
      <c r="L419" s="280"/>
      <c r="M419" s="1218"/>
      <c r="N419" s="325"/>
      <c r="O419" s="297">
        <f t="shared" si="24"/>
        <v>0</v>
      </c>
      <c r="P419" s="1477"/>
      <c r="Q419" s="280"/>
      <c r="R419" s="280"/>
      <c r="S419" s="391">
        <f t="shared" si="25"/>
        <v>0</v>
      </c>
      <c r="T419" s="391">
        <f t="shared" si="26"/>
        <v>0</v>
      </c>
      <c r="U419" s="4"/>
      <c r="AE419" s="8"/>
    </row>
    <row r="420" spans="1:31" x14ac:dyDescent="0.2">
      <c r="A420" s="165"/>
      <c r="B420" s="165"/>
      <c r="C420" s="165"/>
      <c r="D420" s="1215"/>
      <c r="E420" s="394"/>
      <c r="F420" s="1459"/>
      <c r="G420" s="1417"/>
      <c r="H420" s="155"/>
      <c r="I420" s="155"/>
      <c r="J420" s="1459"/>
      <c r="K420" s="1463"/>
      <c r="L420" s="280"/>
      <c r="M420" s="1218"/>
      <c r="N420" s="325"/>
      <c r="O420" s="297">
        <f t="shared" si="24"/>
        <v>0</v>
      </c>
      <c r="P420" s="1477"/>
      <c r="Q420" s="280"/>
      <c r="R420" s="280"/>
      <c r="S420" s="391">
        <f t="shared" si="25"/>
        <v>0</v>
      </c>
      <c r="T420" s="391">
        <f t="shared" si="26"/>
        <v>0</v>
      </c>
      <c r="U420" s="4"/>
      <c r="AE420" s="8"/>
    </row>
    <row r="421" spans="1:31" x14ac:dyDescent="0.2">
      <c r="A421" s="165"/>
      <c r="B421" s="165"/>
      <c r="C421" s="165"/>
      <c r="D421" s="1215"/>
      <c r="E421" s="394"/>
      <c r="F421" s="1459"/>
      <c r="G421" s="1417"/>
      <c r="H421" s="155"/>
      <c r="I421" s="155"/>
      <c r="J421" s="1459"/>
      <c r="K421" s="1463"/>
      <c r="L421" s="280"/>
      <c r="M421" s="1218"/>
      <c r="N421" s="325"/>
      <c r="O421" s="297">
        <f t="shared" si="24"/>
        <v>0</v>
      </c>
      <c r="P421" s="1477"/>
      <c r="Q421" s="280"/>
      <c r="R421" s="280"/>
      <c r="S421" s="391">
        <f t="shared" si="25"/>
        <v>0</v>
      </c>
      <c r="T421" s="391">
        <f t="shared" si="26"/>
        <v>0</v>
      </c>
      <c r="U421" s="4"/>
      <c r="AE421" s="8"/>
    </row>
    <row r="422" spans="1:31" x14ac:dyDescent="0.2">
      <c r="A422" s="165"/>
      <c r="B422" s="165"/>
      <c r="C422" s="165"/>
      <c r="D422" s="1215"/>
      <c r="E422" s="394"/>
      <c r="F422" s="1459"/>
      <c r="G422" s="1417"/>
      <c r="H422" s="155"/>
      <c r="I422" s="155"/>
      <c r="J422" s="1459"/>
      <c r="K422" s="1463"/>
      <c r="L422" s="280"/>
      <c r="M422" s="1218"/>
      <c r="N422" s="325"/>
      <c r="O422" s="297">
        <f t="shared" si="24"/>
        <v>0</v>
      </c>
      <c r="P422" s="1477"/>
      <c r="Q422" s="280"/>
      <c r="R422" s="280"/>
      <c r="S422" s="391">
        <f t="shared" si="25"/>
        <v>0</v>
      </c>
      <c r="T422" s="391">
        <f t="shared" si="26"/>
        <v>0</v>
      </c>
      <c r="U422" s="4"/>
      <c r="AE422" s="8"/>
    </row>
    <row r="423" spans="1:31" x14ac:dyDescent="0.2">
      <c r="A423" s="165"/>
      <c r="B423" s="165"/>
      <c r="C423" s="165"/>
      <c r="D423" s="1215"/>
      <c r="E423" s="394"/>
      <c r="F423" s="1459"/>
      <c r="G423" s="1417"/>
      <c r="H423" s="155"/>
      <c r="I423" s="155"/>
      <c r="J423" s="1459"/>
      <c r="K423" s="1463"/>
      <c r="L423" s="280"/>
      <c r="M423" s="1218"/>
      <c r="N423" s="325"/>
      <c r="O423" s="297">
        <f t="shared" si="24"/>
        <v>0</v>
      </c>
      <c r="P423" s="1477"/>
      <c r="Q423" s="280"/>
      <c r="R423" s="280"/>
      <c r="S423" s="391">
        <f t="shared" si="25"/>
        <v>0</v>
      </c>
      <c r="T423" s="391">
        <f t="shared" si="26"/>
        <v>0</v>
      </c>
      <c r="U423" s="4"/>
      <c r="AE423" s="8"/>
    </row>
    <row r="424" spans="1:31" x14ac:dyDescent="0.2">
      <c r="A424" s="165"/>
      <c r="B424" s="165"/>
      <c r="C424" s="165"/>
      <c r="D424" s="1215"/>
      <c r="E424" s="394"/>
      <c r="F424" s="1459"/>
      <c r="G424" s="1417"/>
      <c r="H424" s="155"/>
      <c r="I424" s="155"/>
      <c r="J424" s="1459"/>
      <c r="K424" s="1463"/>
      <c r="L424" s="280"/>
      <c r="M424" s="1218"/>
      <c r="N424" s="325"/>
      <c r="O424" s="297">
        <f t="shared" si="24"/>
        <v>0</v>
      </c>
      <c r="P424" s="1477"/>
      <c r="Q424" s="280"/>
      <c r="R424" s="280"/>
      <c r="S424" s="391">
        <f t="shared" si="25"/>
        <v>0</v>
      </c>
      <c r="T424" s="391">
        <f t="shared" si="26"/>
        <v>0</v>
      </c>
      <c r="U424" s="4"/>
      <c r="AE424" s="8"/>
    </row>
    <row r="425" spans="1:31" x14ac:dyDescent="0.2">
      <c r="A425" s="165"/>
      <c r="B425" s="165"/>
      <c r="C425" s="165"/>
      <c r="D425" s="1215"/>
      <c r="E425" s="394"/>
      <c r="F425" s="1459"/>
      <c r="G425" s="1417"/>
      <c r="H425" s="155"/>
      <c r="I425" s="155"/>
      <c r="J425" s="1459"/>
      <c r="K425" s="1463"/>
      <c r="L425" s="280"/>
      <c r="M425" s="1218"/>
      <c r="N425" s="325"/>
      <c r="O425" s="297">
        <f t="shared" si="24"/>
        <v>0</v>
      </c>
      <c r="P425" s="1477"/>
      <c r="Q425" s="280"/>
      <c r="R425" s="280"/>
      <c r="S425" s="391">
        <f t="shared" si="25"/>
        <v>0</v>
      </c>
      <c r="T425" s="391">
        <f t="shared" si="26"/>
        <v>0</v>
      </c>
      <c r="U425" s="4"/>
      <c r="AE425" s="8"/>
    </row>
    <row r="426" spans="1:31" x14ac:dyDescent="0.2">
      <c r="A426" s="165"/>
      <c r="B426" s="165"/>
      <c r="C426" s="165"/>
      <c r="D426" s="1215"/>
      <c r="E426" s="394"/>
      <c r="F426" s="1459"/>
      <c r="G426" s="1417"/>
      <c r="H426" s="155"/>
      <c r="I426" s="155"/>
      <c r="J426" s="1459"/>
      <c r="K426" s="1463"/>
      <c r="L426" s="280"/>
      <c r="M426" s="1218"/>
      <c r="N426" s="325"/>
      <c r="O426" s="297">
        <f t="shared" si="24"/>
        <v>0</v>
      </c>
      <c r="P426" s="1477"/>
      <c r="Q426" s="280"/>
      <c r="R426" s="280"/>
      <c r="S426" s="391">
        <f t="shared" si="25"/>
        <v>0</v>
      </c>
      <c r="T426" s="391">
        <f t="shared" si="26"/>
        <v>0</v>
      </c>
      <c r="U426" s="4"/>
      <c r="AE426" s="8"/>
    </row>
    <row r="427" spans="1:31" x14ac:dyDescent="0.2">
      <c r="A427" s="165"/>
      <c r="B427" s="165"/>
      <c r="C427" s="165"/>
      <c r="D427" s="1215"/>
      <c r="E427" s="394"/>
      <c r="F427" s="1459"/>
      <c r="G427" s="1417"/>
      <c r="H427" s="155"/>
      <c r="I427" s="155"/>
      <c r="J427" s="1459"/>
      <c r="K427" s="1463"/>
      <c r="L427" s="280"/>
      <c r="M427" s="1218"/>
      <c r="N427" s="325"/>
      <c r="O427" s="297">
        <f t="shared" si="24"/>
        <v>0</v>
      </c>
      <c r="P427" s="1477"/>
      <c r="Q427" s="280"/>
      <c r="R427" s="280"/>
      <c r="S427" s="391">
        <f t="shared" si="25"/>
        <v>0</v>
      </c>
      <c r="T427" s="391">
        <f t="shared" si="26"/>
        <v>0</v>
      </c>
      <c r="U427" s="4"/>
      <c r="AE427" s="8"/>
    </row>
    <row r="428" spans="1:31" x14ac:dyDescent="0.2">
      <c r="A428" s="165"/>
      <c r="B428" s="165"/>
      <c r="C428" s="165"/>
      <c r="D428" s="1215"/>
      <c r="E428" s="394"/>
      <c r="F428" s="1459"/>
      <c r="G428" s="1417"/>
      <c r="H428" s="155"/>
      <c r="I428" s="155"/>
      <c r="J428" s="1459"/>
      <c r="K428" s="1463"/>
      <c r="L428" s="280"/>
      <c r="M428" s="1218"/>
      <c r="N428" s="325"/>
      <c r="O428" s="297">
        <f t="shared" si="24"/>
        <v>0</v>
      </c>
      <c r="P428" s="1477"/>
      <c r="Q428" s="280"/>
      <c r="R428" s="280"/>
      <c r="S428" s="391">
        <f t="shared" si="25"/>
        <v>0</v>
      </c>
      <c r="T428" s="391">
        <f t="shared" si="26"/>
        <v>0</v>
      </c>
      <c r="U428" s="4"/>
      <c r="AE428" s="8"/>
    </row>
    <row r="429" spans="1:31" x14ac:dyDescent="0.2">
      <c r="A429" s="165"/>
      <c r="B429" s="165"/>
      <c r="C429" s="165"/>
      <c r="D429" s="1215"/>
      <c r="E429" s="394"/>
      <c r="F429" s="1459"/>
      <c r="G429" s="1417"/>
      <c r="H429" s="155"/>
      <c r="I429" s="155"/>
      <c r="J429" s="1459"/>
      <c r="K429" s="1463"/>
      <c r="L429" s="280"/>
      <c r="M429" s="1218"/>
      <c r="N429" s="325"/>
      <c r="O429" s="297">
        <f t="shared" si="24"/>
        <v>0</v>
      </c>
      <c r="P429" s="1477"/>
      <c r="Q429" s="280"/>
      <c r="R429" s="280"/>
      <c r="S429" s="391">
        <f t="shared" si="25"/>
        <v>0</v>
      </c>
      <c r="T429" s="391">
        <f t="shared" si="26"/>
        <v>0</v>
      </c>
      <c r="U429" s="4"/>
      <c r="AE429" s="8"/>
    </row>
    <row r="430" spans="1:31" x14ac:dyDescent="0.2">
      <c r="A430" s="165"/>
      <c r="B430" s="165"/>
      <c r="C430" s="165"/>
      <c r="D430" s="1215"/>
      <c r="E430" s="394"/>
      <c r="F430" s="1459"/>
      <c r="G430" s="1417"/>
      <c r="H430" s="155"/>
      <c r="I430" s="155"/>
      <c r="J430" s="1459"/>
      <c r="K430" s="1463"/>
      <c r="L430" s="280"/>
      <c r="M430" s="1218"/>
      <c r="N430" s="325"/>
      <c r="O430" s="297">
        <f t="shared" si="24"/>
        <v>0</v>
      </c>
      <c r="P430" s="1477"/>
      <c r="Q430" s="280"/>
      <c r="R430" s="280"/>
      <c r="S430" s="391">
        <f t="shared" si="25"/>
        <v>0</v>
      </c>
      <c r="T430" s="391">
        <f t="shared" si="26"/>
        <v>0</v>
      </c>
      <c r="U430" s="4"/>
      <c r="AE430" s="8"/>
    </row>
    <row r="431" spans="1:31" x14ac:dyDescent="0.2">
      <c r="A431" s="165"/>
      <c r="B431" s="165"/>
      <c r="C431" s="165"/>
      <c r="D431" s="1215"/>
      <c r="E431" s="394"/>
      <c r="F431" s="1459"/>
      <c r="G431" s="1417"/>
      <c r="H431" s="155"/>
      <c r="I431" s="155"/>
      <c r="J431" s="1459"/>
      <c r="K431" s="1463"/>
      <c r="L431" s="280"/>
      <c r="M431" s="1218"/>
      <c r="N431" s="325"/>
      <c r="O431" s="297">
        <f t="shared" si="24"/>
        <v>0</v>
      </c>
      <c r="P431" s="1477"/>
      <c r="Q431" s="280"/>
      <c r="R431" s="280"/>
      <c r="S431" s="391">
        <f t="shared" si="25"/>
        <v>0</v>
      </c>
      <c r="T431" s="391">
        <f t="shared" si="26"/>
        <v>0</v>
      </c>
      <c r="U431" s="4"/>
      <c r="AE431" s="8"/>
    </row>
    <row r="432" spans="1:31" x14ac:dyDescent="0.2">
      <c r="A432" s="165"/>
      <c r="B432" s="165"/>
      <c r="C432" s="165"/>
      <c r="D432" s="1215"/>
      <c r="E432" s="394"/>
      <c r="F432" s="1459"/>
      <c r="G432" s="1417"/>
      <c r="H432" s="155"/>
      <c r="I432" s="155"/>
      <c r="J432" s="1459"/>
      <c r="K432" s="1463"/>
      <c r="L432" s="280"/>
      <c r="M432" s="1218"/>
      <c r="N432" s="325"/>
      <c r="O432" s="297">
        <f t="shared" si="24"/>
        <v>0</v>
      </c>
      <c r="P432" s="1477"/>
      <c r="Q432" s="280"/>
      <c r="R432" s="280"/>
      <c r="S432" s="391">
        <f t="shared" si="25"/>
        <v>0</v>
      </c>
      <c r="T432" s="391">
        <f t="shared" si="26"/>
        <v>0</v>
      </c>
      <c r="U432" s="4"/>
      <c r="AE432" s="8"/>
    </row>
    <row r="433" spans="1:31" x14ac:dyDescent="0.2">
      <c r="A433" s="165"/>
      <c r="B433" s="165"/>
      <c r="C433" s="165"/>
      <c r="D433" s="1215"/>
      <c r="E433" s="394"/>
      <c r="F433" s="1459"/>
      <c r="G433" s="1417"/>
      <c r="H433" s="155"/>
      <c r="I433" s="155"/>
      <c r="J433" s="1459"/>
      <c r="K433" s="1463"/>
      <c r="L433" s="280"/>
      <c r="M433" s="1218"/>
      <c r="N433" s="325"/>
      <c r="O433" s="297">
        <f t="shared" si="24"/>
        <v>0</v>
      </c>
      <c r="P433" s="1477"/>
      <c r="Q433" s="280"/>
      <c r="R433" s="280"/>
      <c r="S433" s="391">
        <f t="shared" si="25"/>
        <v>0</v>
      </c>
      <c r="T433" s="391">
        <f t="shared" si="26"/>
        <v>0</v>
      </c>
      <c r="U433" s="4"/>
      <c r="AE433" s="8"/>
    </row>
    <row r="434" spans="1:31" x14ac:dyDescent="0.2">
      <c r="A434" s="165"/>
      <c r="B434" s="165"/>
      <c r="C434" s="165"/>
      <c r="D434" s="1215"/>
      <c r="E434" s="394"/>
      <c r="F434" s="1459"/>
      <c r="G434" s="1417"/>
      <c r="H434" s="155"/>
      <c r="I434" s="155"/>
      <c r="J434" s="1459"/>
      <c r="K434" s="1463"/>
      <c r="L434" s="280"/>
      <c r="M434" s="1218"/>
      <c r="N434" s="325"/>
      <c r="O434" s="297">
        <f t="shared" si="24"/>
        <v>0</v>
      </c>
      <c r="P434" s="1477"/>
      <c r="Q434" s="280"/>
      <c r="R434" s="280"/>
      <c r="S434" s="391">
        <f t="shared" si="25"/>
        <v>0</v>
      </c>
      <c r="T434" s="391">
        <f t="shared" si="26"/>
        <v>0</v>
      </c>
      <c r="U434" s="4"/>
      <c r="AE434" s="8"/>
    </row>
    <row r="435" spans="1:31" x14ac:dyDescent="0.2">
      <c r="A435" s="165"/>
      <c r="B435" s="165"/>
      <c r="C435" s="165"/>
      <c r="D435" s="1215"/>
      <c r="E435" s="394"/>
      <c r="F435" s="1459"/>
      <c r="G435" s="1417"/>
      <c r="H435" s="155"/>
      <c r="I435" s="155"/>
      <c r="J435" s="1459"/>
      <c r="K435" s="1463"/>
      <c r="L435" s="280"/>
      <c r="M435" s="1218"/>
      <c r="N435" s="325"/>
      <c r="O435" s="297">
        <f t="shared" si="24"/>
        <v>0</v>
      </c>
      <c r="P435" s="1477"/>
      <c r="Q435" s="280"/>
      <c r="R435" s="280"/>
      <c r="S435" s="391">
        <f t="shared" si="25"/>
        <v>0</v>
      </c>
      <c r="T435" s="391">
        <f t="shared" si="26"/>
        <v>0</v>
      </c>
      <c r="U435" s="4"/>
      <c r="AE435" s="8"/>
    </row>
    <row r="436" spans="1:31" x14ac:dyDescent="0.2">
      <c r="A436" s="165"/>
      <c r="B436" s="165"/>
      <c r="C436" s="165"/>
      <c r="D436" s="1215"/>
      <c r="E436" s="394"/>
      <c r="F436" s="1459"/>
      <c r="G436" s="1417"/>
      <c r="H436" s="155"/>
      <c r="I436" s="155"/>
      <c r="J436" s="1459"/>
      <c r="K436" s="1463"/>
      <c r="L436" s="280"/>
      <c r="M436" s="1218"/>
      <c r="N436" s="325"/>
      <c r="O436" s="297">
        <f t="shared" si="24"/>
        <v>0</v>
      </c>
      <c r="P436" s="1477"/>
      <c r="Q436" s="280"/>
      <c r="R436" s="280"/>
      <c r="S436" s="391">
        <f t="shared" si="25"/>
        <v>0</v>
      </c>
      <c r="T436" s="391">
        <f t="shared" si="26"/>
        <v>0</v>
      </c>
      <c r="U436" s="4"/>
      <c r="AE436" s="8"/>
    </row>
    <row r="437" spans="1:31" x14ac:dyDescent="0.2">
      <c r="A437" s="165"/>
      <c r="B437" s="165"/>
      <c r="C437" s="165"/>
      <c r="D437" s="1215"/>
      <c r="E437" s="394"/>
      <c r="F437" s="1459"/>
      <c r="G437" s="1417"/>
      <c r="H437" s="155"/>
      <c r="I437" s="155"/>
      <c r="J437" s="1459"/>
      <c r="K437" s="1463"/>
      <c r="L437" s="280"/>
      <c r="M437" s="1218"/>
      <c r="N437" s="325"/>
      <c r="O437" s="297">
        <f t="shared" si="24"/>
        <v>0</v>
      </c>
      <c r="P437" s="1477"/>
      <c r="Q437" s="280"/>
      <c r="R437" s="280"/>
      <c r="S437" s="391">
        <f t="shared" si="25"/>
        <v>0</v>
      </c>
      <c r="T437" s="391">
        <f t="shared" si="26"/>
        <v>0</v>
      </c>
      <c r="U437" s="4"/>
      <c r="AE437" s="8"/>
    </row>
    <row r="438" spans="1:31" x14ac:dyDescent="0.2">
      <c r="A438" s="165"/>
      <c r="B438" s="165"/>
      <c r="C438" s="165"/>
      <c r="D438" s="1215"/>
      <c r="E438" s="394"/>
      <c r="F438" s="1459"/>
      <c r="G438" s="1417"/>
      <c r="H438" s="155"/>
      <c r="I438" s="155"/>
      <c r="J438" s="1459"/>
      <c r="K438" s="1463"/>
      <c r="L438" s="280"/>
      <c r="M438" s="1218"/>
      <c r="N438" s="325"/>
      <c r="O438" s="297">
        <f t="shared" si="24"/>
        <v>0</v>
      </c>
      <c r="P438" s="1477"/>
      <c r="Q438" s="280"/>
      <c r="R438" s="280"/>
      <c r="S438" s="391">
        <f t="shared" si="25"/>
        <v>0</v>
      </c>
      <c r="T438" s="391">
        <f t="shared" si="26"/>
        <v>0</v>
      </c>
      <c r="U438" s="4"/>
      <c r="AE438" s="8"/>
    </row>
    <row r="439" spans="1:31" x14ac:dyDescent="0.2">
      <c r="A439" s="165"/>
      <c r="B439" s="165"/>
      <c r="C439" s="165"/>
      <c r="D439" s="1215"/>
      <c r="E439" s="394"/>
      <c r="F439" s="1459"/>
      <c r="G439" s="1417"/>
      <c r="H439" s="155"/>
      <c r="I439" s="155"/>
      <c r="J439" s="1459"/>
      <c r="K439" s="1463"/>
      <c r="L439" s="280"/>
      <c r="M439" s="1218"/>
      <c r="N439" s="325"/>
      <c r="O439" s="297">
        <f t="shared" si="24"/>
        <v>0</v>
      </c>
      <c r="P439" s="1477"/>
      <c r="Q439" s="280"/>
      <c r="R439" s="280"/>
      <c r="S439" s="391">
        <f t="shared" si="25"/>
        <v>0</v>
      </c>
      <c r="T439" s="391">
        <f t="shared" si="26"/>
        <v>0</v>
      </c>
      <c r="U439" s="4"/>
      <c r="AE439" s="8"/>
    </row>
    <row r="440" spans="1:31" x14ac:dyDescent="0.2">
      <c r="A440" s="165"/>
      <c r="B440" s="165"/>
      <c r="C440" s="165"/>
      <c r="D440" s="1215"/>
      <c r="E440" s="394"/>
      <c r="F440" s="1459"/>
      <c r="G440" s="1417"/>
      <c r="H440" s="155"/>
      <c r="I440" s="155"/>
      <c r="J440" s="1459"/>
      <c r="K440" s="1463"/>
      <c r="L440" s="280"/>
      <c r="M440" s="1218"/>
      <c r="N440" s="325"/>
      <c r="O440" s="297">
        <f t="shared" si="24"/>
        <v>0</v>
      </c>
      <c r="P440" s="1477"/>
      <c r="Q440" s="280"/>
      <c r="R440" s="280"/>
      <c r="S440" s="391">
        <f t="shared" si="25"/>
        <v>0</v>
      </c>
      <c r="T440" s="391">
        <f t="shared" si="26"/>
        <v>0</v>
      </c>
      <c r="U440" s="4"/>
      <c r="AE440" s="8"/>
    </row>
    <row r="441" spans="1:31" x14ac:dyDescent="0.2">
      <c r="A441" s="165"/>
      <c r="B441" s="165"/>
      <c r="C441" s="165"/>
      <c r="D441" s="1215"/>
      <c r="E441" s="394"/>
      <c r="F441" s="1459"/>
      <c r="G441" s="1417"/>
      <c r="H441" s="155"/>
      <c r="I441" s="155"/>
      <c r="J441" s="1459"/>
      <c r="K441" s="1463"/>
      <c r="L441" s="280"/>
      <c r="M441" s="1218"/>
      <c r="N441" s="325"/>
      <c r="O441" s="297">
        <f t="shared" si="24"/>
        <v>0</v>
      </c>
      <c r="P441" s="1477"/>
      <c r="Q441" s="280"/>
      <c r="R441" s="280"/>
      <c r="S441" s="391">
        <f t="shared" si="25"/>
        <v>0</v>
      </c>
      <c r="T441" s="391">
        <f t="shared" si="26"/>
        <v>0</v>
      </c>
      <c r="U441" s="4"/>
      <c r="AE441" s="8"/>
    </row>
    <row r="442" spans="1:31" x14ac:dyDescent="0.2">
      <c r="A442" s="165"/>
      <c r="B442" s="165"/>
      <c r="C442" s="165"/>
      <c r="D442" s="1215"/>
      <c r="E442" s="394"/>
      <c r="F442" s="1459"/>
      <c r="G442" s="1417"/>
      <c r="H442" s="155"/>
      <c r="I442" s="155"/>
      <c r="J442" s="1459"/>
      <c r="K442" s="1463"/>
      <c r="L442" s="280"/>
      <c r="M442" s="1218"/>
      <c r="N442" s="325"/>
      <c r="O442" s="297">
        <f t="shared" si="24"/>
        <v>0</v>
      </c>
      <c r="P442" s="1477"/>
      <c r="Q442" s="280"/>
      <c r="R442" s="280"/>
      <c r="S442" s="391">
        <f t="shared" si="25"/>
        <v>0</v>
      </c>
      <c r="T442" s="391">
        <f t="shared" si="26"/>
        <v>0</v>
      </c>
      <c r="U442" s="4"/>
      <c r="AE442" s="8"/>
    </row>
    <row r="443" spans="1:31" x14ac:dyDescent="0.2">
      <c r="A443" s="165"/>
      <c r="B443" s="165"/>
      <c r="C443" s="165"/>
      <c r="D443" s="1215"/>
      <c r="E443" s="394"/>
      <c r="F443" s="1459"/>
      <c r="G443" s="1417"/>
      <c r="H443" s="155"/>
      <c r="I443" s="155"/>
      <c r="J443" s="1459"/>
      <c r="K443" s="1463"/>
      <c r="L443" s="280"/>
      <c r="M443" s="1218"/>
      <c r="N443" s="325"/>
      <c r="O443" s="297">
        <f t="shared" si="24"/>
        <v>0</v>
      </c>
      <c r="P443" s="1477"/>
      <c r="Q443" s="280"/>
      <c r="R443" s="280"/>
      <c r="S443" s="391">
        <f t="shared" si="25"/>
        <v>0</v>
      </c>
      <c r="T443" s="391">
        <f t="shared" si="26"/>
        <v>0</v>
      </c>
      <c r="U443" s="4"/>
      <c r="AE443" s="8"/>
    </row>
    <row r="444" spans="1:31" x14ac:dyDescent="0.2">
      <c r="A444" s="165"/>
      <c r="B444" s="165"/>
      <c r="C444" s="165"/>
      <c r="D444" s="1215"/>
      <c r="E444" s="394"/>
      <c r="F444" s="1459"/>
      <c r="G444" s="1417"/>
      <c r="H444" s="155"/>
      <c r="I444" s="155"/>
      <c r="J444" s="1459"/>
      <c r="K444" s="1463"/>
      <c r="L444" s="280"/>
      <c r="M444" s="1218"/>
      <c r="N444" s="325"/>
      <c r="O444" s="297">
        <f t="shared" si="24"/>
        <v>0</v>
      </c>
      <c r="P444" s="1477"/>
      <c r="Q444" s="280"/>
      <c r="R444" s="280"/>
      <c r="S444" s="391">
        <f t="shared" si="25"/>
        <v>0</v>
      </c>
      <c r="T444" s="391">
        <f t="shared" si="26"/>
        <v>0</v>
      </c>
      <c r="U444" s="4"/>
      <c r="AE444" s="8"/>
    </row>
    <row r="445" spans="1:31" x14ac:dyDescent="0.2">
      <c r="A445" s="165"/>
      <c r="B445" s="165"/>
      <c r="C445" s="165"/>
      <c r="D445" s="1215"/>
      <c r="E445" s="394"/>
      <c r="F445" s="1459"/>
      <c r="G445" s="1417"/>
      <c r="H445" s="155"/>
      <c r="I445" s="155"/>
      <c r="J445" s="1459"/>
      <c r="K445" s="1463"/>
      <c r="L445" s="280"/>
      <c r="M445" s="1218"/>
      <c r="N445" s="325"/>
      <c r="O445" s="297">
        <f t="shared" si="24"/>
        <v>0</v>
      </c>
      <c r="P445" s="1477"/>
      <c r="Q445" s="280"/>
      <c r="R445" s="280"/>
      <c r="S445" s="391">
        <f t="shared" si="25"/>
        <v>0</v>
      </c>
      <c r="T445" s="391">
        <f t="shared" si="26"/>
        <v>0</v>
      </c>
      <c r="U445" s="4"/>
      <c r="AE445" s="8"/>
    </row>
    <row r="446" spans="1:31" x14ac:dyDescent="0.2">
      <c r="A446" s="165"/>
      <c r="B446" s="165"/>
      <c r="C446" s="165"/>
      <c r="D446" s="1215"/>
      <c r="E446" s="394"/>
      <c r="F446" s="1459"/>
      <c r="G446" s="1417"/>
      <c r="H446" s="155"/>
      <c r="I446" s="155"/>
      <c r="J446" s="1459"/>
      <c r="K446" s="1463"/>
      <c r="L446" s="280"/>
      <c r="M446" s="1218"/>
      <c r="N446" s="325"/>
      <c r="O446" s="297">
        <f t="shared" si="24"/>
        <v>0</v>
      </c>
      <c r="P446" s="1477"/>
      <c r="Q446" s="280"/>
      <c r="R446" s="280"/>
      <c r="S446" s="391">
        <f t="shared" si="25"/>
        <v>0</v>
      </c>
      <c r="T446" s="391">
        <f t="shared" si="26"/>
        <v>0</v>
      </c>
      <c r="U446" s="4"/>
      <c r="AE446" s="8"/>
    </row>
    <row r="447" spans="1:31" x14ac:dyDescent="0.2">
      <c r="A447" s="165"/>
      <c r="B447" s="165"/>
      <c r="C447" s="165"/>
      <c r="D447" s="1215"/>
      <c r="E447" s="394"/>
      <c r="F447" s="1459"/>
      <c r="G447" s="1417"/>
      <c r="H447" s="155"/>
      <c r="I447" s="155"/>
      <c r="J447" s="1459"/>
      <c r="K447" s="1463"/>
      <c r="L447" s="280"/>
      <c r="M447" s="1218"/>
      <c r="N447" s="325"/>
      <c r="O447" s="297">
        <f t="shared" si="24"/>
        <v>0</v>
      </c>
      <c r="P447" s="1477"/>
      <c r="Q447" s="280"/>
      <c r="R447" s="280"/>
      <c r="S447" s="391">
        <f t="shared" si="25"/>
        <v>0</v>
      </c>
      <c r="T447" s="391">
        <f t="shared" si="26"/>
        <v>0</v>
      </c>
      <c r="U447" s="4"/>
      <c r="AE447" s="8"/>
    </row>
    <row r="448" spans="1:31" x14ac:dyDescent="0.2">
      <c r="A448" s="165"/>
      <c r="B448" s="165"/>
      <c r="C448" s="165"/>
      <c r="D448" s="1215"/>
      <c r="E448" s="394"/>
      <c r="F448" s="1459"/>
      <c r="G448" s="1417"/>
      <c r="H448" s="155"/>
      <c r="I448" s="155"/>
      <c r="J448" s="1459"/>
      <c r="K448" s="1463"/>
      <c r="L448" s="280"/>
      <c r="M448" s="1218"/>
      <c r="N448" s="325"/>
      <c r="O448" s="297">
        <f t="shared" si="24"/>
        <v>0</v>
      </c>
      <c r="P448" s="1477"/>
      <c r="Q448" s="280"/>
      <c r="R448" s="280"/>
      <c r="S448" s="391">
        <f t="shared" si="25"/>
        <v>0</v>
      </c>
      <c r="T448" s="391">
        <f t="shared" si="26"/>
        <v>0</v>
      </c>
      <c r="U448" s="4"/>
      <c r="AE448" s="8"/>
    </row>
    <row r="449" spans="1:31" x14ac:dyDescent="0.2">
      <c r="A449" s="165"/>
      <c r="B449" s="165"/>
      <c r="C449" s="165"/>
      <c r="D449" s="1215"/>
      <c r="E449" s="394"/>
      <c r="F449" s="1459"/>
      <c r="G449" s="1417"/>
      <c r="H449" s="155"/>
      <c r="I449" s="155"/>
      <c r="J449" s="1459"/>
      <c r="K449" s="1463"/>
      <c r="L449" s="280"/>
      <c r="M449" s="1218"/>
      <c r="N449" s="325"/>
      <c r="O449" s="297">
        <f t="shared" si="24"/>
        <v>0</v>
      </c>
      <c r="P449" s="1477"/>
      <c r="Q449" s="280"/>
      <c r="R449" s="280"/>
      <c r="S449" s="391">
        <f t="shared" si="25"/>
        <v>0</v>
      </c>
      <c r="T449" s="391">
        <f t="shared" si="26"/>
        <v>0</v>
      </c>
      <c r="U449" s="4"/>
      <c r="AE449" s="8"/>
    </row>
    <row r="450" spans="1:31" x14ac:dyDescent="0.2">
      <c r="A450" s="165"/>
      <c r="B450" s="165"/>
      <c r="C450" s="165"/>
      <c r="D450" s="1215"/>
      <c r="E450" s="394"/>
      <c r="F450" s="1459"/>
      <c r="G450" s="1417"/>
      <c r="H450" s="155"/>
      <c r="I450" s="155"/>
      <c r="J450" s="1459"/>
      <c r="K450" s="1463"/>
      <c r="L450" s="280"/>
      <c r="M450" s="1218"/>
      <c r="N450" s="325"/>
      <c r="O450" s="297">
        <f t="shared" si="24"/>
        <v>0</v>
      </c>
      <c r="P450" s="1477"/>
      <c r="Q450" s="280"/>
      <c r="R450" s="280"/>
      <c r="S450" s="391">
        <f t="shared" si="25"/>
        <v>0</v>
      </c>
      <c r="T450" s="391">
        <f t="shared" si="26"/>
        <v>0</v>
      </c>
      <c r="U450" s="4"/>
      <c r="AE450" s="8"/>
    </row>
    <row r="451" spans="1:31" x14ac:dyDescent="0.2">
      <c r="A451" s="165"/>
      <c r="B451" s="165"/>
      <c r="C451" s="165"/>
      <c r="D451" s="1215"/>
      <c r="E451" s="394"/>
      <c r="F451" s="1459"/>
      <c r="G451" s="1417"/>
      <c r="H451" s="155"/>
      <c r="I451" s="155"/>
      <c r="J451" s="1459"/>
      <c r="K451" s="1463"/>
      <c r="L451" s="280"/>
      <c r="M451" s="1218"/>
      <c r="N451" s="325"/>
      <c r="O451" s="297">
        <f t="shared" si="24"/>
        <v>0</v>
      </c>
      <c r="P451" s="1477"/>
      <c r="Q451" s="280"/>
      <c r="R451" s="280"/>
      <c r="S451" s="391">
        <f t="shared" si="25"/>
        <v>0</v>
      </c>
      <c r="T451" s="391">
        <f t="shared" si="26"/>
        <v>0</v>
      </c>
      <c r="U451" s="4"/>
      <c r="AE451" s="8"/>
    </row>
    <row r="452" spans="1:31" x14ac:dyDescent="0.2">
      <c r="A452" s="165"/>
      <c r="B452" s="165"/>
      <c r="C452" s="165"/>
      <c r="D452" s="1215"/>
      <c r="E452" s="394"/>
      <c r="F452" s="1459"/>
      <c r="G452" s="1417"/>
      <c r="H452" s="155"/>
      <c r="I452" s="155"/>
      <c r="J452" s="1459"/>
      <c r="K452" s="1463"/>
      <c r="L452" s="280"/>
      <c r="M452" s="1218"/>
      <c r="N452" s="325"/>
      <c r="O452" s="297">
        <f t="shared" si="24"/>
        <v>0</v>
      </c>
      <c r="P452" s="1477"/>
      <c r="Q452" s="280"/>
      <c r="R452" s="280"/>
      <c r="S452" s="391">
        <f t="shared" si="25"/>
        <v>0</v>
      </c>
      <c r="T452" s="391">
        <f t="shared" si="26"/>
        <v>0</v>
      </c>
      <c r="U452" s="4"/>
      <c r="AE452" s="8"/>
    </row>
    <row r="453" spans="1:31" x14ac:dyDescent="0.2">
      <c r="A453" s="165"/>
      <c r="B453" s="165"/>
      <c r="C453" s="165"/>
      <c r="D453" s="1215"/>
      <c r="E453" s="394"/>
      <c r="F453" s="1459"/>
      <c r="G453" s="1417"/>
      <c r="H453" s="155"/>
      <c r="I453" s="155"/>
      <c r="J453" s="1459"/>
      <c r="K453" s="1463"/>
      <c r="L453" s="280"/>
      <c r="M453" s="1218"/>
      <c r="N453" s="325"/>
      <c r="O453" s="297">
        <f t="shared" si="24"/>
        <v>0</v>
      </c>
      <c r="P453" s="1477"/>
      <c r="Q453" s="280"/>
      <c r="R453" s="280"/>
      <c r="S453" s="391">
        <f t="shared" si="25"/>
        <v>0</v>
      </c>
      <c r="T453" s="391">
        <f t="shared" si="26"/>
        <v>0</v>
      </c>
      <c r="U453" s="4"/>
      <c r="AE453" s="8"/>
    </row>
    <row r="454" spans="1:31" x14ac:dyDescent="0.2">
      <c r="A454" s="165"/>
      <c r="B454" s="165"/>
      <c r="C454" s="165"/>
      <c r="D454" s="1215"/>
      <c r="E454" s="394"/>
      <c r="F454" s="1459"/>
      <c r="G454" s="1417"/>
      <c r="H454" s="155"/>
      <c r="I454" s="155"/>
      <c r="J454" s="1459"/>
      <c r="K454" s="1463"/>
      <c r="L454" s="280"/>
      <c r="M454" s="1218"/>
      <c r="N454" s="325"/>
      <c r="O454" s="297">
        <f t="shared" si="24"/>
        <v>0</v>
      </c>
      <c r="P454" s="1477"/>
      <c r="Q454" s="280"/>
      <c r="R454" s="280"/>
      <c r="S454" s="391">
        <f t="shared" si="25"/>
        <v>0</v>
      </c>
      <c r="T454" s="391">
        <f t="shared" si="26"/>
        <v>0</v>
      </c>
      <c r="U454" s="4"/>
      <c r="AE454" s="8"/>
    </row>
    <row r="455" spans="1:31" x14ac:dyDescent="0.2">
      <c r="A455" s="165"/>
      <c r="B455" s="165"/>
      <c r="C455" s="165"/>
      <c r="D455" s="1215"/>
      <c r="E455" s="394"/>
      <c r="F455" s="1459"/>
      <c r="G455" s="1417"/>
      <c r="H455" s="155"/>
      <c r="I455" s="155"/>
      <c r="J455" s="1459"/>
      <c r="K455" s="1463"/>
      <c r="L455" s="280"/>
      <c r="M455" s="1218"/>
      <c r="N455" s="325"/>
      <c r="O455" s="297">
        <f t="shared" si="24"/>
        <v>0</v>
      </c>
      <c r="P455" s="1477"/>
      <c r="Q455" s="280"/>
      <c r="R455" s="280"/>
      <c r="S455" s="391">
        <f t="shared" si="25"/>
        <v>0</v>
      </c>
      <c r="T455" s="391">
        <f t="shared" si="26"/>
        <v>0</v>
      </c>
      <c r="U455" s="4"/>
      <c r="AE455" s="8"/>
    </row>
    <row r="456" spans="1:31" x14ac:dyDescent="0.2">
      <c r="A456" s="165"/>
      <c r="B456" s="165"/>
      <c r="C456" s="165"/>
      <c r="D456" s="1215"/>
      <c r="E456" s="394"/>
      <c r="F456" s="1459"/>
      <c r="G456" s="1417"/>
      <c r="H456" s="155"/>
      <c r="I456" s="155"/>
      <c r="J456" s="1459"/>
      <c r="K456" s="1463"/>
      <c r="L456" s="280"/>
      <c r="M456" s="1218"/>
      <c r="N456" s="325"/>
      <c r="O456" s="297">
        <f t="shared" si="24"/>
        <v>0</v>
      </c>
      <c r="P456" s="1477"/>
      <c r="Q456" s="280"/>
      <c r="R456" s="280"/>
      <c r="S456" s="391">
        <f t="shared" si="25"/>
        <v>0</v>
      </c>
      <c r="T456" s="391">
        <f t="shared" si="26"/>
        <v>0</v>
      </c>
      <c r="U456" s="4"/>
      <c r="AE456" s="8"/>
    </row>
    <row r="457" spans="1:31" x14ac:dyDescent="0.2">
      <c r="A457" s="165"/>
      <c r="B457" s="165"/>
      <c r="C457" s="165"/>
      <c r="D457" s="1215"/>
      <c r="E457" s="394"/>
      <c r="F457" s="1459"/>
      <c r="G457" s="1417"/>
      <c r="H457" s="155"/>
      <c r="I457" s="155"/>
      <c r="J457" s="1459"/>
      <c r="K457" s="1463"/>
      <c r="L457" s="280"/>
      <c r="M457" s="1218"/>
      <c r="N457" s="325"/>
      <c r="O457" s="297">
        <f t="shared" si="24"/>
        <v>0</v>
      </c>
      <c r="P457" s="1477"/>
      <c r="Q457" s="280"/>
      <c r="R457" s="280"/>
      <c r="S457" s="391">
        <f t="shared" si="25"/>
        <v>0</v>
      </c>
      <c r="T457" s="391">
        <f t="shared" si="26"/>
        <v>0</v>
      </c>
      <c r="U457" s="4"/>
      <c r="AE457" s="8"/>
    </row>
    <row r="458" spans="1:31" x14ac:dyDescent="0.2">
      <c r="A458" s="165"/>
      <c r="B458" s="165"/>
      <c r="C458" s="165"/>
      <c r="D458" s="1215"/>
      <c r="E458" s="394"/>
      <c r="F458" s="1459"/>
      <c r="G458" s="1417"/>
      <c r="H458" s="155"/>
      <c r="I458" s="155"/>
      <c r="J458" s="1459"/>
      <c r="K458" s="1463"/>
      <c r="L458" s="280"/>
      <c r="M458" s="1218"/>
      <c r="N458" s="325"/>
      <c r="O458" s="297">
        <f t="shared" si="24"/>
        <v>0</v>
      </c>
      <c r="P458" s="1477"/>
      <c r="Q458" s="280"/>
      <c r="R458" s="280"/>
      <c r="S458" s="391">
        <f t="shared" si="25"/>
        <v>0</v>
      </c>
      <c r="T458" s="391">
        <f t="shared" si="26"/>
        <v>0</v>
      </c>
      <c r="U458" s="4"/>
      <c r="AE458" s="8"/>
    </row>
    <row r="459" spans="1:31" x14ac:dyDescent="0.2">
      <c r="A459" s="165"/>
      <c r="B459" s="165"/>
      <c r="C459" s="165"/>
      <c r="D459" s="1215"/>
      <c r="E459" s="394"/>
      <c r="F459" s="1459"/>
      <c r="G459" s="1417"/>
      <c r="H459" s="155"/>
      <c r="I459" s="155"/>
      <c r="J459" s="1459"/>
      <c r="K459" s="1463"/>
      <c r="L459" s="280"/>
      <c r="M459" s="1218"/>
      <c r="N459" s="325"/>
      <c r="O459" s="297">
        <f t="shared" si="24"/>
        <v>0</v>
      </c>
      <c r="P459" s="1477"/>
      <c r="Q459" s="280"/>
      <c r="R459" s="280"/>
      <c r="S459" s="391">
        <f t="shared" si="25"/>
        <v>0</v>
      </c>
      <c r="T459" s="391">
        <f t="shared" si="26"/>
        <v>0</v>
      </c>
      <c r="U459" s="4"/>
      <c r="AE459" s="8"/>
    </row>
    <row r="460" spans="1:31" x14ac:dyDescent="0.2">
      <c r="A460" s="165"/>
      <c r="B460" s="165"/>
      <c r="C460" s="165"/>
      <c r="D460" s="1215"/>
      <c r="E460" s="394"/>
      <c r="F460" s="1459"/>
      <c r="G460" s="1417"/>
      <c r="H460" s="155"/>
      <c r="I460" s="155"/>
      <c r="J460" s="1459"/>
      <c r="K460" s="1463"/>
      <c r="L460" s="280"/>
      <c r="M460" s="1218"/>
      <c r="N460" s="325"/>
      <c r="O460" s="297">
        <f t="shared" si="24"/>
        <v>0</v>
      </c>
      <c r="P460" s="1477"/>
      <c r="Q460" s="280"/>
      <c r="R460" s="280"/>
      <c r="S460" s="391">
        <f t="shared" si="25"/>
        <v>0</v>
      </c>
      <c r="T460" s="391">
        <f t="shared" si="26"/>
        <v>0</v>
      </c>
      <c r="U460" s="4"/>
      <c r="AE460" s="8"/>
    </row>
    <row r="461" spans="1:31" x14ac:dyDescent="0.2">
      <c r="A461" s="165"/>
      <c r="B461" s="165"/>
      <c r="C461" s="165"/>
      <c r="D461" s="1215"/>
      <c r="E461" s="394"/>
      <c r="F461" s="1459"/>
      <c r="G461" s="1417"/>
      <c r="H461" s="155"/>
      <c r="I461" s="155"/>
      <c r="J461" s="1459"/>
      <c r="K461" s="1463"/>
      <c r="L461" s="280"/>
      <c r="M461" s="1218"/>
      <c r="N461" s="325"/>
      <c r="O461" s="297">
        <f t="shared" si="24"/>
        <v>0</v>
      </c>
      <c r="P461" s="1477"/>
      <c r="Q461" s="280"/>
      <c r="R461" s="280"/>
      <c r="S461" s="391">
        <f t="shared" si="25"/>
        <v>0</v>
      </c>
      <c r="T461" s="391">
        <f t="shared" si="26"/>
        <v>0</v>
      </c>
      <c r="U461" s="4"/>
      <c r="AE461" s="8"/>
    </row>
    <row r="462" spans="1:31" x14ac:dyDescent="0.2">
      <c r="A462" s="165"/>
      <c r="B462" s="165"/>
      <c r="C462" s="165"/>
      <c r="D462" s="1215"/>
      <c r="E462" s="394"/>
      <c r="F462" s="1459"/>
      <c r="G462" s="1417"/>
      <c r="H462" s="155"/>
      <c r="I462" s="155"/>
      <c r="J462" s="1459"/>
      <c r="K462" s="1463"/>
      <c r="L462" s="280"/>
      <c r="M462" s="1218"/>
      <c r="N462" s="325"/>
      <c r="O462" s="297">
        <f t="shared" si="24"/>
        <v>0</v>
      </c>
      <c r="P462" s="1477"/>
      <c r="Q462" s="280"/>
      <c r="R462" s="280"/>
      <c r="S462" s="391">
        <f t="shared" si="25"/>
        <v>0</v>
      </c>
      <c r="T462" s="391">
        <f t="shared" si="26"/>
        <v>0</v>
      </c>
      <c r="U462" s="4"/>
      <c r="AE462" s="8"/>
    </row>
    <row r="463" spans="1:31" x14ac:dyDescent="0.2">
      <c r="A463" s="165"/>
      <c r="B463" s="165"/>
      <c r="C463" s="165"/>
      <c r="D463" s="1215"/>
      <c r="E463" s="394"/>
      <c r="F463" s="1459"/>
      <c r="G463" s="1417"/>
      <c r="H463" s="155"/>
      <c r="I463" s="155"/>
      <c r="J463" s="1459"/>
      <c r="K463" s="1463"/>
      <c r="L463" s="280"/>
      <c r="M463" s="1218"/>
      <c r="N463" s="325"/>
      <c r="O463" s="297">
        <f t="shared" si="24"/>
        <v>0</v>
      </c>
      <c r="P463" s="1477"/>
      <c r="Q463" s="280"/>
      <c r="R463" s="280"/>
      <c r="S463" s="391">
        <f t="shared" si="25"/>
        <v>0</v>
      </c>
      <c r="T463" s="391">
        <f t="shared" si="26"/>
        <v>0</v>
      </c>
      <c r="U463" s="4"/>
      <c r="AE463" s="8"/>
    </row>
    <row r="464" spans="1:31" x14ac:dyDescent="0.2">
      <c r="A464" s="165"/>
      <c r="B464" s="165"/>
      <c r="C464" s="165"/>
      <c r="D464" s="1215"/>
      <c r="E464" s="394"/>
      <c r="F464" s="1459"/>
      <c r="G464" s="1417"/>
      <c r="H464" s="155"/>
      <c r="I464" s="155"/>
      <c r="J464" s="1459"/>
      <c r="K464" s="1463"/>
      <c r="L464" s="280"/>
      <c r="M464" s="1218"/>
      <c r="N464" s="325"/>
      <c r="O464" s="297">
        <f t="shared" si="24"/>
        <v>0</v>
      </c>
      <c r="P464" s="1477"/>
      <c r="Q464" s="280"/>
      <c r="R464" s="280"/>
      <c r="S464" s="391">
        <f t="shared" si="25"/>
        <v>0</v>
      </c>
      <c r="T464" s="391">
        <f t="shared" si="26"/>
        <v>0</v>
      </c>
      <c r="U464" s="4"/>
      <c r="AE464" s="8"/>
    </row>
    <row r="465" spans="1:31" x14ac:dyDescent="0.2">
      <c r="A465" s="165"/>
      <c r="B465" s="165"/>
      <c r="C465" s="165"/>
      <c r="D465" s="1215"/>
      <c r="E465" s="394"/>
      <c r="F465" s="1459"/>
      <c r="G465" s="1417"/>
      <c r="H465" s="155"/>
      <c r="I465" s="155"/>
      <c r="J465" s="1459"/>
      <c r="K465" s="1463"/>
      <c r="L465" s="280"/>
      <c r="M465" s="1218"/>
      <c r="N465" s="325"/>
      <c r="O465" s="297">
        <f t="shared" si="24"/>
        <v>0</v>
      </c>
      <c r="P465" s="1477"/>
      <c r="Q465" s="280"/>
      <c r="R465" s="280"/>
      <c r="S465" s="391">
        <f t="shared" si="25"/>
        <v>0</v>
      </c>
      <c r="T465" s="391">
        <f t="shared" si="26"/>
        <v>0</v>
      </c>
      <c r="U465" s="4"/>
      <c r="AE465" s="8"/>
    </row>
    <row r="466" spans="1:31" x14ac:dyDescent="0.2">
      <c r="A466" s="165"/>
      <c r="B466" s="165"/>
      <c r="C466" s="165"/>
      <c r="D466" s="1215"/>
      <c r="E466" s="394"/>
      <c r="F466" s="1459"/>
      <c r="G466" s="1417"/>
      <c r="H466" s="155"/>
      <c r="I466" s="155"/>
      <c r="J466" s="1459"/>
      <c r="K466" s="1463"/>
      <c r="L466" s="280"/>
      <c r="M466" s="1218"/>
      <c r="N466" s="325"/>
      <c r="O466" s="297">
        <f t="shared" si="24"/>
        <v>0</v>
      </c>
      <c r="P466" s="1477"/>
      <c r="Q466" s="280"/>
      <c r="R466" s="280"/>
      <c r="S466" s="391">
        <f t="shared" si="25"/>
        <v>0</v>
      </c>
      <c r="T466" s="391">
        <f t="shared" si="26"/>
        <v>0</v>
      </c>
      <c r="U466" s="4"/>
      <c r="AE466" s="8"/>
    </row>
    <row r="467" spans="1:31" x14ac:dyDescent="0.2">
      <c r="A467" s="165"/>
      <c r="B467" s="165"/>
      <c r="C467" s="165"/>
      <c r="D467" s="1215"/>
      <c r="E467" s="394"/>
      <c r="F467" s="1459"/>
      <c r="G467" s="1417"/>
      <c r="H467" s="155"/>
      <c r="I467" s="155"/>
      <c r="J467" s="1459"/>
      <c r="K467" s="1463"/>
      <c r="L467" s="280"/>
      <c r="M467" s="1218"/>
      <c r="N467" s="325"/>
      <c r="O467" s="297">
        <f t="shared" si="24"/>
        <v>0</v>
      </c>
      <c r="P467" s="1477"/>
      <c r="Q467" s="280"/>
      <c r="R467" s="280"/>
      <c r="S467" s="391">
        <f t="shared" si="25"/>
        <v>0</v>
      </c>
      <c r="T467" s="391">
        <f t="shared" si="26"/>
        <v>0</v>
      </c>
      <c r="U467" s="4"/>
      <c r="AE467" s="8"/>
    </row>
    <row r="468" spans="1:31" x14ac:dyDescent="0.2">
      <c r="A468" s="165"/>
      <c r="B468" s="165"/>
      <c r="C468" s="165"/>
      <c r="D468" s="1215"/>
      <c r="E468" s="394"/>
      <c r="F468" s="1459"/>
      <c r="G468" s="1417"/>
      <c r="H468" s="155"/>
      <c r="I468" s="155"/>
      <c r="J468" s="1459"/>
      <c r="K468" s="1463"/>
      <c r="L468" s="280"/>
      <c r="M468" s="1218"/>
      <c r="N468" s="325"/>
      <c r="O468" s="297">
        <f t="shared" si="24"/>
        <v>0</v>
      </c>
      <c r="P468" s="1477"/>
      <c r="Q468" s="280"/>
      <c r="R468" s="280"/>
      <c r="S468" s="391">
        <f t="shared" si="25"/>
        <v>0</v>
      </c>
      <c r="T468" s="391">
        <f t="shared" si="26"/>
        <v>0</v>
      </c>
      <c r="U468" s="4"/>
      <c r="AE468" s="8"/>
    </row>
    <row r="469" spans="1:31" x14ac:dyDescent="0.2">
      <c r="A469" s="165"/>
      <c r="B469" s="165"/>
      <c r="C469" s="165"/>
      <c r="D469" s="1215"/>
      <c r="E469" s="394"/>
      <c r="F469" s="1459"/>
      <c r="G469" s="1417"/>
      <c r="H469" s="155"/>
      <c r="I469" s="155"/>
      <c r="J469" s="1459"/>
      <c r="K469" s="1463"/>
      <c r="L469" s="280"/>
      <c r="M469" s="1218"/>
      <c r="N469" s="325"/>
      <c r="O469" s="297">
        <f t="shared" si="24"/>
        <v>0</v>
      </c>
      <c r="P469" s="1477"/>
      <c r="Q469" s="280"/>
      <c r="R469" s="280"/>
      <c r="S469" s="391">
        <f t="shared" si="25"/>
        <v>0</v>
      </c>
      <c r="T469" s="391">
        <f t="shared" si="26"/>
        <v>0</v>
      </c>
      <c r="U469" s="4"/>
      <c r="AE469" s="8"/>
    </row>
    <row r="470" spans="1:31" x14ac:dyDescent="0.2">
      <c r="A470" s="165"/>
      <c r="B470" s="165"/>
      <c r="C470" s="165"/>
      <c r="D470" s="1215"/>
      <c r="E470" s="394"/>
      <c r="F470" s="1459"/>
      <c r="G470" s="1417"/>
      <c r="H470" s="155"/>
      <c r="I470" s="155"/>
      <c r="J470" s="1459"/>
      <c r="K470" s="1463"/>
      <c r="L470" s="280"/>
      <c r="M470" s="1218"/>
      <c r="N470" s="325"/>
      <c r="O470" s="297">
        <f t="shared" si="24"/>
        <v>0</v>
      </c>
      <c r="P470" s="1477"/>
      <c r="Q470" s="280"/>
      <c r="R470" s="280"/>
      <c r="S470" s="391">
        <f t="shared" si="25"/>
        <v>0</v>
      </c>
      <c r="T470" s="391">
        <f t="shared" si="26"/>
        <v>0</v>
      </c>
      <c r="U470" s="4"/>
      <c r="AE470" s="8"/>
    </row>
    <row r="471" spans="1:31" x14ac:dyDescent="0.2">
      <c r="A471" s="165"/>
      <c r="B471" s="165"/>
      <c r="C471" s="165"/>
      <c r="D471" s="1215"/>
      <c r="E471" s="394"/>
      <c r="F471" s="1459"/>
      <c r="G471" s="1417"/>
      <c r="H471" s="155"/>
      <c r="I471" s="155"/>
      <c r="J471" s="1459"/>
      <c r="K471" s="1463"/>
      <c r="L471" s="280"/>
      <c r="M471" s="1218"/>
      <c r="N471" s="325"/>
      <c r="O471" s="297">
        <f t="shared" si="24"/>
        <v>0</v>
      </c>
      <c r="P471" s="1477"/>
      <c r="Q471" s="280"/>
      <c r="R471" s="280"/>
      <c r="S471" s="391">
        <f t="shared" si="25"/>
        <v>0</v>
      </c>
      <c r="T471" s="391">
        <f t="shared" si="26"/>
        <v>0</v>
      </c>
      <c r="U471" s="4"/>
      <c r="AE471" s="8"/>
    </row>
    <row r="472" spans="1:31" x14ac:dyDescent="0.2">
      <c r="A472" s="165"/>
      <c r="B472" s="165"/>
      <c r="C472" s="165"/>
      <c r="D472" s="1215"/>
      <c r="E472" s="394"/>
      <c r="F472" s="1459"/>
      <c r="G472" s="1417"/>
      <c r="H472" s="155"/>
      <c r="I472" s="155"/>
      <c r="J472" s="1459"/>
      <c r="K472" s="1463"/>
      <c r="L472" s="280"/>
      <c r="M472" s="1218"/>
      <c r="N472" s="325"/>
      <c r="O472" s="297">
        <f t="shared" si="24"/>
        <v>0</v>
      </c>
      <c r="P472" s="1477"/>
      <c r="Q472" s="280"/>
      <c r="R472" s="280"/>
      <c r="S472" s="391">
        <f t="shared" si="25"/>
        <v>0</v>
      </c>
      <c r="T472" s="391">
        <f t="shared" si="26"/>
        <v>0</v>
      </c>
      <c r="U472" s="4"/>
      <c r="AE472" s="8"/>
    </row>
    <row r="473" spans="1:31" x14ac:dyDescent="0.2">
      <c r="A473" s="165"/>
      <c r="B473" s="165"/>
      <c r="C473" s="165"/>
      <c r="D473" s="1215"/>
      <c r="E473" s="394"/>
      <c r="F473" s="1459"/>
      <c r="G473" s="1417"/>
      <c r="H473" s="155"/>
      <c r="I473" s="155"/>
      <c r="J473" s="1459"/>
      <c r="K473" s="1463"/>
      <c r="L473" s="280"/>
      <c r="M473" s="1218"/>
      <c r="N473" s="325"/>
      <c r="O473" s="297">
        <f t="shared" si="24"/>
        <v>0</v>
      </c>
      <c r="P473" s="1477"/>
      <c r="Q473" s="280"/>
      <c r="R473" s="280"/>
      <c r="S473" s="391">
        <f t="shared" si="25"/>
        <v>0</v>
      </c>
      <c r="T473" s="391">
        <f t="shared" si="26"/>
        <v>0</v>
      </c>
      <c r="U473" s="4"/>
      <c r="AE473" s="8"/>
    </row>
    <row r="474" spans="1:31" x14ac:dyDescent="0.2">
      <c r="A474" s="165"/>
      <c r="B474" s="165"/>
      <c r="C474" s="165"/>
      <c r="D474" s="1215"/>
      <c r="E474" s="394"/>
      <c r="F474" s="1459"/>
      <c r="G474" s="1417"/>
      <c r="H474" s="155"/>
      <c r="I474" s="155"/>
      <c r="J474" s="1459"/>
      <c r="K474" s="1463"/>
      <c r="L474" s="280"/>
      <c r="M474" s="1218"/>
      <c r="N474" s="325"/>
      <c r="O474" s="297">
        <f t="shared" si="24"/>
        <v>0</v>
      </c>
      <c r="P474" s="1477"/>
      <c r="Q474" s="280"/>
      <c r="R474" s="280"/>
      <c r="S474" s="391">
        <f t="shared" si="25"/>
        <v>0</v>
      </c>
      <c r="T474" s="391">
        <f t="shared" si="26"/>
        <v>0</v>
      </c>
      <c r="U474" s="4"/>
      <c r="AE474" s="8"/>
    </row>
    <row r="475" spans="1:31" x14ac:dyDescent="0.2">
      <c r="A475" s="165"/>
      <c r="B475" s="165"/>
      <c r="C475" s="165"/>
      <c r="D475" s="1215"/>
      <c r="E475" s="394"/>
      <c r="F475" s="1459"/>
      <c r="G475" s="1417"/>
      <c r="H475" s="155"/>
      <c r="I475" s="155"/>
      <c r="J475" s="1459"/>
      <c r="K475" s="1463"/>
      <c r="L475" s="280"/>
      <c r="M475" s="1218"/>
      <c r="N475" s="325"/>
      <c r="O475" s="297">
        <f t="shared" si="24"/>
        <v>0</v>
      </c>
      <c r="P475" s="1477"/>
      <c r="Q475" s="280"/>
      <c r="R475" s="280"/>
      <c r="S475" s="391">
        <f t="shared" si="25"/>
        <v>0</v>
      </c>
      <c r="T475" s="391">
        <f t="shared" si="26"/>
        <v>0</v>
      </c>
      <c r="U475" s="4"/>
      <c r="AE475" s="8"/>
    </row>
    <row r="476" spans="1:31" x14ac:dyDescent="0.2">
      <c r="A476" s="165"/>
      <c r="B476" s="165"/>
      <c r="C476" s="165"/>
      <c r="D476" s="1215"/>
      <c r="E476" s="394"/>
      <c r="F476" s="1459"/>
      <c r="G476" s="1417"/>
      <c r="H476" s="155"/>
      <c r="I476" s="155"/>
      <c r="J476" s="1459"/>
      <c r="K476" s="1463"/>
      <c r="L476" s="280"/>
      <c r="M476" s="1218"/>
      <c r="N476" s="325"/>
      <c r="O476" s="297">
        <f t="shared" si="24"/>
        <v>0</v>
      </c>
      <c r="P476" s="1477"/>
      <c r="Q476" s="280"/>
      <c r="R476" s="280"/>
      <c r="S476" s="391">
        <f t="shared" si="25"/>
        <v>0</v>
      </c>
      <c r="T476" s="391">
        <f t="shared" si="26"/>
        <v>0</v>
      </c>
      <c r="U476" s="4"/>
      <c r="AE476" s="8"/>
    </row>
    <row r="477" spans="1:31" x14ac:dyDescent="0.2">
      <c r="A477" s="165"/>
      <c r="B477" s="165"/>
      <c r="C477" s="165"/>
      <c r="D477" s="1215"/>
      <c r="E477" s="394"/>
      <c r="F477" s="1459"/>
      <c r="G477" s="1417"/>
      <c r="H477" s="155"/>
      <c r="I477" s="155"/>
      <c r="J477" s="1459"/>
      <c r="K477" s="1463"/>
      <c r="L477" s="280"/>
      <c r="M477" s="1218"/>
      <c r="N477" s="325"/>
      <c r="O477" s="297">
        <f t="shared" si="24"/>
        <v>0</v>
      </c>
      <c r="P477" s="1477"/>
      <c r="Q477" s="280"/>
      <c r="R477" s="280"/>
      <c r="S477" s="391">
        <f t="shared" si="25"/>
        <v>0</v>
      </c>
      <c r="T477" s="391">
        <f t="shared" si="26"/>
        <v>0</v>
      </c>
      <c r="U477" s="4"/>
      <c r="AE477" s="8"/>
    </row>
    <row r="478" spans="1:31" x14ac:dyDescent="0.2">
      <c r="A478" s="165"/>
      <c r="B478" s="165"/>
      <c r="C478" s="165"/>
      <c r="D478" s="1215"/>
      <c r="E478" s="394"/>
      <c r="F478" s="1459"/>
      <c r="G478" s="1417"/>
      <c r="H478" s="155"/>
      <c r="I478" s="155"/>
      <c r="J478" s="1459"/>
      <c r="K478" s="1463"/>
      <c r="L478" s="280"/>
      <c r="M478" s="1218"/>
      <c r="N478" s="325"/>
      <c r="O478" s="297">
        <f t="shared" si="24"/>
        <v>0</v>
      </c>
      <c r="P478" s="1477"/>
      <c r="Q478" s="280"/>
      <c r="R478" s="280"/>
      <c r="S478" s="391">
        <f t="shared" si="25"/>
        <v>0</v>
      </c>
      <c r="T478" s="391">
        <f t="shared" si="26"/>
        <v>0</v>
      </c>
      <c r="U478" s="4"/>
      <c r="AE478" s="8"/>
    </row>
    <row r="479" spans="1:31" x14ac:dyDescent="0.2">
      <c r="A479" s="165"/>
      <c r="B479" s="165"/>
      <c r="C479" s="165"/>
      <c r="D479" s="1215"/>
      <c r="E479" s="394"/>
      <c r="F479" s="1459"/>
      <c r="G479" s="1417"/>
      <c r="H479" s="155"/>
      <c r="I479" s="155"/>
      <c r="J479" s="1459"/>
      <c r="K479" s="1463"/>
      <c r="L479" s="280"/>
      <c r="M479" s="1218"/>
      <c r="N479" s="325"/>
      <c r="O479" s="297">
        <f t="shared" si="24"/>
        <v>0</v>
      </c>
      <c r="P479" s="1477"/>
      <c r="Q479" s="280"/>
      <c r="R479" s="280"/>
      <c r="S479" s="391">
        <f t="shared" si="25"/>
        <v>0</v>
      </c>
      <c r="T479" s="391">
        <f t="shared" si="26"/>
        <v>0</v>
      </c>
      <c r="U479" s="4"/>
      <c r="AE479" s="8"/>
    </row>
    <row r="480" spans="1:31" x14ac:dyDescent="0.2">
      <c r="A480" s="165"/>
      <c r="B480" s="165"/>
      <c r="C480" s="165"/>
      <c r="D480" s="1215"/>
      <c r="E480" s="394"/>
      <c r="F480" s="1459"/>
      <c r="G480" s="1417"/>
      <c r="H480" s="155"/>
      <c r="I480" s="155"/>
      <c r="J480" s="1459"/>
      <c r="K480" s="1463"/>
      <c r="L480" s="280"/>
      <c r="M480" s="1218"/>
      <c r="N480" s="325"/>
      <c r="O480" s="297">
        <f t="shared" si="24"/>
        <v>0</v>
      </c>
      <c r="P480" s="1477"/>
      <c r="Q480" s="280"/>
      <c r="R480" s="280"/>
      <c r="S480" s="391">
        <f t="shared" si="25"/>
        <v>0</v>
      </c>
      <c r="T480" s="391">
        <f t="shared" si="26"/>
        <v>0</v>
      </c>
      <c r="U480" s="4"/>
      <c r="AE480" s="8"/>
    </row>
    <row r="481" spans="1:31" x14ac:dyDescent="0.2">
      <c r="A481" s="165"/>
      <c r="B481" s="165"/>
      <c r="C481" s="165"/>
      <c r="D481" s="1215"/>
      <c r="E481" s="394"/>
      <c r="F481" s="1459"/>
      <c r="G481" s="1417"/>
      <c r="H481" s="155"/>
      <c r="I481" s="155"/>
      <c r="J481" s="1459"/>
      <c r="K481" s="1463"/>
      <c r="L481" s="280"/>
      <c r="M481" s="1218"/>
      <c r="N481" s="325"/>
      <c r="O481" s="297">
        <f t="shared" ref="O481:O544" si="27">M481+N481</f>
        <v>0</v>
      </c>
      <c r="P481" s="1477"/>
      <c r="Q481" s="280"/>
      <c r="R481" s="280"/>
      <c r="S481" s="391">
        <f t="shared" ref="S481:S544" si="28">IF(K481=$AA$46,O481,0)</f>
        <v>0</v>
      </c>
      <c r="T481" s="391">
        <f t="shared" ref="T481:T544" si="29">IF(OR(K481=$AA$47,ISBLANK(K481)),O481,0)</f>
        <v>0</v>
      </c>
      <c r="U481" s="4"/>
      <c r="AE481" s="8"/>
    </row>
    <row r="482" spans="1:31" x14ac:dyDescent="0.2">
      <c r="A482" s="165"/>
      <c r="B482" s="165"/>
      <c r="C482" s="165"/>
      <c r="D482" s="1215"/>
      <c r="E482" s="394"/>
      <c r="F482" s="1459"/>
      <c r="G482" s="1417"/>
      <c r="H482" s="155"/>
      <c r="I482" s="155"/>
      <c r="J482" s="1459"/>
      <c r="K482" s="1463"/>
      <c r="L482" s="280"/>
      <c r="M482" s="1218"/>
      <c r="N482" s="325"/>
      <c r="O482" s="297">
        <f t="shared" si="27"/>
        <v>0</v>
      </c>
      <c r="P482" s="1477"/>
      <c r="Q482" s="280"/>
      <c r="R482" s="280"/>
      <c r="S482" s="391">
        <f t="shared" si="28"/>
        <v>0</v>
      </c>
      <c r="T482" s="391">
        <f t="shared" si="29"/>
        <v>0</v>
      </c>
      <c r="U482" s="4"/>
      <c r="AE482" s="8"/>
    </row>
    <row r="483" spans="1:31" x14ac:dyDescent="0.2">
      <c r="A483" s="165"/>
      <c r="B483" s="165"/>
      <c r="C483" s="165"/>
      <c r="D483" s="1215"/>
      <c r="E483" s="394"/>
      <c r="F483" s="1459"/>
      <c r="G483" s="1417"/>
      <c r="H483" s="155"/>
      <c r="I483" s="155"/>
      <c r="J483" s="1459"/>
      <c r="K483" s="1463"/>
      <c r="L483" s="280"/>
      <c r="M483" s="1218"/>
      <c r="N483" s="325"/>
      <c r="O483" s="297">
        <f t="shared" si="27"/>
        <v>0</v>
      </c>
      <c r="P483" s="1477"/>
      <c r="Q483" s="280"/>
      <c r="R483" s="280"/>
      <c r="S483" s="391">
        <f t="shared" si="28"/>
        <v>0</v>
      </c>
      <c r="T483" s="391">
        <f t="shared" si="29"/>
        <v>0</v>
      </c>
      <c r="U483" s="4"/>
      <c r="AE483" s="8"/>
    </row>
    <row r="484" spans="1:31" x14ac:dyDescent="0.2">
      <c r="A484" s="165"/>
      <c r="B484" s="165"/>
      <c r="C484" s="165"/>
      <c r="D484" s="1215"/>
      <c r="E484" s="394"/>
      <c r="F484" s="1459"/>
      <c r="G484" s="1417"/>
      <c r="H484" s="155"/>
      <c r="I484" s="155"/>
      <c r="J484" s="1459"/>
      <c r="K484" s="1463"/>
      <c r="L484" s="280"/>
      <c r="M484" s="1218"/>
      <c r="N484" s="325"/>
      <c r="O484" s="297">
        <f t="shared" si="27"/>
        <v>0</v>
      </c>
      <c r="P484" s="1477"/>
      <c r="Q484" s="280"/>
      <c r="R484" s="280"/>
      <c r="S484" s="391">
        <f t="shared" si="28"/>
        <v>0</v>
      </c>
      <c r="T484" s="391">
        <f t="shared" si="29"/>
        <v>0</v>
      </c>
      <c r="U484" s="4"/>
      <c r="AE484" s="8"/>
    </row>
    <row r="485" spans="1:31" x14ac:dyDescent="0.2">
      <c r="A485" s="165"/>
      <c r="B485" s="165"/>
      <c r="C485" s="165"/>
      <c r="D485" s="1215"/>
      <c r="E485" s="394"/>
      <c r="F485" s="1459"/>
      <c r="G485" s="1417"/>
      <c r="H485" s="155"/>
      <c r="I485" s="155"/>
      <c r="J485" s="1459"/>
      <c r="K485" s="1463"/>
      <c r="L485" s="280"/>
      <c r="M485" s="1218"/>
      <c r="N485" s="325"/>
      <c r="O485" s="297">
        <f t="shared" si="27"/>
        <v>0</v>
      </c>
      <c r="P485" s="1477"/>
      <c r="Q485" s="280"/>
      <c r="R485" s="280"/>
      <c r="S485" s="391">
        <f t="shared" si="28"/>
        <v>0</v>
      </c>
      <c r="T485" s="391">
        <f t="shared" si="29"/>
        <v>0</v>
      </c>
      <c r="U485" s="4"/>
      <c r="AE485" s="8"/>
    </row>
    <row r="486" spans="1:31" x14ac:dyDescent="0.2">
      <c r="A486" s="165"/>
      <c r="B486" s="165"/>
      <c r="C486" s="165"/>
      <c r="D486" s="1215"/>
      <c r="E486" s="394"/>
      <c r="F486" s="1459"/>
      <c r="G486" s="1417"/>
      <c r="H486" s="155"/>
      <c r="I486" s="155"/>
      <c r="J486" s="1459"/>
      <c r="K486" s="1463"/>
      <c r="L486" s="280"/>
      <c r="M486" s="1218"/>
      <c r="N486" s="325"/>
      <c r="O486" s="297">
        <f t="shared" si="27"/>
        <v>0</v>
      </c>
      <c r="P486" s="1477"/>
      <c r="Q486" s="280"/>
      <c r="R486" s="280"/>
      <c r="S486" s="391">
        <f t="shared" si="28"/>
        <v>0</v>
      </c>
      <c r="T486" s="391">
        <f t="shared" si="29"/>
        <v>0</v>
      </c>
      <c r="U486" s="4"/>
      <c r="AE486" s="8"/>
    </row>
    <row r="487" spans="1:31" x14ac:dyDescent="0.2">
      <c r="A487" s="165"/>
      <c r="B487" s="165"/>
      <c r="C487" s="165"/>
      <c r="D487" s="1215"/>
      <c r="E487" s="394"/>
      <c r="F487" s="1459"/>
      <c r="G487" s="1417"/>
      <c r="H487" s="155"/>
      <c r="I487" s="155"/>
      <c r="J487" s="1459"/>
      <c r="K487" s="1463"/>
      <c r="L487" s="280"/>
      <c r="M487" s="1218"/>
      <c r="N487" s="325"/>
      <c r="O487" s="297">
        <f t="shared" si="27"/>
        <v>0</v>
      </c>
      <c r="P487" s="1477"/>
      <c r="Q487" s="280"/>
      <c r="R487" s="280"/>
      <c r="S487" s="391">
        <f t="shared" si="28"/>
        <v>0</v>
      </c>
      <c r="T487" s="391">
        <f t="shared" si="29"/>
        <v>0</v>
      </c>
      <c r="U487" s="4"/>
      <c r="AE487" s="8"/>
    </row>
    <row r="488" spans="1:31" x14ac:dyDescent="0.2">
      <c r="A488" s="165"/>
      <c r="B488" s="165"/>
      <c r="C488" s="165"/>
      <c r="D488" s="1215"/>
      <c r="E488" s="394"/>
      <c r="F488" s="1459"/>
      <c r="G488" s="1417"/>
      <c r="H488" s="155"/>
      <c r="I488" s="155"/>
      <c r="J488" s="1459"/>
      <c r="K488" s="1463"/>
      <c r="L488" s="280"/>
      <c r="M488" s="1218"/>
      <c r="N488" s="325"/>
      <c r="O488" s="297">
        <f t="shared" si="27"/>
        <v>0</v>
      </c>
      <c r="P488" s="1477"/>
      <c r="Q488" s="280"/>
      <c r="R488" s="280"/>
      <c r="S488" s="391">
        <f t="shared" si="28"/>
        <v>0</v>
      </c>
      <c r="T488" s="391">
        <f t="shared" si="29"/>
        <v>0</v>
      </c>
      <c r="U488" s="4"/>
      <c r="AE488" s="8"/>
    </row>
    <row r="489" spans="1:31" x14ac:dyDescent="0.2">
      <c r="A489" s="165"/>
      <c r="B489" s="165"/>
      <c r="C489" s="165"/>
      <c r="D489" s="1215"/>
      <c r="E489" s="394"/>
      <c r="F489" s="1459"/>
      <c r="G489" s="1417"/>
      <c r="H489" s="155"/>
      <c r="I489" s="155"/>
      <c r="J489" s="1459"/>
      <c r="K489" s="1463"/>
      <c r="L489" s="280"/>
      <c r="M489" s="1218"/>
      <c r="N489" s="325"/>
      <c r="O489" s="297">
        <f t="shared" si="27"/>
        <v>0</v>
      </c>
      <c r="P489" s="1477"/>
      <c r="Q489" s="280"/>
      <c r="R489" s="280"/>
      <c r="S489" s="391">
        <f t="shared" si="28"/>
        <v>0</v>
      </c>
      <c r="T489" s="391">
        <f t="shared" si="29"/>
        <v>0</v>
      </c>
      <c r="U489" s="4"/>
      <c r="AE489" s="8"/>
    </row>
    <row r="490" spans="1:31" x14ac:dyDescent="0.2">
      <c r="A490" s="165"/>
      <c r="B490" s="165"/>
      <c r="C490" s="165"/>
      <c r="D490" s="1215"/>
      <c r="E490" s="394"/>
      <c r="F490" s="1459"/>
      <c r="G490" s="1417"/>
      <c r="H490" s="155"/>
      <c r="I490" s="155"/>
      <c r="J490" s="1459"/>
      <c r="K490" s="1463"/>
      <c r="L490" s="280"/>
      <c r="M490" s="1218"/>
      <c r="N490" s="325"/>
      <c r="O490" s="297">
        <f t="shared" si="27"/>
        <v>0</v>
      </c>
      <c r="P490" s="1477"/>
      <c r="Q490" s="280"/>
      <c r="R490" s="280"/>
      <c r="S490" s="391">
        <f t="shared" si="28"/>
        <v>0</v>
      </c>
      <c r="T490" s="391">
        <f t="shared" si="29"/>
        <v>0</v>
      </c>
      <c r="U490" s="4"/>
      <c r="AE490" s="8"/>
    </row>
    <row r="491" spans="1:31" x14ac:dyDescent="0.2">
      <c r="A491" s="165"/>
      <c r="B491" s="165"/>
      <c r="C491" s="165"/>
      <c r="D491" s="1215"/>
      <c r="E491" s="394"/>
      <c r="F491" s="1459"/>
      <c r="G491" s="1417"/>
      <c r="H491" s="155"/>
      <c r="I491" s="155"/>
      <c r="J491" s="1459"/>
      <c r="K491" s="1463"/>
      <c r="L491" s="280"/>
      <c r="M491" s="1218"/>
      <c r="N491" s="325"/>
      <c r="O491" s="297">
        <f t="shared" si="27"/>
        <v>0</v>
      </c>
      <c r="P491" s="1477"/>
      <c r="Q491" s="280"/>
      <c r="R491" s="280"/>
      <c r="S491" s="391">
        <f t="shared" si="28"/>
        <v>0</v>
      </c>
      <c r="T491" s="391">
        <f t="shared" si="29"/>
        <v>0</v>
      </c>
      <c r="U491" s="4"/>
      <c r="AE491" s="8"/>
    </row>
    <row r="492" spans="1:31" x14ac:dyDescent="0.2">
      <c r="A492" s="165"/>
      <c r="B492" s="165"/>
      <c r="C492" s="165"/>
      <c r="D492" s="1215"/>
      <c r="E492" s="394"/>
      <c r="F492" s="1459"/>
      <c r="G492" s="1417"/>
      <c r="H492" s="155"/>
      <c r="I492" s="155"/>
      <c r="J492" s="1459"/>
      <c r="K492" s="1463"/>
      <c r="L492" s="280"/>
      <c r="M492" s="1218"/>
      <c r="N492" s="325"/>
      <c r="O492" s="297">
        <f t="shared" si="27"/>
        <v>0</v>
      </c>
      <c r="P492" s="1477"/>
      <c r="Q492" s="280"/>
      <c r="R492" s="280"/>
      <c r="S492" s="391">
        <f t="shared" si="28"/>
        <v>0</v>
      </c>
      <c r="T492" s="391">
        <f t="shared" si="29"/>
        <v>0</v>
      </c>
      <c r="U492" s="4"/>
      <c r="AE492" s="8"/>
    </row>
    <row r="493" spans="1:31" x14ac:dyDescent="0.2">
      <c r="A493" s="165"/>
      <c r="B493" s="165"/>
      <c r="C493" s="165"/>
      <c r="D493" s="1215"/>
      <c r="E493" s="394"/>
      <c r="F493" s="1459"/>
      <c r="G493" s="1417"/>
      <c r="H493" s="155"/>
      <c r="I493" s="155"/>
      <c r="J493" s="1459"/>
      <c r="K493" s="1463"/>
      <c r="L493" s="280"/>
      <c r="M493" s="1218"/>
      <c r="N493" s="325"/>
      <c r="O493" s="297">
        <f t="shared" si="27"/>
        <v>0</v>
      </c>
      <c r="P493" s="1477"/>
      <c r="Q493" s="280"/>
      <c r="R493" s="280"/>
      <c r="S493" s="391">
        <f t="shared" si="28"/>
        <v>0</v>
      </c>
      <c r="T493" s="391">
        <f t="shared" si="29"/>
        <v>0</v>
      </c>
      <c r="U493" s="4"/>
      <c r="AE493" s="8"/>
    </row>
    <row r="494" spans="1:31" x14ac:dyDescent="0.2">
      <c r="A494" s="165"/>
      <c r="B494" s="165"/>
      <c r="C494" s="165"/>
      <c r="D494" s="1215"/>
      <c r="E494" s="394"/>
      <c r="F494" s="1459"/>
      <c r="G494" s="1417"/>
      <c r="H494" s="155"/>
      <c r="I494" s="155"/>
      <c r="J494" s="1459"/>
      <c r="K494" s="1463"/>
      <c r="L494" s="280"/>
      <c r="M494" s="1218"/>
      <c r="N494" s="325"/>
      <c r="O494" s="297">
        <f t="shared" si="27"/>
        <v>0</v>
      </c>
      <c r="P494" s="1477"/>
      <c r="Q494" s="280"/>
      <c r="R494" s="280"/>
      <c r="S494" s="391">
        <f t="shared" si="28"/>
        <v>0</v>
      </c>
      <c r="T494" s="391">
        <f t="shared" si="29"/>
        <v>0</v>
      </c>
      <c r="U494" s="4"/>
      <c r="AE494" s="8"/>
    </row>
    <row r="495" spans="1:31" x14ac:dyDescent="0.2">
      <c r="A495" s="165"/>
      <c r="B495" s="165"/>
      <c r="C495" s="165"/>
      <c r="D495" s="1215"/>
      <c r="E495" s="394"/>
      <c r="F495" s="1459"/>
      <c r="G495" s="1417"/>
      <c r="H495" s="155"/>
      <c r="I495" s="155"/>
      <c r="J495" s="1459"/>
      <c r="K495" s="1463"/>
      <c r="L495" s="280"/>
      <c r="M495" s="1218"/>
      <c r="N495" s="325"/>
      <c r="O495" s="297">
        <f t="shared" si="27"/>
        <v>0</v>
      </c>
      <c r="P495" s="1477"/>
      <c r="Q495" s="280"/>
      <c r="R495" s="280"/>
      <c r="S495" s="391">
        <f t="shared" si="28"/>
        <v>0</v>
      </c>
      <c r="T495" s="391">
        <f t="shared" si="29"/>
        <v>0</v>
      </c>
      <c r="U495" s="4"/>
      <c r="AE495" s="8"/>
    </row>
    <row r="496" spans="1:31" x14ac:dyDescent="0.2">
      <c r="A496" s="165"/>
      <c r="B496" s="165"/>
      <c r="C496" s="165"/>
      <c r="D496" s="1215"/>
      <c r="E496" s="394"/>
      <c r="F496" s="1459"/>
      <c r="G496" s="1417"/>
      <c r="H496" s="155"/>
      <c r="I496" s="155"/>
      <c r="J496" s="1459"/>
      <c r="K496" s="1463"/>
      <c r="L496" s="280"/>
      <c r="M496" s="1218"/>
      <c r="N496" s="325"/>
      <c r="O496" s="297">
        <f t="shared" si="27"/>
        <v>0</v>
      </c>
      <c r="P496" s="1477"/>
      <c r="Q496" s="280"/>
      <c r="R496" s="280"/>
      <c r="S496" s="391">
        <f t="shared" si="28"/>
        <v>0</v>
      </c>
      <c r="T496" s="391">
        <f t="shared" si="29"/>
        <v>0</v>
      </c>
      <c r="U496" s="4"/>
      <c r="AE496" s="8"/>
    </row>
    <row r="497" spans="1:31" x14ac:dyDescent="0.2">
      <c r="A497" s="165"/>
      <c r="B497" s="165"/>
      <c r="C497" s="165"/>
      <c r="D497" s="1215"/>
      <c r="E497" s="394"/>
      <c r="F497" s="1459"/>
      <c r="G497" s="1417"/>
      <c r="H497" s="155"/>
      <c r="I497" s="155"/>
      <c r="J497" s="1459"/>
      <c r="K497" s="1463"/>
      <c r="L497" s="280"/>
      <c r="M497" s="1218"/>
      <c r="N497" s="325"/>
      <c r="O497" s="297">
        <f t="shared" si="27"/>
        <v>0</v>
      </c>
      <c r="P497" s="1477"/>
      <c r="Q497" s="280"/>
      <c r="R497" s="280"/>
      <c r="S497" s="391">
        <f t="shared" si="28"/>
        <v>0</v>
      </c>
      <c r="T497" s="391">
        <f t="shared" si="29"/>
        <v>0</v>
      </c>
      <c r="U497" s="4"/>
      <c r="AE497" s="8"/>
    </row>
    <row r="498" spans="1:31" x14ac:dyDescent="0.2">
      <c r="A498" s="165"/>
      <c r="B498" s="165"/>
      <c r="C498" s="165"/>
      <c r="D498" s="1215"/>
      <c r="E498" s="394"/>
      <c r="F498" s="1459"/>
      <c r="G498" s="1417"/>
      <c r="H498" s="155"/>
      <c r="I498" s="155"/>
      <c r="J498" s="1459"/>
      <c r="K498" s="1463"/>
      <c r="L498" s="280"/>
      <c r="M498" s="1218"/>
      <c r="N498" s="325"/>
      <c r="O498" s="297">
        <f t="shared" si="27"/>
        <v>0</v>
      </c>
      <c r="P498" s="1477"/>
      <c r="Q498" s="280"/>
      <c r="R498" s="280"/>
      <c r="S498" s="391">
        <f t="shared" si="28"/>
        <v>0</v>
      </c>
      <c r="T498" s="391">
        <f t="shared" si="29"/>
        <v>0</v>
      </c>
      <c r="U498" s="4"/>
      <c r="AE498" s="8"/>
    </row>
    <row r="499" spans="1:31" x14ac:dyDescent="0.2">
      <c r="A499" s="165"/>
      <c r="B499" s="165"/>
      <c r="C499" s="165"/>
      <c r="D499" s="1215"/>
      <c r="E499" s="394"/>
      <c r="F499" s="1459"/>
      <c r="G499" s="1417"/>
      <c r="H499" s="155"/>
      <c r="I499" s="155"/>
      <c r="J499" s="1459"/>
      <c r="K499" s="1463"/>
      <c r="L499" s="280"/>
      <c r="M499" s="1218"/>
      <c r="N499" s="325"/>
      <c r="O499" s="297">
        <f t="shared" si="27"/>
        <v>0</v>
      </c>
      <c r="P499" s="1477"/>
      <c r="Q499" s="280"/>
      <c r="R499" s="280"/>
      <c r="S499" s="391">
        <f t="shared" si="28"/>
        <v>0</v>
      </c>
      <c r="T499" s="391">
        <f t="shared" si="29"/>
        <v>0</v>
      </c>
      <c r="U499" s="4"/>
      <c r="AE499" s="8"/>
    </row>
    <row r="500" spans="1:31" x14ac:dyDescent="0.2">
      <c r="A500" s="165"/>
      <c r="B500" s="165"/>
      <c r="C500" s="165"/>
      <c r="D500" s="1215"/>
      <c r="E500" s="394"/>
      <c r="F500" s="1459"/>
      <c r="G500" s="1216"/>
      <c r="H500" s="155"/>
      <c r="I500" s="155"/>
      <c r="J500" s="1459"/>
      <c r="K500" s="1463"/>
      <c r="L500" s="280"/>
      <c r="M500" s="1218"/>
      <c r="N500" s="325"/>
      <c r="O500" s="297">
        <f t="shared" si="27"/>
        <v>0</v>
      </c>
      <c r="P500" s="1477"/>
      <c r="Q500" s="280"/>
      <c r="R500" s="280"/>
      <c r="S500" s="391">
        <f t="shared" si="28"/>
        <v>0</v>
      </c>
      <c r="T500" s="391">
        <f t="shared" si="29"/>
        <v>0</v>
      </c>
      <c r="U500" s="4"/>
      <c r="AE500" s="8"/>
    </row>
    <row r="501" spans="1:31" x14ac:dyDescent="0.2">
      <c r="A501" s="165"/>
      <c r="B501" s="165"/>
      <c r="C501" s="165"/>
      <c r="D501" s="1215"/>
      <c r="E501" s="394"/>
      <c r="F501" s="1459"/>
      <c r="G501" s="1216"/>
      <c r="H501" s="155"/>
      <c r="I501" s="155"/>
      <c r="J501" s="1459"/>
      <c r="K501" s="1463"/>
      <c r="L501" s="280"/>
      <c r="M501" s="1218"/>
      <c r="N501" s="325"/>
      <c r="O501" s="297">
        <f t="shared" si="27"/>
        <v>0</v>
      </c>
      <c r="P501" s="1477"/>
      <c r="Q501" s="280"/>
      <c r="R501" s="280"/>
      <c r="S501" s="391">
        <f t="shared" si="28"/>
        <v>0</v>
      </c>
      <c r="T501" s="391">
        <f t="shared" si="29"/>
        <v>0</v>
      </c>
      <c r="U501" s="4"/>
      <c r="AE501" s="8"/>
    </row>
    <row r="502" spans="1:31" x14ac:dyDescent="0.2">
      <c r="A502" s="165"/>
      <c r="B502" s="165"/>
      <c r="C502" s="165"/>
      <c r="D502" s="1215"/>
      <c r="E502" s="394"/>
      <c r="F502" s="1459"/>
      <c r="G502" s="1216"/>
      <c r="H502" s="155"/>
      <c r="I502" s="155"/>
      <c r="J502" s="1459"/>
      <c r="K502" s="1463"/>
      <c r="L502" s="280"/>
      <c r="M502" s="1218"/>
      <c r="N502" s="325"/>
      <c r="O502" s="297">
        <f t="shared" si="27"/>
        <v>0</v>
      </c>
      <c r="P502" s="1477"/>
      <c r="Q502" s="280"/>
      <c r="R502" s="280"/>
      <c r="S502" s="391">
        <f t="shared" si="28"/>
        <v>0</v>
      </c>
      <c r="T502" s="391">
        <f t="shared" si="29"/>
        <v>0</v>
      </c>
      <c r="U502" s="4"/>
      <c r="AE502" s="8"/>
    </row>
    <row r="503" spans="1:31" x14ac:dyDescent="0.2">
      <c r="A503" s="165"/>
      <c r="B503" s="165"/>
      <c r="C503" s="165"/>
      <c r="D503" s="1215"/>
      <c r="E503" s="394"/>
      <c r="F503" s="1459"/>
      <c r="G503" s="1216"/>
      <c r="H503" s="155"/>
      <c r="I503" s="155"/>
      <c r="J503" s="1459"/>
      <c r="K503" s="1463"/>
      <c r="L503" s="280"/>
      <c r="M503" s="1218"/>
      <c r="N503" s="325"/>
      <c r="O503" s="297">
        <f t="shared" si="27"/>
        <v>0</v>
      </c>
      <c r="P503" s="1477"/>
      <c r="Q503" s="280"/>
      <c r="R503" s="280"/>
      <c r="S503" s="391">
        <f t="shared" si="28"/>
        <v>0</v>
      </c>
      <c r="T503" s="391">
        <f t="shared" si="29"/>
        <v>0</v>
      </c>
      <c r="U503" s="4"/>
      <c r="AE503" s="8"/>
    </row>
    <row r="504" spans="1:31" x14ac:dyDescent="0.2">
      <c r="A504" s="165"/>
      <c r="B504" s="165"/>
      <c r="C504" s="165"/>
      <c r="D504" s="1215"/>
      <c r="E504" s="394"/>
      <c r="F504" s="1459"/>
      <c r="G504" s="1216"/>
      <c r="H504" s="155"/>
      <c r="I504" s="155"/>
      <c r="J504" s="1459"/>
      <c r="K504" s="1463"/>
      <c r="L504" s="280"/>
      <c r="M504" s="1218"/>
      <c r="N504" s="325"/>
      <c r="O504" s="297">
        <f t="shared" si="27"/>
        <v>0</v>
      </c>
      <c r="P504" s="1477"/>
      <c r="Q504" s="280"/>
      <c r="R504" s="280"/>
      <c r="S504" s="391">
        <f t="shared" si="28"/>
        <v>0</v>
      </c>
      <c r="T504" s="391">
        <f t="shared" si="29"/>
        <v>0</v>
      </c>
      <c r="U504" s="4"/>
      <c r="AE504" s="8"/>
    </row>
    <row r="505" spans="1:31" x14ac:dyDescent="0.2">
      <c r="A505" s="165"/>
      <c r="B505" s="165"/>
      <c r="C505" s="165"/>
      <c r="D505" s="1215"/>
      <c r="E505" s="394"/>
      <c r="F505" s="1459"/>
      <c r="G505" s="1216"/>
      <c r="H505" s="155"/>
      <c r="I505" s="155"/>
      <c r="J505" s="1459"/>
      <c r="K505" s="1463"/>
      <c r="L505" s="280"/>
      <c r="M505" s="1218"/>
      <c r="N505" s="325"/>
      <c r="O505" s="297">
        <f t="shared" si="27"/>
        <v>0</v>
      </c>
      <c r="P505" s="1477"/>
      <c r="Q505" s="280"/>
      <c r="R505" s="280"/>
      <c r="S505" s="391">
        <f t="shared" si="28"/>
        <v>0</v>
      </c>
      <c r="T505" s="391">
        <f t="shared" si="29"/>
        <v>0</v>
      </c>
      <c r="U505" s="4"/>
      <c r="AE505" s="8"/>
    </row>
    <row r="506" spans="1:31" x14ac:dyDescent="0.2">
      <c r="A506" s="165"/>
      <c r="B506" s="165"/>
      <c r="C506" s="165"/>
      <c r="D506" s="1215"/>
      <c r="E506" s="394"/>
      <c r="F506" s="1459"/>
      <c r="G506" s="1216"/>
      <c r="H506" s="155"/>
      <c r="I506" s="155"/>
      <c r="J506" s="1459"/>
      <c r="K506" s="1463"/>
      <c r="L506" s="280"/>
      <c r="M506" s="1218"/>
      <c r="N506" s="325"/>
      <c r="O506" s="297">
        <f t="shared" si="27"/>
        <v>0</v>
      </c>
      <c r="P506" s="1477"/>
      <c r="Q506" s="280"/>
      <c r="R506" s="280"/>
      <c r="S506" s="391">
        <f t="shared" si="28"/>
        <v>0</v>
      </c>
      <c r="T506" s="391">
        <f t="shared" si="29"/>
        <v>0</v>
      </c>
      <c r="U506" s="4"/>
      <c r="AE506" s="8"/>
    </row>
    <row r="507" spans="1:31" x14ac:dyDescent="0.2">
      <c r="A507" s="165"/>
      <c r="B507" s="165"/>
      <c r="C507" s="165"/>
      <c r="D507" s="1215"/>
      <c r="E507" s="394"/>
      <c r="F507" s="1459"/>
      <c r="G507" s="1216"/>
      <c r="H507" s="155"/>
      <c r="I507" s="155"/>
      <c r="J507" s="1459"/>
      <c r="K507" s="1463"/>
      <c r="L507" s="280"/>
      <c r="M507" s="1218"/>
      <c r="N507" s="325"/>
      <c r="O507" s="297">
        <f t="shared" si="27"/>
        <v>0</v>
      </c>
      <c r="P507" s="1477"/>
      <c r="Q507" s="280"/>
      <c r="R507" s="280"/>
      <c r="S507" s="391">
        <f t="shared" si="28"/>
        <v>0</v>
      </c>
      <c r="T507" s="391">
        <f t="shared" si="29"/>
        <v>0</v>
      </c>
      <c r="U507" s="4"/>
      <c r="AE507" s="8"/>
    </row>
    <row r="508" spans="1:31" x14ac:dyDescent="0.2">
      <c r="A508" s="165"/>
      <c r="B508" s="165"/>
      <c r="C508" s="165"/>
      <c r="D508" s="1215"/>
      <c r="E508" s="394"/>
      <c r="F508" s="1459"/>
      <c r="G508" s="1216"/>
      <c r="H508" s="155"/>
      <c r="I508" s="155"/>
      <c r="J508" s="1459"/>
      <c r="K508" s="1463"/>
      <c r="L508" s="280"/>
      <c r="M508" s="1218"/>
      <c r="N508" s="325"/>
      <c r="O508" s="297">
        <f t="shared" si="27"/>
        <v>0</v>
      </c>
      <c r="P508" s="1477"/>
      <c r="Q508" s="280"/>
      <c r="R508" s="280"/>
      <c r="S508" s="391">
        <f t="shared" si="28"/>
        <v>0</v>
      </c>
      <c r="T508" s="391">
        <f t="shared" si="29"/>
        <v>0</v>
      </c>
      <c r="U508" s="4"/>
      <c r="AE508" s="8"/>
    </row>
    <row r="509" spans="1:31" x14ac:dyDescent="0.2">
      <c r="A509" s="165"/>
      <c r="B509" s="165"/>
      <c r="C509" s="165"/>
      <c r="D509" s="1215"/>
      <c r="E509" s="394"/>
      <c r="F509" s="1459"/>
      <c r="G509" s="1216"/>
      <c r="H509" s="155"/>
      <c r="I509" s="155"/>
      <c r="J509" s="1459"/>
      <c r="K509" s="1463"/>
      <c r="L509" s="280"/>
      <c r="M509" s="1218"/>
      <c r="N509" s="325"/>
      <c r="O509" s="297">
        <f t="shared" si="27"/>
        <v>0</v>
      </c>
      <c r="P509" s="1477"/>
      <c r="Q509" s="280"/>
      <c r="R509" s="280"/>
      <c r="S509" s="391">
        <f t="shared" si="28"/>
        <v>0</v>
      </c>
      <c r="T509" s="391">
        <f t="shared" si="29"/>
        <v>0</v>
      </c>
      <c r="U509" s="4"/>
      <c r="AE509" s="8"/>
    </row>
    <row r="510" spans="1:31" x14ac:dyDescent="0.2">
      <c r="A510" s="165"/>
      <c r="B510" s="165"/>
      <c r="C510" s="165"/>
      <c r="D510" s="1215"/>
      <c r="E510" s="394"/>
      <c r="F510" s="1459"/>
      <c r="G510" s="1216"/>
      <c r="H510" s="155"/>
      <c r="I510" s="155"/>
      <c r="J510" s="1459"/>
      <c r="K510" s="1463"/>
      <c r="L510" s="280"/>
      <c r="M510" s="1218"/>
      <c r="N510" s="325"/>
      <c r="O510" s="297">
        <f t="shared" si="27"/>
        <v>0</v>
      </c>
      <c r="P510" s="1477"/>
      <c r="Q510" s="280"/>
      <c r="R510" s="280"/>
      <c r="S510" s="391">
        <f t="shared" si="28"/>
        <v>0</v>
      </c>
      <c r="T510" s="391">
        <f t="shared" si="29"/>
        <v>0</v>
      </c>
      <c r="U510" s="4"/>
      <c r="AE510" s="8"/>
    </row>
    <row r="511" spans="1:31" x14ac:dyDescent="0.2">
      <c r="A511" s="165"/>
      <c r="B511" s="165"/>
      <c r="C511" s="165"/>
      <c r="D511" s="1215"/>
      <c r="E511" s="394"/>
      <c r="F511" s="1459"/>
      <c r="G511" s="1216"/>
      <c r="H511" s="155"/>
      <c r="I511" s="155"/>
      <c r="J511" s="1459"/>
      <c r="K511" s="1463"/>
      <c r="L511" s="280"/>
      <c r="M511" s="1218"/>
      <c r="N511" s="325"/>
      <c r="O511" s="297">
        <f t="shared" si="27"/>
        <v>0</v>
      </c>
      <c r="P511" s="1477"/>
      <c r="Q511" s="280"/>
      <c r="R511" s="280"/>
      <c r="S511" s="391">
        <f t="shared" si="28"/>
        <v>0</v>
      </c>
      <c r="T511" s="391">
        <f t="shared" si="29"/>
        <v>0</v>
      </c>
      <c r="U511" s="4"/>
      <c r="AE511" s="8"/>
    </row>
    <row r="512" spans="1:31" x14ac:dyDescent="0.2">
      <c r="A512" s="165"/>
      <c r="B512" s="165"/>
      <c r="C512" s="165"/>
      <c r="D512" s="1215"/>
      <c r="E512" s="394"/>
      <c r="F512" s="1459"/>
      <c r="G512" s="1216"/>
      <c r="H512" s="155"/>
      <c r="I512" s="155"/>
      <c r="J512" s="1459"/>
      <c r="K512" s="1463"/>
      <c r="L512" s="280"/>
      <c r="M512" s="1218"/>
      <c r="N512" s="325"/>
      <c r="O512" s="297">
        <f t="shared" si="27"/>
        <v>0</v>
      </c>
      <c r="P512" s="1477"/>
      <c r="Q512" s="280"/>
      <c r="R512" s="280"/>
      <c r="S512" s="391">
        <f t="shared" si="28"/>
        <v>0</v>
      </c>
      <c r="T512" s="391">
        <f t="shared" si="29"/>
        <v>0</v>
      </c>
      <c r="U512" s="4"/>
      <c r="AE512" s="8"/>
    </row>
    <row r="513" spans="1:31" x14ac:dyDescent="0.2">
      <c r="A513" s="165"/>
      <c r="B513" s="165"/>
      <c r="C513" s="165"/>
      <c r="D513" s="1215"/>
      <c r="E513" s="394"/>
      <c r="F513" s="1459"/>
      <c r="G513" s="1216"/>
      <c r="H513" s="155"/>
      <c r="I513" s="155"/>
      <c r="J513" s="1459"/>
      <c r="K513" s="1463"/>
      <c r="L513" s="280"/>
      <c r="M513" s="1218"/>
      <c r="N513" s="325"/>
      <c r="O513" s="297">
        <f t="shared" si="27"/>
        <v>0</v>
      </c>
      <c r="P513" s="1477"/>
      <c r="Q513" s="280"/>
      <c r="R513" s="280"/>
      <c r="S513" s="391">
        <f t="shared" si="28"/>
        <v>0</v>
      </c>
      <c r="T513" s="391">
        <f t="shared" si="29"/>
        <v>0</v>
      </c>
      <c r="U513" s="4"/>
      <c r="AE513" s="8"/>
    </row>
    <row r="514" spans="1:31" x14ac:dyDescent="0.2">
      <c r="A514" s="165"/>
      <c r="B514" s="165"/>
      <c r="C514" s="165"/>
      <c r="D514" s="1215"/>
      <c r="E514" s="394"/>
      <c r="F514" s="1459"/>
      <c r="G514" s="1216"/>
      <c r="H514" s="155"/>
      <c r="I514" s="155"/>
      <c r="J514" s="1459"/>
      <c r="K514" s="1463"/>
      <c r="L514" s="280"/>
      <c r="M514" s="1218"/>
      <c r="N514" s="325"/>
      <c r="O514" s="297">
        <f t="shared" si="27"/>
        <v>0</v>
      </c>
      <c r="P514" s="1477"/>
      <c r="Q514" s="280"/>
      <c r="R514" s="280"/>
      <c r="S514" s="391">
        <f t="shared" si="28"/>
        <v>0</v>
      </c>
      <c r="T514" s="391">
        <f t="shared" si="29"/>
        <v>0</v>
      </c>
      <c r="U514" s="4"/>
      <c r="AE514" s="8"/>
    </row>
    <row r="515" spans="1:31" x14ac:dyDescent="0.2">
      <c r="A515" s="165"/>
      <c r="B515" s="165"/>
      <c r="C515" s="165"/>
      <c r="D515" s="1215"/>
      <c r="E515" s="394"/>
      <c r="F515" s="1459"/>
      <c r="G515" s="1216"/>
      <c r="H515" s="155"/>
      <c r="I515" s="155"/>
      <c r="J515" s="1459"/>
      <c r="K515" s="1463"/>
      <c r="L515" s="280"/>
      <c r="M515" s="1218"/>
      <c r="N515" s="325"/>
      <c r="O515" s="297">
        <f t="shared" si="27"/>
        <v>0</v>
      </c>
      <c r="P515" s="1477"/>
      <c r="Q515" s="280"/>
      <c r="R515" s="280"/>
      <c r="S515" s="391">
        <f t="shared" si="28"/>
        <v>0</v>
      </c>
      <c r="T515" s="391">
        <f t="shared" si="29"/>
        <v>0</v>
      </c>
      <c r="U515" s="4"/>
      <c r="AE515" s="8"/>
    </row>
    <row r="516" spans="1:31" x14ac:dyDescent="0.2">
      <c r="A516" s="165"/>
      <c r="B516" s="165"/>
      <c r="C516" s="165"/>
      <c r="D516" s="1215"/>
      <c r="E516" s="394"/>
      <c r="F516" s="1459"/>
      <c r="G516" s="1216"/>
      <c r="H516" s="155"/>
      <c r="I516" s="155"/>
      <c r="J516" s="1459"/>
      <c r="K516" s="1463"/>
      <c r="L516" s="280"/>
      <c r="M516" s="1218"/>
      <c r="N516" s="325"/>
      <c r="O516" s="297">
        <f t="shared" si="27"/>
        <v>0</v>
      </c>
      <c r="P516" s="1477"/>
      <c r="Q516" s="280"/>
      <c r="R516" s="280"/>
      <c r="S516" s="391">
        <f t="shared" si="28"/>
        <v>0</v>
      </c>
      <c r="T516" s="391">
        <f t="shared" si="29"/>
        <v>0</v>
      </c>
      <c r="U516" s="4"/>
      <c r="AE516" s="8"/>
    </row>
    <row r="517" spans="1:31" x14ac:dyDescent="0.2">
      <c r="A517" s="165"/>
      <c r="B517" s="165"/>
      <c r="C517" s="165"/>
      <c r="D517" s="1215"/>
      <c r="E517" s="394"/>
      <c r="F517" s="1459"/>
      <c r="G517" s="1216"/>
      <c r="H517" s="155"/>
      <c r="I517" s="155"/>
      <c r="J517" s="1459"/>
      <c r="K517" s="1463"/>
      <c r="L517" s="280"/>
      <c r="M517" s="1218"/>
      <c r="N517" s="325"/>
      <c r="O517" s="297">
        <f t="shared" si="27"/>
        <v>0</v>
      </c>
      <c r="P517" s="1477"/>
      <c r="Q517" s="280"/>
      <c r="R517" s="280"/>
      <c r="S517" s="391">
        <f t="shared" si="28"/>
        <v>0</v>
      </c>
      <c r="T517" s="391">
        <f t="shared" si="29"/>
        <v>0</v>
      </c>
      <c r="U517" s="4"/>
      <c r="AE517" s="8"/>
    </row>
    <row r="518" spans="1:31" x14ac:dyDescent="0.2">
      <c r="A518" s="165"/>
      <c r="B518" s="165"/>
      <c r="C518" s="165"/>
      <c r="D518" s="1215"/>
      <c r="E518" s="394"/>
      <c r="F518" s="1459"/>
      <c r="G518" s="1216"/>
      <c r="H518" s="155"/>
      <c r="I518" s="155"/>
      <c r="J518" s="1459"/>
      <c r="K518" s="1463"/>
      <c r="L518" s="280"/>
      <c r="M518" s="1218"/>
      <c r="N518" s="325"/>
      <c r="O518" s="297">
        <f t="shared" si="27"/>
        <v>0</v>
      </c>
      <c r="P518" s="1477"/>
      <c r="Q518" s="280"/>
      <c r="R518" s="280"/>
      <c r="S518" s="391">
        <f t="shared" si="28"/>
        <v>0</v>
      </c>
      <c r="T518" s="391">
        <f t="shared" si="29"/>
        <v>0</v>
      </c>
      <c r="U518" s="4"/>
      <c r="AE518" s="8"/>
    </row>
    <row r="519" spans="1:31" x14ac:dyDescent="0.2">
      <c r="A519" s="165"/>
      <c r="B519" s="165"/>
      <c r="C519" s="165"/>
      <c r="D519" s="1215"/>
      <c r="E519" s="394"/>
      <c r="F519" s="1459"/>
      <c r="G519" s="1216"/>
      <c r="H519" s="155"/>
      <c r="I519" s="155"/>
      <c r="J519" s="1459"/>
      <c r="K519" s="1463"/>
      <c r="L519" s="280"/>
      <c r="M519" s="1218"/>
      <c r="N519" s="325"/>
      <c r="O519" s="297">
        <f t="shared" si="27"/>
        <v>0</v>
      </c>
      <c r="P519" s="1477"/>
      <c r="Q519" s="280"/>
      <c r="R519" s="280"/>
      <c r="S519" s="391">
        <f t="shared" si="28"/>
        <v>0</v>
      </c>
      <c r="T519" s="391">
        <f t="shared" si="29"/>
        <v>0</v>
      </c>
      <c r="U519" s="4"/>
      <c r="AE519" s="8"/>
    </row>
    <row r="520" spans="1:31" x14ac:dyDescent="0.2">
      <c r="A520" s="165"/>
      <c r="B520" s="165"/>
      <c r="C520" s="165"/>
      <c r="D520" s="1215"/>
      <c r="E520" s="394"/>
      <c r="F520" s="1459"/>
      <c r="G520" s="1216"/>
      <c r="H520" s="155"/>
      <c r="I520" s="155"/>
      <c r="J520" s="1459"/>
      <c r="K520" s="1463"/>
      <c r="L520" s="280"/>
      <c r="M520" s="1218"/>
      <c r="N520" s="325"/>
      <c r="O520" s="297">
        <f t="shared" si="27"/>
        <v>0</v>
      </c>
      <c r="P520" s="1477"/>
      <c r="Q520" s="280"/>
      <c r="R520" s="280"/>
      <c r="S520" s="391">
        <f t="shared" si="28"/>
        <v>0</v>
      </c>
      <c r="T520" s="391">
        <f t="shared" si="29"/>
        <v>0</v>
      </c>
      <c r="U520" s="4"/>
      <c r="AE520" s="8"/>
    </row>
    <row r="521" spans="1:31" x14ac:dyDescent="0.2">
      <c r="A521" s="165"/>
      <c r="B521" s="165"/>
      <c r="C521" s="165"/>
      <c r="D521" s="1215"/>
      <c r="E521" s="394"/>
      <c r="F521" s="1459"/>
      <c r="G521" s="1216"/>
      <c r="H521" s="155"/>
      <c r="I521" s="155"/>
      <c r="J521" s="1459"/>
      <c r="K521" s="1463"/>
      <c r="L521" s="280"/>
      <c r="M521" s="1218"/>
      <c r="N521" s="325"/>
      <c r="O521" s="297">
        <f t="shared" si="27"/>
        <v>0</v>
      </c>
      <c r="P521" s="1477"/>
      <c r="Q521" s="280"/>
      <c r="R521" s="280"/>
      <c r="S521" s="391">
        <f t="shared" si="28"/>
        <v>0</v>
      </c>
      <c r="T521" s="391">
        <f t="shared" si="29"/>
        <v>0</v>
      </c>
      <c r="U521" s="4"/>
      <c r="AE521" s="8"/>
    </row>
    <row r="522" spans="1:31" x14ac:dyDescent="0.2">
      <c r="A522" s="165"/>
      <c r="B522" s="165"/>
      <c r="C522" s="165"/>
      <c r="D522" s="1215"/>
      <c r="E522" s="394"/>
      <c r="F522" s="1459"/>
      <c r="G522" s="1216"/>
      <c r="H522" s="155"/>
      <c r="I522" s="155"/>
      <c r="J522" s="1459"/>
      <c r="K522" s="1463"/>
      <c r="L522" s="280"/>
      <c r="M522" s="1218"/>
      <c r="N522" s="325"/>
      <c r="O522" s="297">
        <f t="shared" si="27"/>
        <v>0</v>
      </c>
      <c r="P522" s="1477"/>
      <c r="Q522" s="280"/>
      <c r="R522" s="280"/>
      <c r="S522" s="391">
        <f t="shared" si="28"/>
        <v>0</v>
      </c>
      <c r="T522" s="391">
        <f t="shared" si="29"/>
        <v>0</v>
      </c>
      <c r="U522" s="4"/>
      <c r="AE522" s="8"/>
    </row>
    <row r="523" spans="1:31" x14ac:dyDescent="0.2">
      <c r="A523" s="165"/>
      <c r="B523" s="165"/>
      <c r="C523" s="165"/>
      <c r="D523" s="1215"/>
      <c r="E523" s="394"/>
      <c r="F523" s="1459"/>
      <c r="G523" s="1216"/>
      <c r="H523" s="155"/>
      <c r="I523" s="155"/>
      <c r="J523" s="1459"/>
      <c r="K523" s="1463"/>
      <c r="L523" s="280"/>
      <c r="M523" s="1218"/>
      <c r="N523" s="325"/>
      <c r="O523" s="297">
        <f t="shared" si="27"/>
        <v>0</v>
      </c>
      <c r="P523" s="1477"/>
      <c r="Q523" s="280"/>
      <c r="R523" s="280"/>
      <c r="S523" s="391">
        <f t="shared" si="28"/>
        <v>0</v>
      </c>
      <c r="T523" s="391">
        <f t="shared" si="29"/>
        <v>0</v>
      </c>
      <c r="U523" s="4"/>
      <c r="AE523" s="8"/>
    </row>
    <row r="524" spans="1:31" x14ac:dyDescent="0.2">
      <c r="A524" s="165"/>
      <c r="B524" s="165"/>
      <c r="C524" s="165"/>
      <c r="D524" s="1215"/>
      <c r="E524" s="394"/>
      <c r="F524" s="1459"/>
      <c r="G524" s="1216"/>
      <c r="H524" s="155"/>
      <c r="I524" s="155"/>
      <c r="J524" s="1459"/>
      <c r="K524" s="1463"/>
      <c r="L524" s="280"/>
      <c r="M524" s="1218"/>
      <c r="N524" s="325"/>
      <c r="O524" s="297">
        <f t="shared" si="27"/>
        <v>0</v>
      </c>
      <c r="P524" s="1477"/>
      <c r="Q524" s="280"/>
      <c r="R524" s="280"/>
      <c r="S524" s="391">
        <f t="shared" si="28"/>
        <v>0</v>
      </c>
      <c r="T524" s="391">
        <f t="shared" si="29"/>
        <v>0</v>
      </c>
      <c r="U524" s="4"/>
      <c r="AE524" s="8"/>
    </row>
    <row r="525" spans="1:31" x14ac:dyDescent="0.2">
      <c r="A525" s="165"/>
      <c r="B525" s="165"/>
      <c r="C525" s="165"/>
      <c r="D525" s="1215"/>
      <c r="E525" s="394"/>
      <c r="F525" s="1459"/>
      <c r="G525" s="1216"/>
      <c r="H525" s="155"/>
      <c r="I525" s="155"/>
      <c r="J525" s="1459"/>
      <c r="K525" s="1463"/>
      <c r="L525" s="280"/>
      <c r="M525" s="1218"/>
      <c r="N525" s="325"/>
      <c r="O525" s="297">
        <f t="shared" si="27"/>
        <v>0</v>
      </c>
      <c r="P525" s="1477"/>
      <c r="Q525" s="280"/>
      <c r="R525" s="280"/>
      <c r="S525" s="391">
        <f t="shared" si="28"/>
        <v>0</v>
      </c>
      <c r="T525" s="391">
        <f t="shared" si="29"/>
        <v>0</v>
      </c>
      <c r="U525" s="4"/>
      <c r="AE525" s="8"/>
    </row>
    <row r="526" spans="1:31" x14ac:dyDescent="0.2">
      <c r="A526" s="165"/>
      <c r="B526" s="165"/>
      <c r="C526" s="165"/>
      <c r="D526" s="1215"/>
      <c r="E526" s="394"/>
      <c r="F526" s="1459"/>
      <c r="G526" s="1216"/>
      <c r="H526" s="155"/>
      <c r="I526" s="155"/>
      <c r="J526" s="1459"/>
      <c r="K526" s="1463"/>
      <c r="L526" s="280"/>
      <c r="M526" s="1218"/>
      <c r="N526" s="325"/>
      <c r="O526" s="297">
        <f t="shared" si="27"/>
        <v>0</v>
      </c>
      <c r="P526" s="1477"/>
      <c r="Q526" s="280"/>
      <c r="R526" s="280"/>
      <c r="S526" s="391">
        <f t="shared" si="28"/>
        <v>0</v>
      </c>
      <c r="T526" s="391">
        <f t="shared" si="29"/>
        <v>0</v>
      </c>
      <c r="U526" s="4"/>
      <c r="AE526" s="8"/>
    </row>
    <row r="527" spans="1:31" x14ac:dyDescent="0.2">
      <c r="A527" s="165"/>
      <c r="B527" s="165"/>
      <c r="C527" s="165"/>
      <c r="D527" s="1215"/>
      <c r="E527" s="394"/>
      <c r="F527" s="1459"/>
      <c r="G527" s="1216"/>
      <c r="H527" s="155"/>
      <c r="I527" s="155"/>
      <c r="J527" s="1459"/>
      <c r="K527" s="1463"/>
      <c r="L527" s="280"/>
      <c r="M527" s="1218"/>
      <c r="N527" s="325"/>
      <c r="O527" s="297">
        <f t="shared" si="27"/>
        <v>0</v>
      </c>
      <c r="P527" s="1477"/>
      <c r="Q527" s="280"/>
      <c r="R527" s="280"/>
      <c r="S527" s="391">
        <f t="shared" si="28"/>
        <v>0</v>
      </c>
      <c r="T527" s="391">
        <f t="shared" si="29"/>
        <v>0</v>
      </c>
      <c r="U527" s="4"/>
      <c r="AE527" s="8"/>
    </row>
    <row r="528" spans="1:31" x14ac:dyDescent="0.2">
      <c r="A528" s="165"/>
      <c r="B528" s="165"/>
      <c r="C528" s="165"/>
      <c r="D528" s="1215"/>
      <c r="E528" s="394"/>
      <c r="F528" s="1459"/>
      <c r="G528" s="1216"/>
      <c r="H528" s="155"/>
      <c r="I528" s="155"/>
      <c r="J528" s="1459"/>
      <c r="K528" s="1463"/>
      <c r="L528" s="280"/>
      <c r="M528" s="1218"/>
      <c r="N528" s="325"/>
      <c r="O528" s="297">
        <f t="shared" si="27"/>
        <v>0</v>
      </c>
      <c r="P528" s="1477"/>
      <c r="Q528" s="280"/>
      <c r="R528" s="280"/>
      <c r="S528" s="391">
        <f t="shared" si="28"/>
        <v>0</v>
      </c>
      <c r="T528" s="391">
        <f t="shared" si="29"/>
        <v>0</v>
      </c>
      <c r="U528" s="4"/>
      <c r="AE528" s="8"/>
    </row>
    <row r="529" spans="1:31" x14ac:dyDescent="0.2">
      <c r="A529" s="165"/>
      <c r="B529" s="165"/>
      <c r="C529" s="165"/>
      <c r="D529" s="1215"/>
      <c r="E529" s="394"/>
      <c r="F529" s="1459"/>
      <c r="G529" s="1216"/>
      <c r="H529" s="155"/>
      <c r="I529" s="155"/>
      <c r="J529" s="1459"/>
      <c r="K529" s="1463"/>
      <c r="L529" s="280"/>
      <c r="M529" s="1218"/>
      <c r="N529" s="325"/>
      <c r="O529" s="297">
        <f t="shared" si="27"/>
        <v>0</v>
      </c>
      <c r="P529" s="1477"/>
      <c r="Q529" s="280"/>
      <c r="R529" s="280"/>
      <c r="S529" s="391">
        <f t="shared" si="28"/>
        <v>0</v>
      </c>
      <c r="T529" s="391">
        <f t="shared" si="29"/>
        <v>0</v>
      </c>
      <c r="U529" s="4"/>
      <c r="AE529" s="8"/>
    </row>
    <row r="530" spans="1:31" x14ac:dyDescent="0.2">
      <c r="A530" s="165"/>
      <c r="B530" s="165"/>
      <c r="C530" s="165"/>
      <c r="D530" s="1215"/>
      <c r="E530" s="394"/>
      <c r="F530" s="1459"/>
      <c r="G530" s="1216"/>
      <c r="H530" s="155"/>
      <c r="I530" s="155"/>
      <c r="J530" s="1459"/>
      <c r="K530" s="1463"/>
      <c r="L530" s="280"/>
      <c r="M530" s="1218"/>
      <c r="N530" s="325"/>
      <c r="O530" s="297">
        <f t="shared" si="27"/>
        <v>0</v>
      </c>
      <c r="P530" s="1477"/>
      <c r="Q530" s="280"/>
      <c r="R530" s="280"/>
      <c r="S530" s="391">
        <f t="shared" si="28"/>
        <v>0</v>
      </c>
      <c r="T530" s="391">
        <f t="shared" si="29"/>
        <v>0</v>
      </c>
      <c r="U530" s="4"/>
      <c r="AE530" s="8"/>
    </row>
    <row r="531" spans="1:31" x14ac:dyDescent="0.2">
      <c r="A531" s="165"/>
      <c r="B531" s="165"/>
      <c r="C531" s="165"/>
      <c r="D531" s="1215"/>
      <c r="E531" s="394"/>
      <c r="F531" s="1459"/>
      <c r="G531" s="1216"/>
      <c r="H531" s="155"/>
      <c r="I531" s="155"/>
      <c r="J531" s="1459"/>
      <c r="K531" s="1463"/>
      <c r="L531" s="280"/>
      <c r="M531" s="1218"/>
      <c r="N531" s="325"/>
      <c r="O531" s="297">
        <f t="shared" si="27"/>
        <v>0</v>
      </c>
      <c r="P531" s="1477"/>
      <c r="Q531" s="280"/>
      <c r="R531" s="280"/>
      <c r="S531" s="391">
        <f t="shared" si="28"/>
        <v>0</v>
      </c>
      <c r="T531" s="391">
        <f t="shared" si="29"/>
        <v>0</v>
      </c>
      <c r="U531" s="4"/>
      <c r="AE531" s="8"/>
    </row>
    <row r="532" spans="1:31" x14ac:dyDescent="0.2">
      <c r="A532" s="165"/>
      <c r="B532" s="165"/>
      <c r="C532" s="165"/>
      <c r="D532" s="1215"/>
      <c r="E532" s="394"/>
      <c r="F532" s="1459"/>
      <c r="G532" s="1216"/>
      <c r="H532" s="155"/>
      <c r="I532" s="155"/>
      <c r="J532" s="1459"/>
      <c r="K532" s="1463"/>
      <c r="L532" s="280"/>
      <c r="M532" s="1218"/>
      <c r="N532" s="325"/>
      <c r="O532" s="297">
        <f t="shared" si="27"/>
        <v>0</v>
      </c>
      <c r="P532" s="1477"/>
      <c r="Q532" s="280"/>
      <c r="R532" s="280"/>
      <c r="S532" s="391">
        <f t="shared" si="28"/>
        <v>0</v>
      </c>
      <c r="T532" s="391">
        <f t="shared" si="29"/>
        <v>0</v>
      </c>
      <c r="U532" s="11"/>
      <c r="AE532" s="8"/>
    </row>
    <row r="533" spans="1:31" x14ac:dyDescent="0.2">
      <c r="A533" s="165"/>
      <c r="B533" s="165"/>
      <c r="C533" s="165"/>
      <c r="D533" s="1215"/>
      <c r="E533" s="394"/>
      <c r="F533" s="1459"/>
      <c r="G533" s="1216"/>
      <c r="H533" s="155"/>
      <c r="I533" s="155"/>
      <c r="J533" s="1459"/>
      <c r="K533" s="1463"/>
      <c r="L533" s="280"/>
      <c r="M533" s="1218"/>
      <c r="N533" s="325"/>
      <c r="O533" s="297">
        <f t="shared" si="27"/>
        <v>0</v>
      </c>
      <c r="P533" s="1477"/>
      <c r="Q533" s="280"/>
      <c r="R533" s="280"/>
      <c r="S533" s="391">
        <f t="shared" si="28"/>
        <v>0</v>
      </c>
      <c r="T533" s="391">
        <f t="shared" si="29"/>
        <v>0</v>
      </c>
      <c r="U533" s="11"/>
      <c r="AE533" s="8"/>
    </row>
    <row r="534" spans="1:31" x14ac:dyDescent="0.2">
      <c r="A534" s="165"/>
      <c r="B534" s="165"/>
      <c r="C534" s="165"/>
      <c r="D534" s="1215"/>
      <c r="E534" s="394"/>
      <c r="F534" s="1459"/>
      <c r="G534" s="1216"/>
      <c r="H534" s="155"/>
      <c r="I534" s="155"/>
      <c r="J534" s="1459"/>
      <c r="K534" s="1463"/>
      <c r="L534" s="280"/>
      <c r="M534" s="1218"/>
      <c r="N534" s="325"/>
      <c r="O534" s="297">
        <f t="shared" si="27"/>
        <v>0</v>
      </c>
      <c r="P534" s="1477"/>
      <c r="Q534" s="280"/>
      <c r="R534" s="280"/>
      <c r="S534" s="391">
        <f t="shared" si="28"/>
        <v>0</v>
      </c>
      <c r="T534" s="391">
        <f t="shared" si="29"/>
        <v>0</v>
      </c>
      <c r="U534" s="11"/>
      <c r="AE534" s="8"/>
    </row>
    <row r="535" spans="1:31" x14ac:dyDescent="0.2">
      <c r="A535" s="165"/>
      <c r="B535" s="165"/>
      <c r="C535" s="165"/>
      <c r="D535" s="1215"/>
      <c r="E535" s="394"/>
      <c r="F535" s="1459"/>
      <c r="G535" s="1216"/>
      <c r="H535" s="155"/>
      <c r="I535" s="155"/>
      <c r="J535" s="1459"/>
      <c r="K535" s="1463"/>
      <c r="L535" s="280"/>
      <c r="M535" s="1218"/>
      <c r="N535" s="325"/>
      <c r="O535" s="297">
        <f t="shared" si="27"/>
        <v>0</v>
      </c>
      <c r="P535" s="1477"/>
      <c r="Q535" s="280"/>
      <c r="R535" s="280"/>
      <c r="S535" s="391">
        <f t="shared" si="28"/>
        <v>0</v>
      </c>
      <c r="T535" s="391">
        <f t="shared" si="29"/>
        <v>0</v>
      </c>
      <c r="U535" s="11"/>
      <c r="AE535" s="8"/>
    </row>
    <row r="536" spans="1:31" x14ac:dyDescent="0.2">
      <c r="A536" s="165"/>
      <c r="B536" s="165"/>
      <c r="C536" s="165"/>
      <c r="D536" s="1215"/>
      <c r="E536" s="394"/>
      <c r="F536" s="1459"/>
      <c r="G536" s="1216"/>
      <c r="H536" s="155"/>
      <c r="I536" s="155"/>
      <c r="J536" s="1459"/>
      <c r="K536" s="1463"/>
      <c r="L536" s="280"/>
      <c r="M536" s="1218"/>
      <c r="N536" s="325"/>
      <c r="O536" s="297">
        <f t="shared" si="27"/>
        <v>0</v>
      </c>
      <c r="P536" s="1477"/>
      <c r="Q536" s="280"/>
      <c r="R536" s="280"/>
      <c r="S536" s="391">
        <f t="shared" si="28"/>
        <v>0</v>
      </c>
      <c r="T536" s="391">
        <f t="shared" si="29"/>
        <v>0</v>
      </c>
      <c r="U536" s="11"/>
      <c r="AE536" s="8"/>
    </row>
    <row r="537" spans="1:31" x14ac:dyDescent="0.2">
      <c r="A537" s="165"/>
      <c r="B537" s="165"/>
      <c r="C537" s="165"/>
      <c r="D537" s="1215"/>
      <c r="E537" s="394"/>
      <c r="F537" s="1459"/>
      <c r="G537" s="1216"/>
      <c r="H537" s="155"/>
      <c r="I537" s="155"/>
      <c r="J537" s="1459"/>
      <c r="K537" s="1463"/>
      <c r="L537" s="280"/>
      <c r="M537" s="1218"/>
      <c r="N537" s="325"/>
      <c r="O537" s="297">
        <f t="shared" si="27"/>
        <v>0</v>
      </c>
      <c r="P537" s="1477"/>
      <c r="Q537" s="280"/>
      <c r="R537" s="280"/>
      <c r="S537" s="391">
        <f t="shared" si="28"/>
        <v>0</v>
      </c>
      <c r="T537" s="391">
        <f t="shared" si="29"/>
        <v>0</v>
      </c>
      <c r="U537" s="11"/>
      <c r="AE537" s="8"/>
    </row>
    <row r="538" spans="1:31" x14ac:dyDescent="0.2">
      <c r="A538" s="165"/>
      <c r="B538" s="165"/>
      <c r="C538" s="165"/>
      <c r="D538" s="1215"/>
      <c r="E538" s="394"/>
      <c r="F538" s="1459"/>
      <c r="G538" s="1216"/>
      <c r="H538" s="155"/>
      <c r="I538" s="155"/>
      <c r="J538" s="1459"/>
      <c r="K538" s="1463"/>
      <c r="L538" s="280"/>
      <c r="M538" s="1218"/>
      <c r="N538" s="325"/>
      <c r="O538" s="297">
        <f t="shared" si="27"/>
        <v>0</v>
      </c>
      <c r="P538" s="1477"/>
      <c r="Q538" s="280"/>
      <c r="R538" s="280"/>
      <c r="S538" s="391">
        <f t="shared" si="28"/>
        <v>0</v>
      </c>
      <c r="T538" s="391">
        <f t="shared" si="29"/>
        <v>0</v>
      </c>
      <c r="U538" s="11"/>
      <c r="AE538" s="8"/>
    </row>
    <row r="539" spans="1:31" x14ac:dyDescent="0.2">
      <c r="A539" s="165"/>
      <c r="B539" s="165"/>
      <c r="C539" s="165"/>
      <c r="D539" s="1215"/>
      <c r="E539" s="394"/>
      <c r="F539" s="1459"/>
      <c r="G539" s="1216"/>
      <c r="H539" s="155"/>
      <c r="I539" s="155"/>
      <c r="J539" s="1459"/>
      <c r="K539" s="1463"/>
      <c r="L539" s="280"/>
      <c r="M539" s="1218"/>
      <c r="N539" s="325"/>
      <c r="O539" s="297">
        <f t="shared" si="27"/>
        <v>0</v>
      </c>
      <c r="P539" s="1477"/>
      <c r="Q539" s="280"/>
      <c r="R539" s="280"/>
      <c r="S539" s="391">
        <f t="shared" si="28"/>
        <v>0</v>
      </c>
      <c r="T539" s="391">
        <f t="shared" si="29"/>
        <v>0</v>
      </c>
      <c r="U539" s="11"/>
      <c r="AE539" s="8"/>
    </row>
    <row r="540" spans="1:31" x14ac:dyDescent="0.2">
      <c r="A540" s="165"/>
      <c r="B540" s="165"/>
      <c r="C540" s="165"/>
      <c r="D540" s="1215"/>
      <c r="E540" s="394"/>
      <c r="F540" s="1459"/>
      <c r="G540" s="1216"/>
      <c r="H540" s="155"/>
      <c r="I540" s="155"/>
      <c r="J540" s="1459"/>
      <c r="K540" s="1463"/>
      <c r="L540" s="280"/>
      <c r="M540" s="1218"/>
      <c r="N540" s="325"/>
      <c r="O540" s="297">
        <f t="shared" si="27"/>
        <v>0</v>
      </c>
      <c r="P540" s="1477"/>
      <c r="Q540" s="280"/>
      <c r="R540" s="280"/>
      <c r="S540" s="391">
        <f t="shared" si="28"/>
        <v>0</v>
      </c>
      <c r="T540" s="391">
        <f t="shared" si="29"/>
        <v>0</v>
      </c>
      <c r="U540" s="11"/>
      <c r="AE540" s="8"/>
    </row>
    <row r="541" spans="1:31" x14ac:dyDescent="0.2">
      <c r="A541" s="165"/>
      <c r="B541" s="165"/>
      <c r="C541" s="165"/>
      <c r="D541" s="1215"/>
      <c r="E541" s="394"/>
      <c r="F541" s="1459"/>
      <c r="G541" s="1216"/>
      <c r="H541" s="155"/>
      <c r="I541" s="155"/>
      <c r="J541" s="1459"/>
      <c r="K541" s="1463"/>
      <c r="L541" s="280"/>
      <c r="M541" s="1218"/>
      <c r="N541" s="325"/>
      <c r="O541" s="297">
        <f t="shared" si="27"/>
        <v>0</v>
      </c>
      <c r="P541" s="1477"/>
      <c r="Q541" s="280"/>
      <c r="R541" s="280"/>
      <c r="S541" s="391">
        <f t="shared" si="28"/>
        <v>0</v>
      </c>
      <c r="T541" s="391">
        <f t="shared" si="29"/>
        <v>0</v>
      </c>
      <c r="U541" s="11"/>
      <c r="AE541" s="8"/>
    </row>
    <row r="542" spans="1:31" x14ac:dyDescent="0.2">
      <c r="A542" s="165"/>
      <c r="B542" s="165"/>
      <c r="C542" s="165"/>
      <c r="D542" s="1215"/>
      <c r="E542" s="394"/>
      <c r="F542" s="1459"/>
      <c r="G542" s="1216"/>
      <c r="H542" s="155"/>
      <c r="I542" s="155"/>
      <c r="J542" s="1459"/>
      <c r="K542" s="1463"/>
      <c r="L542" s="280"/>
      <c r="M542" s="1218"/>
      <c r="N542" s="325"/>
      <c r="O542" s="297">
        <f t="shared" si="27"/>
        <v>0</v>
      </c>
      <c r="P542" s="1477"/>
      <c r="Q542" s="280"/>
      <c r="R542" s="280"/>
      <c r="S542" s="391">
        <f t="shared" si="28"/>
        <v>0</v>
      </c>
      <c r="T542" s="391">
        <f t="shared" si="29"/>
        <v>0</v>
      </c>
      <c r="U542" s="11"/>
      <c r="AE542" s="8"/>
    </row>
    <row r="543" spans="1:31" x14ac:dyDescent="0.2">
      <c r="A543" s="165"/>
      <c r="B543" s="165"/>
      <c r="C543" s="165"/>
      <c r="D543" s="1215"/>
      <c r="E543" s="394"/>
      <c r="F543" s="1459"/>
      <c r="G543" s="1216"/>
      <c r="H543" s="155"/>
      <c r="I543" s="155"/>
      <c r="J543" s="1459"/>
      <c r="K543" s="1463"/>
      <c r="L543" s="280"/>
      <c r="M543" s="1218"/>
      <c r="N543" s="325"/>
      <c r="O543" s="297">
        <f t="shared" si="27"/>
        <v>0</v>
      </c>
      <c r="P543" s="1477"/>
      <c r="Q543" s="280"/>
      <c r="R543" s="280"/>
      <c r="S543" s="391">
        <f t="shared" si="28"/>
        <v>0</v>
      </c>
      <c r="T543" s="391">
        <f t="shared" si="29"/>
        <v>0</v>
      </c>
      <c r="U543" s="11"/>
      <c r="AE543" s="8"/>
    </row>
    <row r="544" spans="1:31" x14ac:dyDescent="0.2">
      <c r="A544" s="165"/>
      <c r="B544" s="165"/>
      <c r="C544" s="165"/>
      <c r="D544" s="1215"/>
      <c r="E544" s="394"/>
      <c r="F544" s="1459"/>
      <c r="G544" s="1216"/>
      <c r="H544" s="155"/>
      <c r="I544" s="155"/>
      <c r="J544" s="1459"/>
      <c r="K544" s="1463"/>
      <c r="L544" s="280"/>
      <c r="M544" s="1218"/>
      <c r="N544" s="325"/>
      <c r="O544" s="297">
        <f t="shared" si="27"/>
        <v>0</v>
      </c>
      <c r="P544" s="1477"/>
      <c r="Q544" s="280"/>
      <c r="R544" s="280"/>
      <c r="S544" s="391">
        <f t="shared" si="28"/>
        <v>0</v>
      </c>
      <c r="T544" s="391">
        <f t="shared" si="29"/>
        <v>0</v>
      </c>
      <c r="U544" s="11"/>
      <c r="AE544" s="8"/>
    </row>
    <row r="545" spans="1:31" x14ac:dyDescent="0.2">
      <c r="A545" s="165"/>
      <c r="B545" s="165"/>
      <c r="C545" s="165"/>
      <c r="D545" s="1215"/>
      <c r="E545" s="394"/>
      <c r="F545" s="1459"/>
      <c r="G545" s="1216"/>
      <c r="H545" s="155"/>
      <c r="I545" s="155"/>
      <c r="J545" s="1459"/>
      <c r="K545" s="1463"/>
      <c r="L545" s="280"/>
      <c r="M545" s="1218"/>
      <c r="N545" s="325"/>
      <c r="O545" s="297">
        <f t="shared" ref="O545:O608" si="30">M545+N545</f>
        <v>0</v>
      </c>
      <c r="P545" s="1477"/>
      <c r="Q545" s="280"/>
      <c r="R545" s="280"/>
      <c r="S545" s="391">
        <f t="shared" ref="S545:S608" si="31">IF(K545=$AA$46,O545,0)</f>
        <v>0</v>
      </c>
      <c r="T545" s="391">
        <f t="shared" ref="T545:T608" si="32">IF(OR(K545=$AA$47,ISBLANK(K545)),O545,0)</f>
        <v>0</v>
      </c>
      <c r="U545" s="11"/>
      <c r="AE545" s="8"/>
    </row>
    <row r="546" spans="1:31" x14ac:dyDescent="0.2">
      <c r="A546" s="165"/>
      <c r="B546" s="165"/>
      <c r="C546" s="165"/>
      <c r="D546" s="1215"/>
      <c r="E546" s="394"/>
      <c r="F546" s="1459"/>
      <c r="G546" s="1216"/>
      <c r="H546" s="155"/>
      <c r="I546" s="155"/>
      <c r="J546" s="1459"/>
      <c r="K546" s="1463"/>
      <c r="L546" s="280"/>
      <c r="M546" s="1218"/>
      <c r="N546" s="325"/>
      <c r="O546" s="297">
        <f t="shared" si="30"/>
        <v>0</v>
      </c>
      <c r="P546" s="1477"/>
      <c r="Q546" s="280"/>
      <c r="R546" s="280"/>
      <c r="S546" s="391">
        <f t="shared" si="31"/>
        <v>0</v>
      </c>
      <c r="T546" s="391">
        <f t="shared" si="32"/>
        <v>0</v>
      </c>
      <c r="U546" s="11"/>
      <c r="AE546" s="8"/>
    </row>
    <row r="547" spans="1:31" x14ac:dyDescent="0.2">
      <c r="A547" s="165"/>
      <c r="B547" s="165"/>
      <c r="C547" s="165"/>
      <c r="D547" s="1215"/>
      <c r="E547" s="394"/>
      <c r="F547" s="1459"/>
      <c r="G547" s="1216"/>
      <c r="H547" s="155"/>
      <c r="I547" s="155"/>
      <c r="J547" s="1459"/>
      <c r="K547" s="1463"/>
      <c r="L547" s="280"/>
      <c r="M547" s="1218"/>
      <c r="N547" s="325"/>
      <c r="O547" s="297">
        <f t="shared" si="30"/>
        <v>0</v>
      </c>
      <c r="P547" s="1477"/>
      <c r="Q547" s="280"/>
      <c r="R547" s="280"/>
      <c r="S547" s="391">
        <f t="shared" si="31"/>
        <v>0</v>
      </c>
      <c r="T547" s="391">
        <f t="shared" si="32"/>
        <v>0</v>
      </c>
      <c r="U547" s="11"/>
      <c r="AE547" s="8"/>
    </row>
    <row r="548" spans="1:31" x14ac:dyDescent="0.2">
      <c r="A548" s="165"/>
      <c r="B548" s="165"/>
      <c r="C548" s="165"/>
      <c r="D548" s="1215"/>
      <c r="E548" s="394"/>
      <c r="F548" s="1459"/>
      <c r="G548" s="1216"/>
      <c r="H548" s="155"/>
      <c r="I548" s="155"/>
      <c r="J548" s="1459"/>
      <c r="K548" s="1463"/>
      <c r="L548" s="280"/>
      <c r="M548" s="1218"/>
      <c r="N548" s="325"/>
      <c r="O548" s="297">
        <f t="shared" si="30"/>
        <v>0</v>
      </c>
      <c r="P548" s="1477"/>
      <c r="Q548" s="280"/>
      <c r="R548" s="280"/>
      <c r="S548" s="391">
        <f t="shared" si="31"/>
        <v>0</v>
      </c>
      <c r="T548" s="391">
        <f t="shared" si="32"/>
        <v>0</v>
      </c>
      <c r="U548" s="11"/>
      <c r="AE548" s="8"/>
    </row>
    <row r="549" spans="1:31" x14ac:dyDescent="0.2">
      <c r="A549" s="165"/>
      <c r="B549" s="165"/>
      <c r="C549" s="165"/>
      <c r="D549" s="1215"/>
      <c r="E549" s="394"/>
      <c r="F549" s="1459"/>
      <c r="G549" s="1216"/>
      <c r="H549" s="155"/>
      <c r="I549" s="155"/>
      <c r="J549" s="1459"/>
      <c r="K549" s="1463"/>
      <c r="L549" s="280"/>
      <c r="M549" s="1218"/>
      <c r="N549" s="325"/>
      <c r="O549" s="297">
        <f t="shared" si="30"/>
        <v>0</v>
      </c>
      <c r="P549" s="1477"/>
      <c r="Q549" s="280"/>
      <c r="R549" s="280"/>
      <c r="S549" s="391">
        <f t="shared" si="31"/>
        <v>0</v>
      </c>
      <c r="T549" s="391">
        <f t="shared" si="32"/>
        <v>0</v>
      </c>
      <c r="U549" s="11"/>
      <c r="AE549" s="8"/>
    </row>
    <row r="550" spans="1:31" x14ac:dyDescent="0.2">
      <c r="A550" s="165"/>
      <c r="B550" s="165"/>
      <c r="C550" s="165"/>
      <c r="D550" s="1215"/>
      <c r="E550" s="394"/>
      <c r="F550" s="1459"/>
      <c r="G550" s="1216"/>
      <c r="H550" s="155"/>
      <c r="I550" s="155"/>
      <c r="J550" s="1459"/>
      <c r="K550" s="1463"/>
      <c r="L550" s="280"/>
      <c r="M550" s="1218"/>
      <c r="N550" s="325"/>
      <c r="O550" s="297">
        <f t="shared" si="30"/>
        <v>0</v>
      </c>
      <c r="P550" s="1477"/>
      <c r="Q550" s="280"/>
      <c r="R550" s="280"/>
      <c r="S550" s="391">
        <f t="shared" si="31"/>
        <v>0</v>
      </c>
      <c r="T550" s="391">
        <f t="shared" si="32"/>
        <v>0</v>
      </c>
      <c r="U550" s="11"/>
      <c r="AE550" s="8"/>
    </row>
    <row r="551" spans="1:31" x14ac:dyDescent="0.2">
      <c r="A551" s="165"/>
      <c r="B551" s="165"/>
      <c r="C551" s="165"/>
      <c r="D551" s="1215"/>
      <c r="E551" s="394"/>
      <c r="F551" s="1459"/>
      <c r="G551" s="1216"/>
      <c r="H551" s="155"/>
      <c r="I551" s="155"/>
      <c r="J551" s="1459"/>
      <c r="K551" s="1463"/>
      <c r="L551" s="280"/>
      <c r="M551" s="1218"/>
      <c r="N551" s="325"/>
      <c r="O551" s="297">
        <f t="shared" si="30"/>
        <v>0</v>
      </c>
      <c r="P551" s="1477"/>
      <c r="Q551" s="280"/>
      <c r="R551" s="280"/>
      <c r="S551" s="391">
        <f t="shared" si="31"/>
        <v>0</v>
      </c>
      <c r="T551" s="391">
        <f t="shared" si="32"/>
        <v>0</v>
      </c>
      <c r="U551" s="11"/>
      <c r="AE551" s="8"/>
    </row>
    <row r="552" spans="1:31" x14ac:dyDescent="0.2">
      <c r="A552" s="165"/>
      <c r="B552" s="165"/>
      <c r="C552" s="165"/>
      <c r="D552" s="1215"/>
      <c r="E552" s="394"/>
      <c r="F552" s="1459"/>
      <c r="G552" s="1216"/>
      <c r="H552" s="155"/>
      <c r="I552" s="155"/>
      <c r="J552" s="1459"/>
      <c r="K552" s="1463"/>
      <c r="L552" s="280"/>
      <c r="M552" s="1218"/>
      <c r="N552" s="325"/>
      <c r="O552" s="297">
        <f t="shared" si="30"/>
        <v>0</v>
      </c>
      <c r="P552" s="1477"/>
      <c r="Q552" s="280"/>
      <c r="R552" s="280"/>
      <c r="S552" s="391">
        <f t="shared" si="31"/>
        <v>0</v>
      </c>
      <c r="T552" s="391">
        <f t="shared" si="32"/>
        <v>0</v>
      </c>
      <c r="U552" s="11"/>
      <c r="AE552" s="8"/>
    </row>
    <row r="553" spans="1:31" x14ac:dyDescent="0.2">
      <c r="A553" s="165"/>
      <c r="B553" s="165"/>
      <c r="C553" s="165"/>
      <c r="D553" s="1215"/>
      <c r="E553" s="394"/>
      <c r="F553" s="1459"/>
      <c r="G553" s="1216"/>
      <c r="H553" s="155"/>
      <c r="I553" s="155"/>
      <c r="J553" s="1459"/>
      <c r="K553" s="1463"/>
      <c r="L553" s="280"/>
      <c r="M553" s="1218"/>
      <c r="N553" s="325"/>
      <c r="O553" s="297">
        <f t="shared" si="30"/>
        <v>0</v>
      </c>
      <c r="P553" s="1477"/>
      <c r="Q553" s="280"/>
      <c r="R553" s="280"/>
      <c r="S553" s="391">
        <f t="shared" si="31"/>
        <v>0</v>
      </c>
      <c r="T553" s="391">
        <f t="shared" si="32"/>
        <v>0</v>
      </c>
      <c r="U553" s="11"/>
      <c r="AE553" s="8"/>
    </row>
    <row r="554" spans="1:31" x14ac:dyDescent="0.2">
      <c r="A554" s="165"/>
      <c r="B554" s="165"/>
      <c r="C554" s="165"/>
      <c r="D554" s="1215"/>
      <c r="E554" s="394"/>
      <c r="F554" s="1459"/>
      <c r="G554" s="1216"/>
      <c r="H554" s="155"/>
      <c r="I554" s="155"/>
      <c r="J554" s="1459"/>
      <c r="K554" s="1463"/>
      <c r="L554" s="280"/>
      <c r="M554" s="1218"/>
      <c r="N554" s="325"/>
      <c r="O554" s="297">
        <f t="shared" si="30"/>
        <v>0</v>
      </c>
      <c r="P554" s="1477"/>
      <c r="Q554" s="280"/>
      <c r="R554" s="280"/>
      <c r="S554" s="391">
        <f t="shared" si="31"/>
        <v>0</v>
      </c>
      <c r="T554" s="391">
        <f t="shared" si="32"/>
        <v>0</v>
      </c>
      <c r="U554" s="11"/>
      <c r="AE554" s="8"/>
    </row>
    <row r="555" spans="1:31" x14ac:dyDescent="0.2">
      <c r="A555" s="165"/>
      <c r="B555" s="165"/>
      <c r="C555" s="165"/>
      <c r="D555" s="1215"/>
      <c r="E555" s="394"/>
      <c r="F555" s="1459"/>
      <c r="G555" s="1216"/>
      <c r="H555" s="155"/>
      <c r="I555" s="155"/>
      <c r="J555" s="1459"/>
      <c r="K555" s="1463"/>
      <c r="L555" s="280"/>
      <c r="M555" s="1218"/>
      <c r="N555" s="325"/>
      <c r="O555" s="297">
        <f t="shared" si="30"/>
        <v>0</v>
      </c>
      <c r="P555" s="1477"/>
      <c r="Q555" s="280"/>
      <c r="R555" s="280"/>
      <c r="S555" s="391">
        <f t="shared" si="31"/>
        <v>0</v>
      </c>
      <c r="T555" s="391">
        <f t="shared" si="32"/>
        <v>0</v>
      </c>
      <c r="U555" s="11"/>
      <c r="AE555" s="8"/>
    </row>
    <row r="556" spans="1:31" x14ac:dyDescent="0.2">
      <c r="A556" s="165"/>
      <c r="B556" s="165"/>
      <c r="C556" s="165"/>
      <c r="D556" s="1215"/>
      <c r="E556" s="394"/>
      <c r="F556" s="1459"/>
      <c r="G556" s="1216"/>
      <c r="H556" s="155"/>
      <c r="I556" s="155"/>
      <c r="J556" s="1459"/>
      <c r="K556" s="1463"/>
      <c r="L556" s="280"/>
      <c r="M556" s="1218"/>
      <c r="N556" s="325"/>
      <c r="O556" s="297">
        <f t="shared" si="30"/>
        <v>0</v>
      </c>
      <c r="P556" s="1477"/>
      <c r="Q556" s="280"/>
      <c r="R556" s="280"/>
      <c r="S556" s="391">
        <f t="shared" si="31"/>
        <v>0</v>
      </c>
      <c r="T556" s="391">
        <f t="shared" si="32"/>
        <v>0</v>
      </c>
      <c r="U556" s="11"/>
      <c r="AE556" s="8"/>
    </row>
    <row r="557" spans="1:31" x14ac:dyDescent="0.2">
      <c r="A557" s="165"/>
      <c r="B557" s="165"/>
      <c r="C557" s="165"/>
      <c r="D557" s="1215"/>
      <c r="E557" s="394"/>
      <c r="F557" s="1459"/>
      <c r="G557" s="1216"/>
      <c r="H557" s="155"/>
      <c r="I557" s="155"/>
      <c r="J557" s="1459"/>
      <c r="K557" s="1463"/>
      <c r="L557" s="280"/>
      <c r="M557" s="1218"/>
      <c r="N557" s="325"/>
      <c r="O557" s="297">
        <f t="shared" si="30"/>
        <v>0</v>
      </c>
      <c r="P557" s="1477"/>
      <c r="Q557" s="280"/>
      <c r="R557" s="280"/>
      <c r="S557" s="391">
        <f t="shared" si="31"/>
        <v>0</v>
      </c>
      <c r="T557" s="391">
        <f t="shared" si="32"/>
        <v>0</v>
      </c>
      <c r="U557" s="11"/>
      <c r="AE557" s="8"/>
    </row>
    <row r="558" spans="1:31" x14ac:dyDescent="0.2">
      <c r="A558" s="165"/>
      <c r="B558" s="165"/>
      <c r="C558" s="165"/>
      <c r="D558" s="1215"/>
      <c r="E558" s="394"/>
      <c r="F558" s="1459"/>
      <c r="G558" s="1216"/>
      <c r="H558" s="155"/>
      <c r="I558" s="155"/>
      <c r="J558" s="1459"/>
      <c r="K558" s="1463"/>
      <c r="L558" s="280"/>
      <c r="M558" s="1218"/>
      <c r="N558" s="325"/>
      <c r="O558" s="297">
        <f t="shared" si="30"/>
        <v>0</v>
      </c>
      <c r="P558" s="1477"/>
      <c r="Q558" s="280"/>
      <c r="R558" s="280"/>
      <c r="S558" s="391">
        <f t="shared" si="31"/>
        <v>0</v>
      </c>
      <c r="T558" s="391">
        <f t="shared" si="32"/>
        <v>0</v>
      </c>
      <c r="U558" s="11"/>
      <c r="AE558" s="8"/>
    </row>
    <row r="559" spans="1:31" x14ac:dyDescent="0.2">
      <c r="A559" s="165"/>
      <c r="B559" s="165"/>
      <c r="C559" s="165"/>
      <c r="D559" s="1215"/>
      <c r="E559" s="394"/>
      <c r="F559" s="1459"/>
      <c r="G559" s="1216"/>
      <c r="H559" s="155"/>
      <c r="I559" s="155"/>
      <c r="J559" s="1459"/>
      <c r="K559" s="1463"/>
      <c r="L559" s="280"/>
      <c r="M559" s="1218"/>
      <c r="N559" s="325"/>
      <c r="O559" s="297">
        <f t="shared" si="30"/>
        <v>0</v>
      </c>
      <c r="P559" s="1477"/>
      <c r="Q559" s="280"/>
      <c r="R559" s="280"/>
      <c r="S559" s="391">
        <f t="shared" si="31"/>
        <v>0</v>
      </c>
      <c r="T559" s="391">
        <f t="shared" si="32"/>
        <v>0</v>
      </c>
      <c r="U559" s="11"/>
      <c r="AE559" s="8"/>
    </row>
    <row r="560" spans="1:31" x14ac:dyDescent="0.2">
      <c r="A560" s="165"/>
      <c r="B560" s="165"/>
      <c r="C560" s="165"/>
      <c r="D560" s="1215"/>
      <c r="E560" s="394"/>
      <c r="F560" s="1459"/>
      <c r="G560" s="1216"/>
      <c r="H560" s="155"/>
      <c r="I560" s="155"/>
      <c r="J560" s="1459"/>
      <c r="K560" s="1463"/>
      <c r="L560" s="280"/>
      <c r="M560" s="1218"/>
      <c r="N560" s="325"/>
      <c r="O560" s="297">
        <f t="shared" si="30"/>
        <v>0</v>
      </c>
      <c r="P560" s="1477"/>
      <c r="Q560" s="280"/>
      <c r="R560" s="280"/>
      <c r="S560" s="391">
        <f t="shared" si="31"/>
        <v>0</v>
      </c>
      <c r="T560" s="391">
        <f t="shared" si="32"/>
        <v>0</v>
      </c>
      <c r="U560" s="11"/>
      <c r="AE560" s="8"/>
    </row>
    <row r="561" spans="1:31" x14ac:dyDescent="0.2">
      <c r="A561" s="165"/>
      <c r="B561" s="165"/>
      <c r="C561" s="165"/>
      <c r="D561" s="1215"/>
      <c r="E561" s="394"/>
      <c r="F561" s="1459"/>
      <c r="G561" s="1216"/>
      <c r="H561" s="155"/>
      <c r="I561" s="155"/>
      <c r="J561" s="1459"/>
      <c r="K561" s="1463"/>
      <c r="L561" s="280"/>
      <c r="M561" s="1218"/>
      <c r="N561" s="325"/>
      <c r="O561" s="297">
        <f t="shared" si="30"/>
        <v>0</v>
      </c>
      <c r="P561" s="1477"/>
      <c r="Q561" s="280"/>
      <c r="R561" s="280"/>
      <c r="S561" s="391">
        <f t="shared" si="31"/>
        <v>0</v>
      </c>
      <c r="T561" s="391">
        <f t="shared" si="32"/>
        <v>0</v>
      </c>
      <c r="U561" s="11"/>
      <c r="AE561" s="8"/>
    </row>
    <row r="562" spans="1:31" x14ac:dyDescent="0.2">
      <c r="A562" s="165"/>
      <c r="B562" s="165"/>
      <c r="C562" s="165"/>
      <c r="D562" s="1215"/>
      <c r="E562" s="394"/>
      <c r="F562" s="1459"/>
      <c r="G562" s="1216"/>
      <c r="H562" s="155"/>
      <c r="I562" s="155"/>
      <c r="J562" s="1459"/>
      <c r="K562" s="1463"/>
      <c r="L562" s="280"/>
      <c r="M562" s="1218"/>
      <c r="N562" s="325"/>
      <c r="O562" s="297">
        <f t="shared" si="30"/>
        <v>0</v>
      </c>
      <c r="P562" s="1477"/>
      <c r="Q562" s="280"/>
      <c r="R562" s="280"/>
      <c r="S562" s="391">
        <f t="shared" si="31"/>
        <v>0</v>
      </c>
      <c r="T562" s="391">
        <f t="shared" si="32"/>
        <v>0</v>
      </c>
      <c r="U562" s="11"/>
      <c r="AE562" s="8"/>
    </row>
    <row r="563" spans="1:31" x14ac:dyDescent="0.2">
      <c r="A563" s="165"/>
      <c r="B563" s="165"/>
      <c r="C563" s="165"/>
      <c r="D563" s="1215"/>
      <c r="E563" s="394"/>
      <c r="F563" s="1459"/>
      <c r="G563" s="1216"/>
      <c r="H563" s="155"/>
      <c r="I563" s="155"/>
      <c r="J563" s="1459"/>
      <c r="K563" s="1463"/>
      <c r="L563" s="280"/>
      <c r="M563" s="1218"/>
      <c r="N563" s="325"/>
      <c r="O563" s="297">
        <f t="shared" si="30"/>
        <v>0</v>
      </c>
      <c r="P563" s="1477"/>
      <c r="Q563" s="280"/>
      <c r="R563" s="280"/>
      <c r="S563" s="391">
        <f t="shared" si="31"/>
        <v>0</v>
      </c>
      <c r="T563" s="391">
        <f t="shared" si="32"/>
        <v>0</v>
      </c>
      <c r="U563" s="11"/>
      <c r="AE563" s="8"/>
    </row>
    <row r="564" spans="1:31" x14ac:dyDescent="0.2">
      <c r="A564" s="165"/>
      <c r="B564" s="165"/>
      <c r="C564" s="165"/>
      <c r="D564" s="1215"/>
      <c r="E564" s="394"/>
      <c r="F564" s="1459"/>
      <c r="G564" s="1216"/>
      <c r="H564" s="155"/>
      <c r="I564" s="155"/>
      <c r="J564" s="1459"/>
      <c r="K564" s="1463"/>
      <c r="L564" s="280"/>
      <c r="M564" s="1218"/>
      <c r="N564" s="325"/>
      <c r="O564" s="297">
        <f t="shared" si="30"/>
        <v>0</v>
      </c>
      <c r="P564" s="1477"/>
      <c r="Q564" s="280"/>
      <c r="R564" s="280"/>
      <c r="S564" s="391">
        <f t="shared" si="31"/>
        <v>0</v>
      </c>
      <c r="T564" s="391">
        <f t="shared" si="32"/>
        <v>0</v>
      </c>
      <c r="U564" s="11"/>
      <c r="AE564" s="8"/>
    </row>
    <row r="565" spans="1:31" x14ac:dyDescent="0.2">
      <c r="A565" s="165"/>
      <c r="B565" s="165"/>
      <c r="C565" s="165"/>
      <c r="D565" s="1215"/>
      <c r="E565" s="394"/>
      <c r="F565" s="1459"/>
      <c r="G565" s="1216"/>
      <c r="H565" s="155"/>
      <c r="I565" s="155"/>
      <c r="J565" s="1459"/>
      <c r="K565" s="1463"/>
      <c r="L565" s="280"/>
      <c r="M565" s="1218"/>
      <c r="N565" s="325"/>
      <c r="O565" s="297">
        <f t="shared" si="30"/>
        <v>0</v>
      </c>
      <c r="P565" s="1477"/>
      <c r="Q565" s="280"/>
      <c r="R565" s="280"/>
      <c r="S565" s="391">
        <f t="shared" si="31"/>
        <v>0</v>
      </c>
      <c r="T565" s="391">
        <f t="shared" si="32"/>
        <v>0</v>
      </c>
      <c r="U565" s="11"/>
      <c r="AE565" s="8"/>
    </row>
    <row r="566" spans="1:31" x14ac:dyDescent="0.2">
      <c r="A566" s="165"/>
      <c r="B566" s="165"/>
      <c r="C566" s="165"/>
      <c r="D566" s="1215"/>
      <c r="E566" s="394"/>
      <c r="F566" s="1459"/>
      <c r="G566" s="1216"/>
      <c r="H566" s="155"/>
      <c r="I566" s="155"/>
      <c r="J566" s="1459"/>
      <c r="K566" s="1463"/>
      <c r="L566" s="280"/>
      <c r="M566" s="1218"/>
      <c r="N566" s="325"/>
      <c r="O566" s="297">
        <f t="shared" si="30"/>
        <v>0</v>
      </c>
      <c r="P566" s="1477"/>
      <c r="Q566" s="280"/>
      <c r="R566" s="280"/>
      <c r="S566" s="391">
        <f t="shared" si="31"/>
        <v>0</v>
      </c>
      <c r="T566" s="391">
        <f t="shared" si="32"/>
        <v>0</v>
      </c>
      <c r="U566" s="11"/>
      <c r="AE566" s="8"/>
    </row>
    <row r="567" spans="1:31" x14ac:dyDescent="0.2">
      <c r="A567" s="165"/>
      <c r="B567" s="165"/>
      <c r="C567" s="165"/>
      <c r="D567" s="1215"/>
      <c r="E567" s="394"/>
      <c r="F567" s="1459"/>
      <c r="G567" s="1216"/>
      <c r="H567" s="155"/>
      <c r="I567" s="155"/>
      <c r="J567" s="1459"/>
      <c r="K567" s="1463"/>
      <c r="L567" s="280"/>
      <c r="M567" s="1218"/>
      <c r="N567" s="325"/>
      <c r="O567" s="297">
        <f t="shared" si="30"/>
        <v>0</v>
      </c>
      <c r="P567" s="1477"/>
      <c r="Q567" s="280"/>
      <c r="R567" s="280"/>
      <c r="S567" s="391">
        <f t="shared" si="31"/>
        <v>0</v>
      </c>
      <c r="T567" s="391">
        <f t="shared" si="32"/>
        <v>0</v>
      </c>
      <c r="U567" s="11"/>
      <c r="AE567" s="8"/>
    </row>
    <row r="568" spans="1:31" x14ac:dyDescent="0.2">
      <c r="A568" s="165"/>
      <c r="B568" s="165"/>
      <c r="C568" s="165"/>
      <c r="D568" s="1215"/>
      <c r="E568" s="394"/>
      <c r="F568" s="1459"/>
      <c r="G568" s="1216"/>
      <c r="H568" s="155"/>
      <c r="I568" s="155"/>
      <c r="J568" s="1459"/>
      <c r="K568" s="1463"/>
      <c r="L568" s="280"/>
      <c r="M568" s="1218"/>
      <c r="N568" s="325"/>
      <c r="O568" s="297">
        <f t="shared" si="30"/>
        <v>0</v>
      </c>
      <c r="P568" s="1477"/>
      <c r="Q568" s="280"/>
      <c r="R568" s="280"/>
      <c r="S568" s="391">
        <f t="shared" si="31"/>
        <v>0</v>
      </c>
      <c r="T568" s="391">
        <f t="shared" si="32"/>
        <v>0</v>
      </c>
      <c r="U568" s="11"/>
      <c r="AE568" s="8"/>
    </row>
    <row r="569" spans="1:31" x14ac:dyDescent="0.2">
      <c r="A569" s="165"/>
      <c r="B569" s="165"/>
      <c r="C569" s="165"/>
      <c r="D569" s="1215"/>
      <c r="E569" s="394"/>
      <c r="F569" s="1459"/>
      <c r="G569" s="1216"/>
      <c r="H569" s="155"/>
      <c r="I569" s="155"/>
      <c r="J569" s="1459"/>
      <c r="K569" s="1463"/>
      <c r="L569" s="280"/>
      <c r="M569" s="1218"/>
      <c r="N569" s="325"/>
      <c r="O569" s="297">
        <f t="shared" si="30"/>
        <v>0</v>
      </c>
      <c r="P569" s="1477"/>
      <c r="Q569" s="280"/>
      <c r="R569" s="280"/>
      <c r="S569" s="391">
        <f t="shared" si="31"/>
        <v>0</v>
      </c>
      <c r="T569" s="391">
        <f t="shared" si="32"/>
        <v>0</v>
      </c>
      <c r="U569" s="11"/>
      <c r="AE569" s="8"/>
    </row>
    <row r="570" spans="1:31" x14ac:dyDescent="0.2">
      <c r="A570" s="165"/>
      <c r="B570" s="165"/>
      <c r="C570" s="165"/>
      <c r="D570" s="1215"/>
      <c r="E570" s="394"/>
      <c r="F570" s="1459"/>
      <c r="G570" s="1216"/>
      <c r="H570" s="155"/>
      <c r="I570" s="155"/>
      <c r="J570" s="1459"/>
      <c r="K570" s="1463"/>
      <c r="L570" s="280"/>
      <c r="M570" s="1218"/>
      <c r="N570" s="325"/>
      <c r="O570" s="297">
        <f t="shared" si="30"/>
        <v>0</v>
      </c>
      <c r="P570" s="1477"/>
      <c r="Q570" s="280"/>
      <c r="R570" s="280"/>
      <c r="S570" s="391">
        <f t="shared" si="31"/>
        <v>0</v>
      </c>
      <c r="T570" s="391">
        <f t="shared" si="32"/>
        <v>0</v>
      </c>
      <c r="U570" s="11"/>
      <c r="AE570" s="8"/>
    </row>
    <row r="571" spans="1:31" x14ac:dyDescent="0.2">
      <c r="A571" s="165"/>
      <c r="B571" s="165"/>
      <c r="C571" s="165"/>
      <c r="D571" s="1215"/>
      <c r="E571" s="394"/>
      <c r="F571" s="1459"/>
      <c r="G571" s="1216"/>
      <c r="H571" s="155"/>
      <c r="I571" s="155"/>
      <c r="J571" s="1459"/>
      <c r="K571" s="1463"/>
      <c r="L571" s="280"/>
      <c r="M571" s="1218"/>
      <c r="N571" s="325"/>
      <c r="O571" s="297">
        <f t="shared" si="30"/>
        <v>0</v>
      </c>
      <c r="P571" s="1477"/>
      <c r="Q571" s="280"/>
      <c r="R571" s="280"/>
      <c r="S571" s="391">
        <f t="shared" si="31"/>
        <v>0</v>
      </c>
      <c r="T571" s="391">
        <f t="shared" si="32"/>
        <v>0</v>
      </c>
      <c r="U571" s="11"/>
      <c r="AE571" s="8"/>
    </row>
    <row r="572" spans="1:31" x14ac:dyDescent="0.2">
      <c r="A572" s="165"/>
      <c r="B572" s="165"/>
      <c r="C572" s="165"/>
      <c r="D572" s="1215"/>
      <c r="E572" s="394"/>
      <c r="F572" s="1459"/>
      <c r="G572" s="1216"/>
      <c r="H572" s="155"/>
      <c r="I572" s="155"/>
      <c r="J572" s="1459"/>
      <c r="K572" s="1463"/>
      <c r="L572" s="280"/>
      <c r="M572" s="1218"/>
      <c r="N572" s="325"/>
      <c r="O572" s="297">
        <f t="shared" si="30"/>
        <v>0</v>
      </c>
      <c r="P572" s="1477"/>
      <c r="Q572" s="280"/>
      <c r="R572" s="280"/>
      <c r="S572" s="391">
        <f t="shared" si="31"/>
        <v>0</v>
      </c>
      <c r="T572" s="391">
        <f t="shared" si="32"/>
        <v>0</v>
      </c>
      <c r="U572" s="11"/>
      <c r="AE572" s="8"/>
    </row>
    <row r="573" spans="1:31" x14ac:dyDescent="0.2">
      <c r="A573" s="165"/>
      <c r="B573" s="165"/>
      <c r="C573" s="165"/>
      <c r="D573" s="1215"/>
      <c r="E573" s="394"/>
      <c r="F573" s="1459"/>
      <c r="G573" s="1216"/>
      <c r="H573" s="155"/>
      <c r="I573" s="155"/>
      <c r="J573" s="1459"/>
      <c r="K573" s="1463"/>
      <c r="L573" s="280"/>
      <c r="M573" s="1218"/>
      <c r="N573" s="325"/>
      <c r="O573" s="297">
        <f t="shared" si="30"/>
        <v>0</v>
      </c>
      <c r="P573" s="1477"/>
      <c r="Q573" s="280"/>
      <c r="R573" s="280"/>
      <c r="S573" s="391">
        <f t="shared" si="31"/>
        <v>0</v>
      </c>
      <c r="T573" s="391">
        <f t="shared" si="32"/>
        <v>0</v>
      </c>
      <c r="U573" s="11"/>
      <c r="AE573" s="8"/>
    </row>
    <row r="574" spans="1:31" x14ac:dyDescent="0.2">
      <c r="A574" s="165"/>
      <c r="B574" s="165"/>
      <c r="C574" s="165"/>
      <c r="D574" s="1215"/>
      <c r="E574" s="394"/>
      <c r="F574" s="1459"/>
      <c r="G574" s="1216"/>
      <c r="H574" s="155"/>
      <c r="I574" s="155"/>
      <c r="J574" s="1459"/>
      <c r="K574" s="1463"/>
      <c r="L574" s="280"/>
      <c r="M574" s="1218"/>
      <c r="N574" s="325"/>
      <c r="O574" s="297">
        <f t="shared" si="30"/>
        <v>0</v>
      </c>
      <c r="P574" s="1477"/>
      <c r="Q574" s="280"/>
      <c r="R574" s="280"/>
      <c r="S574" s="391">
        <f t="shared" si="31"/>
        <v>0</v>
      </c>
      <c r="T574" s="391">
        <f t="shared" si="32"/>
        <v>0</v>
      </c>
      <c r="U574" s="11"/>
      <c r="AE574" s="8"/>
    </row>
    <row r="575" spans="1:31" x14ac:dyDescent="0.2">
      <c r="A575" s="165"/>
      <c r="B575" s="165"/>
      <c r="C575" s="165"/>
      <c r="D575" s="1215"/>
      <c r="E575" s="394"/>
      <c r="F575" s="1459"/>
      <c r="G575" s="1216"/>
      <c r="H575" s="155"/>
      <c r="I575" s="155"/>
      <c r="J575" s="1459"/>
      <c r="K575" s="1463"/>
      <c r="L575" s="280"/>
      <c r="M575" s="1218"/>
      <c r="N575" s="325"/>
      <c r="O575" s="297">
        <f t="shared" si="30"/>
        <v>0</v>
      </c>
      <c r="P575" s="1477"/>
      <c r="Q575" s="280"/>
      <c r="R575" s="280"/>
      <c r="S575" s="391">
        <f t="shared" si="31"/>
        <v>0</v>
      </c>
      <c r="T575" s="391">
        <f t="shared" si="32"/>
        <v>0</v>
      </c>
      <c r="U575" s="11"/>
      <c r="AE575" s="8"/>
    </row>
    <row r="576" spans="1:31" x14ac:dyDescent="0.2">
      <c r="A576" s="165"/>
      <c r="B576" s="165"/>
      <c r="C576" s="165"/>
      <c r="D576" s="1215"/>
      <c r="E576" s="394"/>
      <c r="F576" s="1459"/>
      <c r="G576" s="1216"/>
      <c r="H576" s="155"/>
      <c r="I576" s="155"/>
      <c r="J576" s="1459"/>
      <c r="K576" s="1463"/>
      <c r="L576" s="280"/>
      <c r="M576" s="1218"/>
      <c r="N576" s="325"/>
      <c r="O576" s="297">
        <f t="shared" si="30"/>
        <v>0</v>
      </c>
      <c r="P576" s="1477"/>
      <c r="Q576" s="280"/>
      <c r="R576" s="280"/>
      <c r="S576" s="391">
        <f t="shared" si="31"/>
        <v>0</v>
      </c>
      <c r="T576" s="391">
        <f t="shared" si="32"/>
        <v>0</v>
      </c>
      <c r="U576" s="11"/>
      <c r="AE576" s="8"/>
    </row>
    <row r="577" spans="1:31" x14ac:dyDescent="0.2">
      <c r="A577" s="165"/>
      <c r="B577" s="165"/>
      <c r="C577" s="165"/>
      <c r="D577" s="1215"/>
      <c r="E577" s="394"/>
      <c r="F577" s="1459"/>
      <c r="G577" s="1216"/>
      <c r="H577" s="155"/>
      <c r="I577" s="155"/>
      <c r="J577" s="1459"/>
      <c r="K577" s="1463"/>
      <c r="L577" s="280"/>
      <c r="M577" s="1218"/>
      <c r="N577" s="325"/>
      <c r="O577" s="297">
        <f t="shared" si="30"/>
        <v>0</v>
      </c>
      <c r="P577" s="1477"/>
      <c r="Q577" s="280"/>
      <c r="R577" s="280"/>
      <c r="S577" s="391">
        <f t="shared" si="31"/>
        <v>0</v>
      </c>
      <c r="T577" s="391">
        <f t="shared" si="32"/>
        <v>0</v>
      </c>
      <c r="U577" s="11"/>
      <c r="AE577" s="8"/>
    </row>
    <row r="578" spans="1:31" x14ac:dyDescent="0.2">
      <c r="A578" s="165"/>
      <c r="B578" s="165"/>
      <c r="C578" s="165"/>
      <c r="D578" s="1215"/>
      <c r="E578" s="394"/>
      <c r="F578" s="1459"/>
      <c r="G578" s="1216"/>
      <c r="H578" s="155"/>
      <c r="I578" s="155"/>
      <c r="J578" s="1459"/>
      <c r="K578" s="1463"/>
      <c r="L578" s="280"/>
      <c r="M578" s="1218"/>
      <c r="N578" s="325"/>
      <c r="O578" s="297">
        <f t="shared" si="30"/>
        <v>0</v>
      </c>
      <c r="P578" s="1477"/>
      <c r="Q578" s="280"/>
      <c r="R578" s="280"/>
      <c r="S578" s="391">
        <f t="shared" si="31"/>
        <v>0</v>
      </c>
      <c r="T578" s="391">
        <f t="shared" si="32"/>
        <v>0</v>
      </c>
      <c r="U578" s="11"/>
      <c r="AE578" s="8"/>
    </row>
    <row r="579" spans="1:31" x14ac:dyDescent="0.2">
      <c r="A579" s="165"/>
      <c r="B579" s="165"/>
      <c r="C579" s="165"/>
      <c r="D579" s="1215"/>
      <c r="E579" s="394"/>
      <c r="F579" s="1459"/>
      <c r="G579" s="1216"/>
      <c r="H579" s="155"/>
      <c r="I579" s="155"/>
      <c r="J579" s="1459"/>
      <c r="K579" s="1463"/>
      <c r="L579" s="280"/>
      <c r="M579" s="1218"/>
      <c r="N579" s="325"/>
      <c r="O579" s="297">
        <f t="shared" si="30"/>
        <v>0</v>
      </c>
      <c r="P579" s="1477"/>
      <c r="Q579" s="280"/>
      <c r="R579" s="280"/>
      <c r="S579" s="391">
        <f t="shared" si="31"/>
        <v>0</v>
      </c>
      <c r="T579" s="391">
        <f t="shared" si="32"/>
        <v>0</v>
      </c>
      <c r="U579" s="11"/>
      <c r="AE579" s="8"/>
    </row>
    <row r="580" spans="1:31" x14ac:dyDescent="0.2">
      <c r="A580" s="165"/>
      <c r="B580" s="165"/>
      <c r="C580" s="165"/>
      <c r="D580" s="1215"/>
      <c r="E580" s="394"/>
      <c r="F580" s="1459"/>
      <c r="G580" s="1216"/>
      <c r="H580" s="155"/>
      <c r="I580" s="155"/>
      <c r="J580" s="1459"/>
      <c r="K580" s="1463"/>
      <c r="L580" s="280"/>
      <c r="M580" s="1218"/>
      <c r="N580" s="325"/>
      <c r="O580" s="297">
        <f t="shared" si="30"/>
        <v>0</v>
      </c>
      <c r="P580" s="1477"/>
      <c r="Q580" s="280"/>
      <c r="R580" s="280"/>
      <c r="S580" s="391">
        <f t="shared" si="31"/>
        <v>0</v>
      </c>
      <c r="T580" s="391">
        <f t="shared" si="32"/>
        <v>0</v>
      </c>
      <c r="U580" s="11"/>
      <c r="AE580" s="8"/>
    </row>
    <row r="581" spans="1:31" x14ac:dyDescent="0.2">
      <c r="A581" s="165"/>
      <c r="B581" s="165"/>
      <c r="C581" s="165"/>
      <c r="D581" s="1215"/>
      <c r="E581" s="394"/>
      <c r="F581" s="1459"/>
      <c r="G581" s="1216"/>
      <c r="H581" s="155"/>
      <c r="I581" s="155"/>
      <c r="J581" s="1459"/>
      <c r="K581" s="1463"/>
      <c r="L581" s="280"/>
      <c r="M581" s="1218"/>
      <c r="N581" s="325"/>
      <c r="O581" s="297">
        <f t="shared" si="30"/>
        <v>0</v>
      </c>
      <c r="P581" s="1477"/>
      <c r="Q581" s="280"/>
      <c r="R581" s="280"/>
      <c r="S581" s="391">
        <f t="shared" si="31"/>
        <v>0</v>
      </c>
      <c r="T581" s="391">
        <f t="shared" si="32"/>
        <v>0</v>
      </c>
      <c r="U581" s="11"/>
      <c r="AE581" s="8"/>
    </row>
    <row r="582" spans="1:31" x14ac:dyDescent="0.2">
      <c r="A582" s="165"/>
      <c r="B582" s="165"/>
      <c r="C582" s="165"/>
      <c r="D582" s="1215"/>
      <c r="E582" s="394"/>
      <c r="F582" s="1459"/>
      <c r="G582" s="1216"/>
      <c r="H582" s="155"/>
      <c r="I582" s="155"/>
      <c r="J582" s="1459"/>
      <c r="K582" s="1463"/>
      <c r="L582" s="280"/>
      <c r="M582" s="1218"/>
      <c r="N582" s="325"/>
      <c r="O582" s="297">
        <f t="shared" si="30"/>
        <v>0</v>
      </c>
      <c r="P582" s="1477"/>
      <c r="Q582" s="280"/>
      <c r="R582" s="280"/>
      <c r="S582" s="391">
        <f t="shared" si="31"/>
        <v>0</v>
      </c>
      <c r="T582" s="391">
        <f t="shared" si="32"/>
        <v>0</v>
      </c>
      <c r="U582" s="11"/>
      <c r="AE582" s="8"/>
    </row>
    <row r="583" spans="1:31" x14ac:dyDescent="0.2">
      <c r="A583" s="165"/>
      <c r="B583" s="165"/>
      <c r="C583" s="165"/>
      <c r="D583" s="1215"/>
      <c r="E583" s="394"/>
      <c r="F583" s="1459"/>
      <c r="G583" s="1216"/>
      <c r="H583" s="155"/>
      <c r="I583" s="155"/>
      <c r="J583" s="1459"/>
      <c r="K583" s="1463"/>
      <c r="L583" s="280"/>
      <c r="M583" s="1218"/>
      <c r="N583" s="325"/>
      <c r="O583" s="297">
        <f t="shared" si="30"/>
        <v>0</v>
      </c>
      <c r="P583" s="1477"/>
      <c r="Q583" s="280"/>
      <c r="R583" s="280"/>
      <c r="S583" s="391">
        <f t="shared" si="31"/>
        <v>0</v>
      </c>
      <c r="T583" s="391">
        <f t="shared" si="32"/>
        <v>0</v>
      </c>
      <c r="U583" s="11"/>
      <c r="AE583" s="8"/>
    </row>
    <row r="584" spans="1:31" x14ac:dyDescent="0.2">
      <c r="A584" s="165"/>
      <c r="B584" s="165"/>
      <c r="C584" s="165"/>
      <c r="D584" s="1215"/>
      <c r="E584" s="394"/>
      <c r="F584" s="1459"/>
      <c r="G584" s="1216"/>
      <c r="H584" s="155"/>
      <c r="I584" s="155"/>
      <c r="J584" s="1459"/>
      <c r="K584" s="1463"/>
      <c r="L584" s="280"/>
      <c r="M584" s="1218"/>
      <c r="N584" s="325"/>
      <c r="O584" s="297">
        <f t="shared" si="30"/>
        <v>0</v>
      </c>
      <c r="P584" s="1477"/>
      <c r="Q584" s="280"/>
      <c r="R584" s="280"/>
      <c r="S584" s="391">
        <f t="shared" si="31"/>
        <v>0</v>
      </c>
      <c r="T584" s="391">
        <f t="shared" si="32"/>
        <v>0</v>
      </c>
      <c r="U584" s="11"/>
      <c r="AE584" s="8"/>
    </row>
    <row r="585" spans="1:31" x14ac:dyDescent="0.2">
      <c r="A585" s="165"/>
      <c r="B585" s="165"/>
      <c r="C585" s="165"/>
      <c r="D585" s="1215"/>
      <c r="E585" s="394"/>
      <c r="F585" s="1459"/>
      <c r="G585" s="1216"/>
      <c r="H585" s="155"/>
      <c r="I585" s="155"/>
      <c r="J585" s="1459"/>
      <c r="K585" s="1463"/>
      <c r="L585" s="280"/>
      <c r="M585" s="1218"/>
      <c r="N585" s="325"/>
      <c r="O585" s="297">
        <f t="shared" si="30"/>
        <v>0</v>
      </c>
      <c r="P585" s="1477"/>
      <c r="Q585" s="280"/>
      <c r="R585" s="280"/>
      <c r="S585" s="391">
        <f t="shared" si="31"/>
        <v>0</v>
      </c>
      <c r="T585" s="391">
        <f t="shared" si="32"/>
        <v>0</v>
      </c>
      <c r="U585" s="11"/>
      <c r="AE585" s="8"/>
    </row>
    <row r="586" spans="1:31" x14ac:dyDescent="0.2">
      <c r="A586" s="165"/>
      <c r="B586" s="165"/>
      <c r="C586" s="165"/>
      <c r="D586" s="1215"/>
      <c r="E586" s="394"/>
      <c r="F586" s="1459"/>
      <c r="G586" s="1216"/>
      <c r="H586" s="155"/>
      <c r="I586" s="155"/>
      <c r="J586" s="1459"/>
      <c r="K586" s="1463"/>
      <c r="L586" s="280"/>
      <c r="M586" s="1218"/>
      <c r="N586" s="325"/>
      <c r="O586" s="297">
        <f t="shared" si="30"/>
        <v>0</v>
      </c>
      <c r="P586" s="1477"/>
      <c r="Q586" s="280"/>
      <c r="R586" s="280"/>
      <c r="S586" s="391">
        <f t="shared" si="31"/>
        <v>0</v>
      </c>
      <c r="T586" s="391">
        <f t="shared" si="32"/>
        <v>0</v>
      </c>
      <c r="U586" s="11"/>
      <c r="AE586" s="8"/>
    </row>
    <row r="587" spans="1:31" x14ac:dyDescent="0.2">
      <c r="A587" s="165"/>
      <c r="B587" s="165"/>
      <c r="C587" s="165"/>
      <c r="D587" s="1215"/>
      <c r="E587" s="394"/>
      <c r="F587" s="1459"/>
      <c r="G587" s="1216"/>
      <c r="H587" s="155"/>
      <c r="I587" s="155"/>
      <c r="J587" s="1459"/>
      <c r="K587" s="1463"/>
      <c r="L587" s="280"/>
      <c r="M587" s="1218"/>
      <c r="N587" s="325"/>
      <c r="O587" s="297">
        <f t="shared" si="30"/>
        <v>0</v>
      </c>
      <c r="P587" s="1477"/>
      <c r="Q587" s="280"/>
      <c r="R587" s="280"/>
      <c r="S587" s="391">
        <f t="shared" si="31"/>
        <v>0</v>
      </c>
      <c r="T587" s="391">
        <f t="shared" si="32"/>
        <v>0</v>
      </c>
      <c r="U587" s="11"/>
      <c r="AE587" s="8"/>
    </row>
    <row r="588" spans="1:31" x14ac:dyDescent="0.2">
      <c r="A588" s="165"/>
      <c r="B588" s="165"/>
      <c r="C588" s="165"/>
      <c r="D588" s="1215"/>
      <c r="E588" s="394"/>
      <c r="F588" s="1459"/>
      <c r="G588" s="1216"/>
      <c r="H588" s="155"/>
      <c r="I588" s="155"/>
      <c r="J588" s="1459"/>
      <c r="K588" s="1463"/>
      <c r="L588" s="280"/>
      <c r="M588" s="1218"/>
      <c r="N588" s="325"/>
      <c r="O588" s="297">
        <f t="shared" si="30"/>
        <v>0</v>
      </c>
      <c r="P588" s="1477"/>
      <c r="Q588" s="280"/>
      <c r="R588" s="280"/>
      <c r="S588" s="391">
        <f t="shared" si="31"/>
        <v>0</v>
      </c>
      <c r="T588" s="391">
        <f t="shared" si="32"/>
        <v>0</v>
      </c>
      <c r="U588" s="11"/>
      <c r="AE588" s="8"/>
    </row>
    <row r="589" spans="1:31" x14ac:dyDescent="0.2">
      <c r="A589" s="165"/>
      <c r="B589" s="165"/>
      <c r="C589" s="165"/>
      <c r="D589" s="1215"/>
      <c r="E589" s="394"/>
      <c r="F589" s="1459"/>
      <c r="G589" s="1216"/>
      <c r="H589" s="155"/>
      <c r="I589" s="155"/>
      <c r="J589" s="1459"/>
      <c r="K589" s="1463"/>
      <c r="L589" s="280"/>
      <c r="M589" s="1218"/>
      <c r="N589" s="325"/>
      <c r="O589" s="297">
        <f t="shared" si="30"/>
        <v>0</v>
      </c>
      <c r="P589" s="1477"/>
      <c r="Q589" s="280"/>
      <c r="R589" s="280"/>
      <c r="S589" s="391">
        <f t="shared" si="31"/>
        <v>0</v>
      </c>
      <c r="T589" s="391">
        <f t="shared" si="32"/>
        <v>0</v>
      </c>
      <c r="U589" s="11"/>
      <c r="AE589" s="8"/>
    </row>
    <row r="590" spans="1:31" x14ac:dyDescent="0.2">
      <c r="A590" s="165"/>
      <c r="B590" s="165"/>
      <c r="C590" s="165"/>
      <c r="D590" s="1215"/>
      <c r="E590" s="394"/>
      <c r="F590" s="1459"/>
      <c r="G590" s="1216"/>
      <c r="H590" s="155"/>
      <c r="I590" s="155"/>
      <c r="J590" s="1459"/>
      <c r="K590" s="1463"/>
      <c r="L590" s="280"/>
      <c r="M590" s="1218"/>
      <c r="N590" s="325"/>
      <c r="O590" s="297">
        <f t="shared" si="30"/>
        <v>0</v>
      </c>
      <c r="P590" s="1477"/>
      <c r="Q590" s="280"/>
      <c r="R590" s="280"/>
      <c r="S590" s="391">
        <f t="shared" si="31"/>
        <v>0</v>
      </c>
      <c r="T590" s="391">
        <f t="shared" si="32"/>
        <v>0</v>
      </c>
      <c r="U590" s="11"/>
      <c r="AE590" s="8"/>
    </row>
    <row r="591" spans="1:31" x14ac:dyDescent="0.2">
      <c r="A591" s="165"/>
      <c r="B591" s="165"/>
      <c r="C591" s="165"/>
      <c r="D591" s="1215"/>
      <c r="E591" s="394"/>
      <c r="F591" s="1459"/>
      <c r="G591" s="1216"/>
      <c r="H591" s="155"/>
      <c r="I591" s="155"/>
      <c r="J591" s="1459"/>
      <c r="K591" s="1463"/>
      <c r="L591" s="280"/>
      <c r="M591" s="1218"/>
      <c r="N591" s="325"/>
      <c r="O591" s="297">
        <f t="shared" si="30"/>
        <v>0</v>
      </c>
      <c r="P591" s="1477"/>
      <c r="Q591" s="280"/>
      <c r="R591" s="280"/>
      <c r="S591" s="391">
        <f t="shared" si="31"/>
        <v>0</v>
      </c>
      <c r="T591" s="391">
        <f t="shared" si="32"/>
        <v>0</v>
      </c>
      <c r="U591" s="11"/>
      <c r="AE591" s="8"/>
    </row>
    <row r="592" spans="1:31" x14ac:dyDescent="0.2">
      <c r="A592" s="165"/>
      <c r="B592" s="165"/>
      <c r="C592" s="165"/>
      <c r="D592" s="1215"/>
      <c r="E592" s="394"/>
      <c r="F592" s="1459"/>
      <c r="G592" s="1216"/>
      <c r="H592" s="155"/>
      <c r="I592" s="155"/>
      <c r="J592" s="1459"/>
      <c r="K592" s="1463"/>
      <c r="L592" s="280"/>
      <c r="M592" s="1218"/>
      <c r="N592" s="325"/>
      <c r="O592" s="297">
        <f t="shared" si="30"/>
        <v>0</v>
      </c>
      <c r="P592" s="1477"/>
      <c r="Q592" s="280"/>
      <c r="R592" s="280"/>
      <c r="S592" s="391">
        <f t="shared" si="31"/>
        <v>0</v>
      </c>
      <c r="T592" s="391">
        <f t="shared" si="32"/>
        <v>0</v>
      </c>
      <c r="U592" s="11"/>
      <c r="AE592" s="8"/>
    </row>
    <row r="593" spans="1:31" x14ac:dyDescent="0.2">
      <c r="A593" s="165"/>
      <c r="B593" s="165"/>
      <c r="C593" s="165"/>
      <c r="D593" s="1215"/>
      <c r="E593" s="394"/>
      <c r="F593" s="1459"/>
      <c r="G593" s="1216"/>
      <c r="H593" s="155"/>
      <c r="I593" s="155"/>
      <c r="J593" s="1459"/>
      <c r="K593" s="1463"/>
      <c r="L593" s="280"/>
      <c r="M593" s="1218"/>
      <c r="N593" s="325"/>
      <c r="O593" s="297">
        <f t="shared" si="30"/>
        <v>0</v>
      </c>
      <c r="P593" s="1477"/>
      <c r="Q593" s="280"/>
      <c r="R593" s="280"/>
      <c r="S593" s="391">
        <f t="shared" si="31"/>
        <v>0</v>
      </c>
      <c r="T593" s="391">
        <f t="shared" si="32"/>
        <v>0</v>
      </c>
      <c r="U593" s="11"/>
      <c r="AE593" s="8"/>
    </row>
    <row r="594" spans="1:31" x14ac:dyDescent="0.2">
      <c r="A594" s="165"/>
      <c r="B594" s="165"/>
      <c r="C594" s="165"/>
      <c r="D594" s="1215"/>
      <c r="E594" s="394"/>
      <c r="F594" s="1459"/>
      <c r="G594" s="1216"/>
      <c r="H594" s="155"/>
      <c r="I594" s="155"/>
      <c r="J594" s="1459"/>
      <c r="K594" s="1463"/>
      <c r="L594" s="280"/>
      <c r="M594" s="1218"/>
      <c r="N594" s="325"/>
      <c r="O594" s="297">
        <f t="shared" si="30"/>
        <v>0</v>
      </c>
      <c r="P594" s="1477"/>
      <c r="Q594" s="280"/>
      <c r="R594" s="280"/>
      <c r="S594" s="391">
        <f t="shared" si="31"/>
        <v>0</v>
      </c>
      <c r="T594" s="391">
        <f t="shared" si="32"/>
        <v>0</v>
      </c>
      <c r="U594" s="11"/>
      <c r="AE594" s="8"/>
    </row>
    <row r="595" spans="1:31" x14ac:dyDescent="0.2">
      <c r="A595" s="165"/>
      <c r="B595" s="165"/>
      <c r="C595" s="165"/>
      <c r="D595" s="1215"/>
      <c r="E595" s="394"/>
      <c r="F595" s="1459"/>
      <c r="G595" s="1216"/>
      <c r="H595" s="155"/>
      <c r="I595" s="155"/>
      <c r="J595" s="1459"/>
      <c r="K595" s="1463"/>
      <c r="L595" s="280"/>
      <c r="M595" s="1218"/>
      <c r="N595" s="325"/>
      <c r="O595" s="297">
        <f t="shared" si="30"/>
        <v>0</v>
      </c>
      <c r="P595" s="1477"/>
      <c r="Q595" s="280"/>
      <c r="R595" s="280"/>
      <c r="S595" s="391">
        <f t="shared" si="31"/>
        <v>0</v>
      </c>
      <c r="T595" s="391">
        <f t="shared" si="32"/>
        <v>0</v>
      </c>
      <c r="U595" s="11"/>
      <c r="AE595" s="8"/>
    </row>
    <row r="596" spans="1:31" x14ac:dyDescent="0.2">
      <c r="A596" s="165"/>
      <c r="B596" s="165"/>
      <c r="C596" s="165"/>
      <c r="D596" s="1215"/>
      <c r="E596" s="394"/>
      <c r="F596" s="1459"/>
      <c r="G596" s="1216"/>
      <c r="H596" s="155"/>
      <c r="I596" s="155"/>
      <c r="J596" s="1459"/>
      <c r="K596" s="1463"/>
      <c r="L596" s="280"/>
      <c r="M596" s="1218"/>
      <c r="N596" s="325"/>
      <c r="O596" s="297">
        <f t="shared" si="30"/>
        <v>0</v>
      </c>
      <c r="P596" s="1477"/>
      <c r="Q596" s="280"/>
      <c r="R596" s="280"/>
      <c r="S596" s="391">
        <f t="shared" si="31"/>
        <v>0</v>
      </c>
      <c r="T596" s="391">
        <f t="shared" si="32"/>
        <v>0</v>
      </c>
      <c r="U596" s="11"/>
      <c r="AE596" s="8"/>
    </row>
    <row r="597" spans="1:31" x14ac:dyDescent="0.2">
      <c r="A597" s="165"/>
      <c r="B597" s="165"/>
      <c r="C597" s="165"/>
      <c r="D597" s="1215"/>
      <c r="E597" s="394"/>
      <c r="F597" s="1459"/>
      <c r="G597" s="1216"/>
      <c r="H597" s="155"/>
      <c r="I597" s="155"/>
      <c r="J597" s="1459"/>
      <c r="K597" s="1463"/>
      <c r="L597" s="280"/>
      <c r="M597" s="1218"/>
      <c r="N597" s="325"/>
      <c r="O597" s="297">
        <f t="shared" si="30"/>
        <v>0</v>
      </c>
      <c r="P597" s="1477"/>
      <c r="Q597" s="280"/>
      <c r="R597" s="280"/>
      <c r="S597" s="391">
        <f t="shared" si="31"/>
        <v>0</v>
      </c>
      <c r="T597" s="391">
        <f t="shared" si="32"/>
        <v>0</v>
      </c>
      <c r="U597" s="11"/>
      <c r="AE597" s="8"/>
    </row>
    <row r="598" spans="1:31" x14ac:dyDescent="0.2">
      <c r="A598" s="165"/>
      <c r="B598" s="165"/>
      <c r="C598" s="165"/>
      <c r="D598" s="1215"/>
      <c r="E598" s="394"/>
      <c r="F598" s="1459"/>
      <c r="G598" s="1216"/>
      <c r="H598" s="155"/>
      <c r="I598" s="155"/>
      <c r="J598" s="1459"/>
      <c r="K598" s="1463"/>
      <c r="L598" s="280"/>
      <c r="M598" s="1218"/>
      <c r="N598" s="325"/>
      <c r="O598" s="297">
        <f t="shared" si="30"/>
        <v>0</v>
      </c>
      <c r="P598" s="1477"/>
      <c r="Q598" s="280"/>
      <c r="R598" s="280"/>
      <c r="S598" s="391">
        <f t="shared" si="31"/>
        <v>0</v>
      </c>
      <c r="T598" s="391">
        <f t="shared" si="32"/>
        <v>0</v>
      </c>
      <c r="U598" s="11"/>
      <c r="AE598" s="8"/>
    </row>
    <row r="599" spans="1:31" x14ac:dyDescent="0.2">
      <c r="A599" s="165"/>
      <c r="B599" s="165"/>
      <c r="C599" s="165"/>
      <c r="D599" s="1215"/>
      <c r="E599" s="394"/>
      <c r="F599" s="1459"/>
      <c r="G599" s="1216"/>
      <c r="H599" s="155"/>
      <c r="I599" s="155"/>
      <c r="J599" s="1459"/>
      <c r="K599" s="1463"/>
      <c r="L599" s="280"/>
      <c r="M599" s="1218"/>
      <c r="N599" s="325"/>
      <c r="O599" s="297">
        <f t="shared" si="30"/>
        <v>0</v>
      </c>
      <c r="P599" s="1477"/>
      <c r="Q599" s="280"/>
      <c r="R599" s="280"/>
      <c r="S599" s="391">
        <f t="shared" si="31"/>
        <v>0</v>
      </c>
      <c r="T599" s="391">
        <f t="shared" si="32"/>
        <v>0</v>
      </c>
      <c r="U599" s="11"/>
      <c r="AE599" s="8"/>
    </row>
    <row r="600" spans="1:31" x14ac:dyDescent="0.2">
      <c r="A600" s="165"/>
      <c r="B600" s="165"/>
      <c r="C600" s="165"/>
      <c r="D600" s="1215"/>
      <c r="E600" s="394"/>
      <c r="F600" s="1459"/>
      <c r="G600" s="1216"/>
      <c r="H600" s="155"/>
      <c r="I600" s="155"/>
      <c r="J600" s="1459"/>
      <c r="K600" s="1463"/>
      <c r="L600" s="280"/>
      <c r="M600" s="1218"/>
      <c r="N600" s="325"/>
      <c r="O600" s="297">
        <f t="shared" si="30"/>
        <v>0</v>
      </c>
      <c r="P600" s="1477"/>
      <c r="Q600" s="280"/>
      <c r="R600" s="280"/>
      <c r="S600" s="391">
        <f t="shared" si="31"/>
        <v>0</v>
      </c>
      <c r="T600" s="391">
        <f t="shared" si="32"/>
        <v>0</v>
      </c>
      <c r="U600" s="11"/>
      <c r="AE600" s="8"/>
    </row>
    <row r="601" spans="1:31" x14ac:dyDescent="0.2">
      <c r="A601" s="165"/>
      <c r="B601" s="165"/>
      <c r="C601" s="165"/>
      <c r="D601" s="1215"/>
      <c r="E601" s="394"/>
      <c r="F601" s="1459"/>
      <c r="G601" s="1216"/>
      <c r="H601" s="155"/>
      <c r="I601" s="155"/>
      <c r="J601" s="1459"/>
      <c r="K601" s="1463"/>
      <c r="L601" s="280"/>
      <c r="M601" s="1218"/>
      <c r="N601" s="325"/>
      <c r="O601" s="297">
        <f t="shared" si="30"/>
        <v>0</v>
      </c>
      <c r="P601" s="1477"/>
      <c r="Q601" s="280"/>
      <c r="R601" s="280"/>
      <c r="S601" s="391">
        <f t="shared" si="31"/>
        <v>0</v>
      </c>
      <c r="T601" s="391">
        <f t="shared" si="32"/>
        <v>0</v>
      </c>
      <c r="U601" s="11"/>
      <c r="AE601" s="8"/>
    </row>
    <row r="602" spans="1:31" x14ac:dyDescent="0.2">
      <c r="A602" s="165"/>
      <c r="B602" s="165"/>
      <c r="C602" s="165"/>
      <c r="D602" s="1215"/>
      <c r="E602" s="394"/>
      <c r="F602" s="1459"/>
      <c r="G602" s="1216"/>
      <c r="H602" s="155"/>
      <c r="I602" s="155"/>
      <c r="J602" s="1459"/>
      <c r="K602" s="1463"/>
      <c r="L602" s="280"/>
      <c r="M602" s="1218"/>
      <c r="N602" s="325"/>
      <c r="O602" s="297">
        <f t="shared" si="30"/>
        <v>0</v>
      </c>
      <c r="P602" s="1477"/>
      <c r="Q602" s="280"/>
      <c r="R602" s="280"/>
      <c r="S602" s="391">
        <f t="shared" si="31"/>
        <v>0</v>
      </c>
      <c r="T602" s="391">
        <f t="shared" si="32"/>
        <v>0</v>
      </c>
      <c r="U602" s="11"/>
      <c r="AE602" s="8"/>
    </row>
    <row r="603" spans="1:31" x14ac:dyDescent="0.2">
      <c r="A603" s="165"/>
      <c r="B603" s="165"/>
      <c r="C603" s="165"/>
      <c r="D603" s="1215"/>
      <c r="E603" s="394"/>
      <c r="F603" s="1459"/>
      <c r="G603" s="1216"/>
      <c r="H603" s="155"/>
      <c r="I603" s="155"/>
      <c r="J603" s="1459"/>
      <c r="K603" s="1463"/>
      <c r="L603" s="280"/>
      <c r="M603" s="1218"/>
      <c r="N603" s="325"/>
      <c r="O603" s="297">
        <f t="shared" si="30"/>
        <v>0</v>
      </c>
      <c r="P603" s="1477"/>
      <c r="Q603" s="280"/>
      <c r="R603" s="280"/>
      <c r="S603" s="391">
        <f t="shared" si="31"/>
        <v>0</v>
      </c>
      <c r="T603" s="391">
        <f t="shared" si="32"/>
        <v>0</v>
      </c>
      <c r="U603" s="11"/>
      <c r="AE603" s="8"/>
    </row>
    <row r="604" spans="1:31" x14ac:dyDescent="0.2">
      <c r="A604" s="165"/>
      <c r="B604" s="165"/>
      <c r="C604" s="165"/>
      <c r="D604" s="1215"/>
      <c r="E604" s="394"/>
      <c r="F604" s="1459"/>
      <c r="G604" s="1216"/>
      <c r="H604" s="155"/>
      <c r="I604" s="155"/>
      <c r="J604" s="1459"/>
      <c r="K604" s="1463"/>
      <c r="L604" s="280"/>
      <c r="M604" s="1218"/>
      <c r="N604" s="325"/>
      <c r="O604" s="297">
        <f t="shared" si="30"/>
        <v>0</v>
      </c>
      <c r="P604" s="1477"/>
      <c r="Q604" s="280"/>
      <c r="R604" s="280"/>
      <c r="S604" s="391">
        <f t="shared" si="31"/>
        <v>0</v>
      </c>
      <c r="T604" s="391">
        <f t="shared" si="32"/>
        <v>0</v>
      </c>
      <c r="U604" s="11"/>
      <c r="AE604" s="8"/>
    </row>
    <row r="605" spans="1:31" x14ac:dyDescent="0.2">
      <c r="A605" s="165"/>
      <c r="B605" s="165"/>
      <c r="C605" s="165"/>
      <c r="D605" s="1215"/>
      <c r="E605" s="394"/>
      <c r="F605" s="1459"/>
      <c r="G605" s="1216"/>
      <c r="H605" s="155"/>
      <c r="I605" s="155"/>
      <c r="J605" s="1459"/>
      <c r="K605" s="1463"/>
      <c r="L605" s="280"/>
      <c r="M605" s="1218"/>
      <c r="N605" s="325"/>
      <c r="O605" s="297">
        <f t="shared" si="30"/>
        <v>0</v>
      </c>
      <c r="P605" s="1477"/>
      <c r="Q605" s="280"/>
      <c r="R605" s="280"/>
      <c r="S605" s="391">
        <f t="shared" si="31"/>
        <v>0</v>
      </c>
      <c r="T605" s="391">
        <f t="shared" si="32"/>
        <v>0</v>
      </c>
      <c r="U605" s="11"/>
      <c r="AE605" s="8"/>
    </row>
    <row r="606" spans="1:31" x14ac:dyDescent="0.2">
      <c r="A606" s="165"/>
      <c r="B606" s="165"/>
      <c r="C606" s="165"/>
      <c r="D606" s="1215"/>
      <c r="E606" s="394"/>
      <c r="F606" s="1459"/>
      <c r="G606" s="1216"/>
      <c r="H606" s="155"/>
      <c r="I606" s="155"/>
      <c r="J606" s="1459"/>
      <c r="K606" s="1463"/>
      <c r="L606" s="280"/>
      <c r="M606" s="1218"/>
      <c r="N606" s="325"/>
      <c r="O606" s="297">
        <f t="shared" si="30"/>
        <v>0</v>
      </c>
      <c r="P606" s="1477"/>
      <c r="Q606" s="280"/>
      <c r="R606" s="280"/>
      <c r="S606" s="391">
        <f t="shared" si="31"/>
        <v>0</v>
      </c>
      <c r="T606" s="391">
        <f t="shared" si="32"/>
        <v>0</v>
      </c>
      <c r="U606" s="11"/>
      <c r="AE606" s="8"/>
    </row>
    <row r="607" spans="1:31" x14ac:dyDescent="0.2">
      <c r="A607" s="165"/>
      <c r="B607" s="165"/>
      <c r="C607" s="165"/>
      <c r="D607" s="1215"/>
      <c r="E607" s="394"/>
      <c r="F607" s="1459"/>
      <c r="G607" s="1216"/>
      <c r="H607" s="155"/>
      <c r="I607" s="155"/>
      <c r="J607" s="1459"/>
      <c r="K607" s="1463"/>
      <c r="L607" s="280"/>
      <c r="M607" s="1218"/>
      <c r="N607" s="325"/>
      <c r="O607" s="297">
        <f t="shared" si="30"/>
        <v>0</v>
      </c>
      <c r="P607" s="1477"/>
      <c r="Q607" s="280"/>
      <c r="R607" s="280"/>
      <c r="S607" s="391">
        <f t="shared" si="31"/>
        <v>0</v>
      </c>
      <c r="T607" s="391">
        <f t="shared" si="32"/>
        <v>0</v>
      </c>
      <c r="U607" s="11"/>
      <c r="AE607" s="8"/>
    </row>
    <row r="608" spans="1:31" x14ac:dyDescent="0.2">
      <c r="A608" s="165"/>
      <c r="B608" s="165"/>
      <c r="C608" s="165"/>
      <c r="D608" s="1215"/>
      <c r="E608" s="394"/>
      <c r="F608" s="1459"/>
      <c r="G608" s="1216"/>
      <c r="H608" s="155"/>
      <c r="I608" s="155"/>
      <c r="J608" s="1459"/>
      <c r="K608" s="1463"/>
      <c r="L608" s="280"/>
      <c r="M608" s="1218"/>
      <c r="N608" s="325"/>
      <c r="O608" s="297">
        <f t="shared" si="30"/>
        <v>0</v>
      </c>
      <c r="P608" s="1477"/>
      <c r="Q608" s="280"/>
      <c r="R608" s="280"/>
      <c r="S608" s="391">
        <f t="shared" si="31"/>
        <v>0</v>
      </c>
      <c r="T608" s="391">
        <f t="shared" si="32"/>
        <v>0</v>
      </c>
      <c r="U608" s="11"/>
      <c r="AE608" s="8"/>
    </row>
    <row r="609" spans="1:31" x14ac:dyDescent="0.2">
      <c r="A609" s="165"/>
      <c r="B609" s="165"/>
      <c r="C609" s="165"/>
      <c r="D609" s="1215"/>
      <c r="E609" s="394"/>
      <c r="F609" s="1459"/>
      <c r="G609" s="1216"/>
      <c r="H609" s="155"/>
      <c r="I609" s="155"/>
      <c r="J609" s="1459"/>
      <c r="K609" s="1463"/>
      <c r="L609" s="280"/>
      <c r="M609" s="1218"/>
      <c r="N609" s="325"/>
      <c r="O609" s="297">
        <f t="shared" ref="O609:O672" si="33">M609+N609</f>
        <v>0</v>
      </c>
      <c r="P609" s="1477"/>
      <c r="Q609" s="280"/>
      <c r="R609" s="280"/>
      <c r="S609" s="391">
        <f t="shared" ref="S609:S672" si="34">IF(K609=$AA$46,O609,0)</f>
        <v>0</v>
      </c>
      <c r="T609" s="391">
        <f t="shared" ref="T609:T672" si="35">IF(OR(K609=$AA$47,ISBLANK(K609)),O609,0)</f>
        <v>0</v>
      </c>
      <c r="U609" s="11"/>
      <c r="AE609" s="8"/>
    </row>
    <row r="610" spans="1:31" x14ac:dyDescent="0.2">
      <c r="A610" s="165"/>
      <c r="B610" s="165"/>
      <c r="C610" s="165"/>
      <c r="D610" s="1215"/>
      <c r="E610" s="394"/>
      <c r="F610" s="1459"/>
      <c r="G610" s="1216"/>
      <c r="H610" s="155"/>
      <c r="I610" s="155"/>
      <c r="J610" s="1459"/>
      <c r="K610" s="1463"/>
      <c r="L610" s="280"/>
      <c r="M610" s="1218"/>
      <c r="N610" s="325"/>
      <c r="O610" s="297">
        <f t="shared" si="33"/>
        <v>0</v>
      </c>
      <c r="P610" s="1477"/>
      <c r="Q610" s="280"/>
      <c r="R610" s="280"/>
      <c r="S610" s="391">
        <f t="shared" si="34"/>
        <v>0</v>
      </c>
      <c r="T610" s="391">
        <f t="shared" si="35"/>
        <v>0</v>
      </c>
      <c r="U610" s="11"/>
      <c r="AE610" s="8"/>
    </row>
    <row r="611" spans="1:31" x14ac:dyDescent="0.2">
      <c r="A611" s="165"/>
      <c r="B611" s="165"/>
      <c r="C611" s="165"/>
      <c r="D611" s="1215"/>
      <c r="E611" s="394"/>
      <c r="F611" s="1459"/>
      <c r="G611" s="1216"/>
      <c r="H611" s="155"/>
      <c r="I611" s="155"/>
      <c r="J611" s="1459"/>
      <c r="K611" s="1463"/>
      <c r="L611" s="280"/>
      <c r="M611" s="1218"/>
      <c r="N611" s="325"/>
      <c r="O611" s="297">
        <f t="shared" si="33"/>
        <v>0</v>
      </c>
      <c r="P611" s="1477"/>
      <c r="Q611" s="280"/>
      <c r="R611" s="280"/>
      <c r="S611" s="391">
        <f t="shared" si="34"/>
        <v>0</v>
      </c>
      <c r="T611" s="391">
        <f t="shared" si="35"/>
        <v>0</v>
      </c>
      <c r="U611" s="11"/>
      <c r="AE611" s="8"/>
    </row>
    <row r="612" spans="1:31" x14ac:dyDescent="0.2">
      <c r="A612" s="165"/>
      <c r="B612" s="165"/>
      <c r="C612" s="165"/>
      <c r="D612" s="1215"/>
      <c r="E612" s="394"/>
      <c r="F612" s="1459"/>
      <c r="G612" s="1216"/>
      <c r="H612" s="155"/>
      <c r="I612" s="155"/>
      <c r="J612" s="1459"/>
      <c r="K612" s="1463"/>
      <c r="L612" s="280"/>
      <c r="M612" s="1218"/>
      <c r="N612" s="325"/>
      <c r="O612" s="297">
        <f t="shared" si="33"/>
        <v>0</v>
      </c>
      <c r="P612" s="1477"/>
      <c r="Q612" s="280"/>
      <c r="R612" s="280"/>
      <c r="S612" s="391">
        <f t="shared" si="34"/>
        <v>0</v>
      </c>
      <c r="T612" s="391">
        <f t="shared" si="35"/>
        <v>0</v>
      </c>
      <c r="U612" s="11"/>
      <c r="AE612" s="8"/>
    </row>
    <row r="613" spans="1:31" x14ac:dyDescent="0.2">
      <c r="A613" s="165"/>
      <c r="B613" s="165"/>
      <c r="C613" s="165"/>
      <c r="D613" s="1215"/>
      <c r="E613" s="394"/>
      <c r="F613" s="1459"/>
      <c r="G613" s="1216"/>
      <c r="H613" s="155"/>
      <c r="I613" s="155"/>
      <c r="J613" s="1459"/>
      <c r="K613" s="1463"/>
      <c r="L613" s="280"/>
      <c r="M613" s="1218"/>
      <c r="N613" s="325"/>
      <c r="O613" s="297">
        <f t="shared" si="33"/>
        <v>0</v>
      </c>
      <c r="P613" s="1477"/>
      <c r="Q613" s="280"/>
      <c r="R613" s="280"/>
      <c r="S613" s="391">
        <f t="shared" si="34"/>
        <v>0</v>
      </c>
      <c r="T613" s="391">
        <f t="shared" si="35"/>
        <v>0</v>
      </c>
      <c r="U613" s="11"/>
      <c r="AE613" s="8"/>
    </row>
    <row r="614" spans="1:31" x14ac:dyDescent="0.2">
      <c r="A614" s="165"/>
      <c r="B614" s="165"/>
      <c r="C614" s="165"/>
      <c r="D614" s="1215"/>
      <c r="E614" s="394"/>
      <c r="F614" s="1459"/>
      <c r="G614" s="1216"/>
      <c r="H614" s="155"/>
      <c r="I614" s="155"/>
      <c r="J614" s="1459"/>
      <c r="K614" s="1463"/>
      <c r="L614" s="280"/>
      <c r="M614" s="1218"/>
      <c r="N614" s="325"/>
      <c r="O614" s="297">
        <f t="shared" si="33"/>
        <v>0</v>
      </c>
      <c r="P614" s="1477"/>
      <c r="Q614" s="280"/>
      <c r="R614" s="280"/>
      <c r="S614" s="391">
        <f t="shared" si="34"/>
        <v>0</v>
      </c>
      <c r="T614" s="391">
        <f t="shared" si="35"/>
        <v>0</v>
      </c>
      <c r="U614" s="11"/>
      <c r="AE614" s="8"/>
    </row>
    <row r="615" spans="1:31" x14ac:dyDescent="0.2">
      <c r="A615" s="165"/>
      <c r="B615" s="165"/>
      <c r="C615" s="165"/>
      <c r="D615" s="1215"/>
      <c r="E615" s="394"/>
      <c r="F615" s="1459"/>
      <c r="G615" s="1216"/>
      <c r="H615" s="155"/>
      <c r="I615" s="155"/>
      <c r="J615" s="1459"/>
      <c r="K615" s="1463"/>
      <c r="L615" s="280"/>
      <c r="M615" s="1218"/>
      <c r="N615" s="325"/>
      <c r="O615" s="297">
        <f t="shared" si="33"/>
        <v>0</v>
      </c>
      <c r="P615" s="1477"/>
      <c r="Q615" s="280"/>
      <c r="R615" s="280"/>
      <c r="S615" s="391">
        <f t="shared" si="34"/>
        <v>0</v>
      </c>
      <c r="T615" s="391">
        <f t="shared" si="35"/>
        <v>0</v>
      </c>
      <c r="U615" s="11"/>
      <c r="AE615" s="8"/>
    </row>
    <row r="616" spans="1:31" x14ac:dyDescent="0.2">
      <c r="A616" s="165"/>
      <c r="B616" s="165"/>
      <c r="C616" s="165"/>
      <c r="D616" s="1215"/>
      <c r="E616" s="394"/>
      <c r="F616" s="1459"/>
      <c r="G616" s="1216"/>
      <c r="H616" s="155"/>
      <c r="I616" s="155"/>
      <c r="J616" s="1459"/>
      <c r="K616" s="1463"/>
      <c r="L616" s="280"/>
      <c r="M616" s="1218"/>
      <c r="N616" s="325"/>
      <c r="O616" s="297">
        <f t="shared" si="33"/>
        <v>0</v>
      </c>
      <c r="P616" s="1477"/>
      <c r="Q616" s="280"/>
      <c r="R616" s="280"/>
      <c r="S616" s="391">
        <f t="shared" si="34"/>
        <v>0</v>
      </c>
      <c r="T616" s="391">
        <f t="shared" si="35"/>
        <v>0</v>
      </c>
      <c r="U616" s="11"/>
      <c r="AE616" s="8"/>
    </row>
    <row r="617" spans="1:31" x14ac:dyDescent="0.2">
      <c r="A617" s="165"/>
      <c r="B617" s="165"/>
      <c r="C617" s="165"/>
      <c r="D617" s="1215"/>
      <c r="E617" s="394"/>
      <c r="F617" s="1459"/>
      <c r="G617" s="1216"/>
      <c r="H617" s="155"/>
      <c r="I617" s="155"/>
      <c r="J617" s="1459"/>
      <c r="K617" s="1463"/>
      <c r="L617" s="280"/>
      <c r="M617" s="1218"/>
      <c r="N617" s="325"/>
      <c r="O617" s="297">
        <f t="shared" si="33"/>
        <v>0</v>
      </c>
      <c r="P617" s="1477"/>
      <c r="Q617" s="280"/>
      <c r="R617" s="280"/>
      <c r="S617" s="391">
        <f t="shared" si="34"/>
        <v>0</v>
      </c>
      <c r="T617" s="391">
        <f t="shared" si="35"/>
        <v>0</v>
      </c>
      <c r="U617" s="11"/>
      <c r="AE617" s="8"/>
    </row>
    <row r="618" spans="1:31" x14ac:dyDescent="0.2">
      <c r="A618" s="165"/>
      <c r="B618" s="165"/>
      <c r="C618" s="165"/>
      <c r="D618" s="1215"/>
      <c r="E618" s="394"/>
      <c r="F618" s="1459"/>
      <c r="G618" s="1216"/>
      <c r="H618" s="155"/>
      <c r="I618" s="155"/>
      <c r="J618" s="1459"/>
      <c r="K618" s="1463"/>
      <c r="L618" s="280"/>
      <c r="M618" s="1218"/>
      <c r="N618" s="325"/>
      <c r="O618" s="297">
        <f t="shared" si="33"/>
        <v>0</v>
      </c>
      <c r="P618" s="1477"/>
      <c r="Q618" s="280"/>
      <c r="R618" s="280"/>
      <c r="S618" s="391">
        <f t="shared" si="34"/>
        <v>0</v>
      </c>
      <c r="T618" s="391">
        <f t="shared" si="35"/>
        <v>0</v>
      </c>
      <c r="U618" s="11"/>
      <c r="AE618" s="8"/>
    </row>
    <row r="619" spans="1:31" x14ac:dyDescent="0.2">
      <c r="A619" s="165"/>
      <c r="B619" s="165"/>
      <c r="C619" s="165"/>
      <c r="D619" s="1215"/>
      <c r="E619" s="394"/>
      <c r="F619" s="1459"/>
      <c r="G619" s="1216"/>
      <c r="H619" s="155"/>
      <c r="I619" s="155"/>
      <c r="J619" s="1459"/>
      <c r="K619" s="1463"/>
      <c r="L619" s="280"/>
      <c r="M619" s="1218"/>
      <c r="N619" s="325"/>
      <c r="O619" s="297">
        <f t="shared" si="33"/>
        <v>0</v>
      </c>
      <c r="P619" s="1477"/>
      <c r="Q619" s="280"/>
      <c r="R619" s="280"/>
      <c r="S619" s="391">
        <f t="shared" si="34"/>
        <v>0</v>
      </c>
      <c r="T619" s="391">
        <f t="shared" si="35"/>
        <v>0</v>
      </c>
      <c r="U619" s="11"/>
      <c r="AE619" s="8"/>
    </row>
    <row r="620" spans="1:31" x14ac:dyDescent="0.2">
      <c r="A620" s="165"/>
      <c r="B620" s="165"/>
      <c r="C620" s="165"/>
      <c r="D620" s="1215"/>
      <c r="E620" s="394"/>
      <c r="F620" s="1459"/>
      <c r="G620" s="1216"/>
      <c r="H620" s="155"/>
      <c r="I620" s="155"/>
      <c r="J620" s="1459"/>
      <c r="K620" s="1463"/>
      <c r="L620" s="280"/>
      <c r="M620" s="1218"/>
      <c r="N620" s="325"/>
      <c r="O620" s="297">
        <f t="shared" si="33"/>
        <v>0</v>
      </c>
      <c r="P620" s="1477"/>
      <c r="Q620" s="280"/>
      <c r="R620" s="280"/>
      <c r="S620" s="391">
        <f t="shared" si="34"/>
        <v>0</v>
      </c>
      <c r="T620" s="391">
        <f t="shared" si="35"/>
        <v>0</v>
      </c>
      <c r="U620" s="11"/>
      <c r="AE620" s="8"/>
    </row>
    <row r="621" spans="1:31" x14ac:dyDescent="0.2">
      <c r="A621" s="165"/>
      <c r="B621" s="165"/>
      <c r="C621" s="165"/>
      <c r="D621" s="1215"/>
      <c r="E621" s="394"/>
      <c r="F621" s="1459"/>
      <c r="G621" s="1216"/>
      <c r="H621" s="155"/>
      <c r="I621" s="155"/>
      <c r="J621" s="1459"/>
      <c r="K621" s="1463"/>
      <c r="L621" s="280"/>
      <c r="M621" s="1218"/>
      <c r="N621" s="325"/>
      <c r="O621" s="297">
        <f t="shared" si="33"/>
        <v>0</v>
      </c>
      <c r="P621" s="1477"/>
      <c r="Q621" s="280"/>
      <c r="R621" s="280"/>
      <c r="S621" s="391">
        <f t="shared" si="34"/>
        <v>0</v>
      </c>
      <c r="T621" s="391">
        <f t="shared" si="35"/>
        <v>0</v>
      </c>
      <c r="U621" s="11"/>
      <c r="AE621" s="8"/>
    </row>
    <row r="622" spans="1:31" x14ac:dyDescent="0.2">
      <c r="A622" s="165"/>
      <c r="B622" s="165"/>
      <c r="C622" s="165"/>
      <c r="D622" s="1215"/>
      <c r="E622" s="394"/>
      <c r="F622" s="1459"/>
      <c r="G622" s="1216"/>
      <c r="H622" s="155"/>
      <c r="I622" s="155"/>
      <c r="J622" s="1459"/>
      <c r="K622" s="1463"/>
      <c r="L622" s="280"/>
      <c r="M622" s="1218"/>
      <c r="N622" s="325"/>
      <c r="O622" s="297">
        <f t="shared" si="33"/>
        <v>0</v>
      </c>
      <c r="P622" s="1477"/>
      <c r="Q622" s="280"/>
      <c r="R622" s="280"/>
      <c r="S622" s="391">
        <f t="shared" si="34"/>
        <v>0</v>
      </c>
      <c r="T622" s="391">
        <f t="shared" si="35"/>
        <v>0</v>
      </c>
      <c r="U622" s="11"/>
      <c r="AE622" s="8"/>
    </row>
    <row r="623" spans="1:31" x14ac:dyDescent="0.2">
      <c r="A623" s="165"/>
      <c r="B623" s="165"/>
      <c r="C623" s="165"/>
      <c r="D623" s="1215"/>
      <c r="E623" s="394"/>
      <c r="F623" s="1459"/>
      <c r="G623" s="1216"/>
      <c r="H623" s="155"/>
      <c r="I623" s="155"/>
      <c r="J623" s="1459"/>
      <c r="K623" s="1463"/>
      <c r="L623" s="280"/>
      <c r="M623" s="1218"/>
      <c r="N623" s="325"/>
      <c r="O623" s="297">
        <f t="shared" si="33"/>
        <v>0</v>
      </c>
      <c r="P623" s="1477"/>
      <c r="Q623" s="280"/>
      <c r="R623" s="280"/>
      <c r="S623" s="391">
        <f t="shared" si="34"/>
        <v>0</v>
      </c>
      <c r="T623" s="391">
        <f t="shared" si="35"/>
        <v>0</v>
      </c>
      <c r="U623" s="11"/>
      <c r="AE623" s="8"/>
    </row>
    <row r="624" spans="1:31" x14ac:dyDescent="0.2">
      <c r="A624" s="165"/>
      <c r="B624" s="165"/>
      <c r="C624" s="165"/>
      <c r="D624" s="1215"/>
      <c r="E624" s="394"/>
      <c r="F624" s="1459"/>
      <c r="G624" s="1216"/>
      <c r="H624" s="155"/>
      <c r="I624" s="155"/>
      <c r="J624" s="1459"/>
      <c r="K624" s="1463"/>
      <c r="L624" s="280"/>
      <c r="M624" s="1218"/>
      <c r="N624" s="325"/>
      <c r="O624" s="297">
        <f t="shared" si="33"/>
        <v>0</v>
      </c>
      <c r="P624" s="1477"/>
      <c r="Q624" s="280"/>
      <c r="R624" s="280"/>
      <c r="S624" s="391">
        <f t="shared" si="34"/>
        <v>0</v>
      </c>
      <c r="T624" s="391">
        <f t="shared" si="35"/>
        <v>0</v>
      </c>
      <c r="U624" s="11"/>
      <c r="AE624" s="8"/>
    </row>
    <row r="625" spans="1:31" x14ac:dyDescent="0.2">
      <c r="A625" s="165"/>
      <c r="B625" s="165"/>
      <c r="C625" s="165"/>
      <c r="D625" s="1215"/>
      <c r="E625" s="394"/>
      <c r="F625" s="1459"/>
      <c r="G625" s="1216"/>
      <c r="H625" s="155"/>
      <c r="I625" s="155"/>
      <c r="J625" s="1459"/>
      <c r="K625" s="1463"/>
      <c r="L625" s="280"/>
      <c r="M625" s="1218"/>
      <c r="N625" s="325"/>
      <c r="O625" s="297">
        <f t="shared" si="33"/>
        <v>0</v>
      </c>
      <c r="P625" s="1477"/>
      <c r="Q625" s="280"/>
      <c r="R625" s="280"/>
      <c r="S625" s="391">
        <f t="shared" si="34"/>
        <v>0</v>
      </c>
      <c r="T625" s="391">
        <f t="shared" si="35"/>
        <v>0</v>
      </c>
      <c r="U625" s="11"/>
      <c r="AE625" s="8"/>
    </row>
    <row r="626" spans="1:31" x14ac:dyDescent="0.2">
      <c r="A626" s="165"/>
      <c r="B626" s="165"/>
      <c r="C626" s="165"/>
      <c r="D626" s="1215"/>
      <c r="E626" s="394"/>
      <c r="F626" s="1459"/>
      <c r="G626" s="1216"/>
      <c r="H626" s="155"/>
      <c r="I626" s="155"/>
      <c r="J626" s="1459"/>
      <c r="K626" s="1463"/>
      <c r="L626" s="280"/>
      <c r="M626" s="1218"/>
      <c r="N626" s="325"/>
      <c r="O626" s="297">
        <f t="shared" si="33"/>
        <v>0</v>
      </c>
      <c r="P626" s="1477"/>
      <c r="Q626" s="280"/>
      <c r="R626" s="280"/>
      <c r="S626" s="391">
        <f t="shared" si="34"/>
        <v>0</v>
      </c>
      <c r="T626" s="391">
        <f t="shared" si="35"/>
        <v>0</v>
      </c>
      <c r="U626" s="11"/>
      <c r="AE626" s="8"/>
    </row>
    <row r="627" spans="1:31" x14ac:dyDescent="0.2">
      <c r="A627" s="165"/>
      <c r="B627" s="165"/>
      <c r="C627" s="165"/>
      <c r="D627" s="1215"/>
      <c r="E627" s="394"/>
      <c r="F627" s="1459"/>
      <c r="G627" s="1216"/>
      <c r="H627" s="155"/>
      <c r="I627" s="155"/>
      <c r="J627" s="1459"/>
      <c r="K627" s="1463"/>
      <c r="L627" s="280"/>
      <c r="M627" s="1218"/>
      <c r="N627" s="325"/>
      <c r="O627" s="297">
        <f t="shared" si="33"/>
        <v>0</v>
      </c>
      <c r="P627" s="1477"/>
      <c r="Q627" s="280"/>
      <c r="R627" s="280"/>
      <c r="S627" s="391">
        <f t="shared" si="34"/>
        <v>0</v>
      </c>
      <c r="T627" s="391">
        <f t="shared" si="35"/>
        <v>0</v>
      </c>
      <c r="U627" s="11"/>
      <c r="AE627" s="8"/>
    </row>
    <row r="628" spans="1:31" x14ac:dyDescent="0.2">
      <c r="A628" s="165"/>
      <c r="B628" s="165"/>
      <c r="C628" s="165"/>
      <c r="D628" s="1215"/>
      <c r="E628" s="394"/>
      <c r="F628" s="1459"/>
      <c r="G628" s="1216"/>
      <c r="H628" s="155"/>
      <c r="I628" s="155"/>
      <c r="J628" s="1459"/>
      <c r="K628" s="1463"/>
      <c r="L628" s="280"/>
      <c r="M628" s="1218"/>
      <c r="N628" s="325"/>
      <c r="O628" s="297">
        <f t="shared" si="33"/>
        <v>0</v>
      </c>
      <c r="P628" s="1477"/>
      <c r="Q628" s="280"/>
      <c r="R628" s="280"/>
      <c r="S628" s="391">
        <f t="shared" si="34"/>
        <v>0</v>
      </c>
      <c r="T628" s="391">
        <f t="shared" si="35"/>
        <v>0</v>
      </c>
      <c r="U628" s="11"/>
      <c r="AE628" s="8"/>
    </row>
    <row r="629" spans="1:31" x14ac:dyDescent="0.2">
      <c r="A629" s="165"/>
      <c r="B629" s="165"/>
      <c r="C629" s="165"/>
      <c r="D629" s="1215"/>
      <c r="E629" s="394"/>
      <c r="F629" s="1459"/>
      <c r="G629" s="1216"/>
      <c r="H629" s="155"/>
      <c r="I629" s="155"/>
      <c r="J629" s="1459"/>
      <c r="K629" s="1463"/>
      <c r="L629" s="280"/>
      <c r="M629" s="1218"/>
      <c r="N629" s="325"/>
      <c r="O629" s="297">
        <f t="shared" si="33"/>
        <v>0</v>
      </c>
      <c r="P629" s="1477"/>
      <c r="Q629" s="280"/>
      <c r="R629" s="280"/>
      <c r="S629" s="391">
        <f t="shared" si="34"/>
        <v>0</v>
      </c>
      <c r="T629" s="391">
        <f t="shared" si="35"/>
        <v>0</v>
      </c>
      <c r="U629" s="11"/>
      <c r="AE629" s="8"/>
    </row>
    <row r="630" spans="1:31" x14ac:dyDescent="0.2">
      <c r="A630" s="165"/>
      <c r="B630" s="165"/>
      <c r="C630" s="165"/>
      <c r="D630" s="1215"/>
      <c r="E630" s="394"/>
      <c r="F630" s="1459"/>
      <c r="G630" s="1216"/>
      <c r="H630" s="155"/>
      <c r="I630" s="155"/>
      <c r="J630" s="1459"/>
      <c r="K630" s="1463"/>
      <c r="L630" s="280"/>
      <c r="M630" s="1218"/>
      <c r="N630" s="325"/>
      <c r="O630" s="297">
        <f t="shared" si="33"/>
        <v>0</v>
      </c>
      <c r="P630" s="1477"/>
      <c r="Q630" s="280"/>
      <c r="R630" s="280"/>
      <c r="S630" s="391">
        <f t="shared" si="34"/>
        <v>0</v>
      </c>
      <c r="T630" s="391">
        <f t="shared" si="35"/>
        <v>0</v>
      </c>
      <c r="U630" s="11"/>
      <c r="AE630" s="8"/>
    </row>
    <row r="631" spans="1:31" x14ac:dyDescent="0.2">
      <c r="A631" s="165"/>
      <c r="B631" s="165"/>
      <c r="C631" s="165"/>
      <c r="D631" s="1215"/>
      <c r="E631" s="394"/>
      <c r="F631" s="1459"/>
      <c r="G631" s="1216"/>
      <c r="H631" s="155"/>
      <c r="I631" s="155"/>
      <c r="J631" s="1459"/>
      <c r="K631" s="1463"/>
      <c r="L631" s="280"/>
      <c r="M631" s="1218"/>
      <c r="N631" s="325"/>
      <c r="O631" s="297">
        <f t="shared" si="33"/>
        <v>0</v>
      </c>
      <c r="P631" s="1477"/>
      <c r="Q631" s="280"/>
      <c r="R631" s="280"/>
      <c r="S631" s="391">
        <f t="shared" si="34"/>
        <v>0</v>
      </c>
      <c r="T631" s="391">
        <f t="shared" si="35"/>
        <v>0</v>
      </c>
      <c r="U631" s="11"/>
      <c r="AE631" s="8"/>
    </row>
    <row r="632" spans="1:31" x14ac:dyDescent="0.2">
      <c r="A632" s="165"/>
      <c r="B632" s="165"/>
      <c r="C632" s="165"/>
      <c r="D632" s="1215"/>
      <c r="E632" s="394"/>
      <c r="F632" s="1459"/>
      <c r="G632" s="1216"/>
      <c r="H632" s="155"/>
      <c r="I632" s="155"/>
      <c r="J632" s="1459"/>
      <c r="K632" s="1463"/>
      <c r="L632" s="280"/>
      <c r="M632" s="1218"/>
      <c r="N632" s="325"/>
      <c r="O632" s="297">
        <f t="shared" si="33"/>
        <v>0</v>
      </c>
      <c r="P632" s="1477"/>
      <c r="Q632" s="280"/>
      <c r="R632" s="280"/>
      <c r="S632" s="391">
        <f t="shared" si="34"/>
        <v>0</v>
      </c>
      <c r="T632" s="391">
        <f t="shared" si="35"/>
        <v>0</v>
      </c>
      <c r="U632" s="11"/>
      <c r="AE632" s="8"/>
    </row>
    <row r="633" spans="1:31" x14ac:dyDescent="0.2">
      <c r="A633" s="165"/>
      <c r="B633" s="165"/>
      <c r="C633" s="165"/>
      <c r="D633" s="1215"/>
      <c r="E633" s="394"/>
      <c r="F633" s="1459"/>
      <c r="G633" s="1216"/>
      <c r="H633" s="155"/>
      <c r="I633" s="155"/>
      <c r="J633" s="1459"/>
      <c r="K633" s="1463"/>
      <c r="L633" s="280"/>
      <c r="M633" s="1218"/>
      <c r="N633" s="325"/>
      <c r="O633" s="297">
        <f t="shared" si="33"/>
        <v>0</v>
      </c>
      <c r="P633" s="1477"/>
      <c r="Q633" s="280"/>
      <c r="R633" s="280"/>
      <c r="S633" s="391">
        <f t="shared" si="34"/>
        <v>0</v>
      </c>
      <c r="T633" s="391">
        <f t="shared" si="35"/>
        <v>0</v>
      </c>
      <c r="U633" s="11"/>
      <c r="AE633" s="8"/>
    </row>
    <row r="634" spans="1:31" x14ac:dyDescent="0.2">
      <c r="A634" s="165"/>
      <c r="B634" s="165"/>
      <c r="C634" s="165"/>
      <c r="D634" s="1215"/>
      <c r="E634" s="394"/>
      <c r="F634" s="1459"/>
      <c r="G634" s="1216"/>
      <c r="H634" s="155"/>
      <c r="I634" s="155"/>
      <c r="J634" s="1459"/>
      <c r="K634" s="1463"/>
      <c r="L634" s="280"/>
      <c r="M634" s="1218"/>
      <c r="N634" s="325"/>
      <c r="O634" s="297">
        <f t="shared" si="33"/>
        <v>0</v>
      </c>
      <c r="P634" s="1477"/>
      <c r="Q634" s="280"/>
      <c r="R634" s="280"/>
      <c r="S634" s="391">
        <f t="shared" si="34"/>
        <v>0</v>
      </c>
      <c r="T634" s="391">
        <f t="shared" si="35"/>
        <v>0</v>
      </c>
      <c r="U634" s="11"/>
      <c r="AE634" s="8"/>
    </row>
    <row r="635" spans="1:31" x14ac:dyDescent="0.2">
      <c r="A635" s="165"/>
      <c r="B635" s="165"/>
      <c r="C635" s="165"/>
      <c r="D635" s="1215"/>
      <c r="E635" s="394"/>
      <c r="F635" s="1459"/>
      <c r="G635" s="1216"/>
      <c r="H635" s="155"/>
      <c r="I635" s="155"/>
      <c r="J635" s="1459"/>
      <c r="K635" s="1463"/>
      <c r="L635" s="280"/>
      <c r="M635" s="1218"/>
      <c r="N635" s="325"/>
      <c r="O635" s="297">
        <f t="shared" si="33"/>
        <v>0</v>
      </c>
      <c r="P635" s="1477"/>
      <c r="Q635" s="280"/>
      <c r="R635" s="280"/>
      <c r="S635" s="391">
        <f t="shared" si="34"/>
        <v>0</v>
      </c>
      <c r="T635" s="391">
        <f t="shared" si="35"/>
        <v>0</v>
      </c>
      <c r="U635" s="11"/>
      <c r="AE635" s="8"/>
    </row>
    <row r="636" spans="1:31" x14ac:dyDescent="0.2">
      <c r="A636" s="165"/>
      <c r="B636" s="165"/>
      <c r="C636" s="165"/>
      <c r="D636" s="1215"/>
      <c r="E636" s="394"/>
      <c r="F636" s="1459"/>
      <c r="G636" s="1216"/>
      <c r="H636" s="155"/>
      <c r="I636" s="155"/>
      <c r="J636" s="1459"/>
      <c r="K636" s="1463"/>
      <c r="L636" s="280"/>
      <c r="M636" s="1218"/>
      <c r="N636" s="325"/>
      <c r="O636" s="297">
        <f t="shared" si="33"/>
        <v>0</v>
      </c>
      <c r="P636" s="1477"/>
      <c r="Q636" s="280"/>
      <c r="R636" s="280"/>
      <c r="S636" s="391">
        <f t="shared" si="34"/>
        <v>0</v>
      </c>
      <c r="T636" s="391">
        <f t="shared" si="35"/>
        <v>0</v>
      </c>
      <c r="U636" s="11"/>
      <c r="AE636" s="8"/>
    </row>
    <row r="637" spans="1:31" x14ac:dyDescent="0.2">
      <c r="A637" s="165"/>
      <c r="B637" s="165"/>
      <c r="C637" s="165"/>
      <c r="D637" s="1215"/>
      <c r="E637" s="394"/>
      <c r="F637" s="1459"/>
      <c r="G637" s="1216"/>
      <c r="H637" s="155"/>
      <c r="I637" s="155"/>
      <c r="J637" s="1459"/>
      <c r="K637" s="1463"/>
      <c r="L637" s="280"/>
      <c r="M637" s="1218"/>
      <c r="N637" s="325"/>
      <c r="O637" s="297">
        <f t="shared" si="33"/>
        <v>0</v>
      </c>
      <c r="P637" s="1477"/>
      <c r="Q637" s="280"/>
      <c r="R637" s="280"/>
      <c r="S637" s="391">
        <f t="shared" si="34"/>
        <v>0</v>
      </c>
      <c r="T637" s="391">
        <f t="shared" si="35"/>
        <v>0</v>
      </c>
      <c r="U637" s="11"/>
      <c r="AE637" s="8"/>
    </row>
    <row r="638" spans="1:31" x14ac:dyDescent="0.2">
      <c r="A638" s="165"/>
      <c r="B638" s="165"/>
      <c r="C638" s="165"/>
      <c r="D638" s="1215"/>
      <c r="E638" s="394"/>
      <c r="F638" s="1459"/>
      <c r="G638" s="1216"/>
      <c r="H638" s="155"/>
      <c r="I638" s="155"/>
      <c r="J638" s="1459"/>
      <c r="K638" s="1463"/>
      <c r="L638" s="280"/>
      <c r="M638" s="1218"/>
      <c r="N638" s="325"/>
      <c r="O638" s="297">
        <f t="shared" si="33"/>
        <v>0</v>
      </c>
      <c r="P638" s="1477"/>
      <c r="Q638" s="280"/>
      <c r="R638" s="280"/>
      <c r="S638" s="391">
        <f t="shared" si="34"/>
        <v>0</v>
      </c>
      <c r="T638" s="391">
        <f t="shared" si="35"/>
        <v>0</v>
      </c>
      <c r="U638" s="11"/>
      <c r="AE638" s="8"/>
    </row>
    <row r="639" spans="1:31" x14ac:dyDescent="0.2">
      <c r="A639" s="165"/>
      <c r="B639" s="165"/>
      <c r="C639" s="165"/>
      <c r="D639" s="1215"/>
      <c r="E639" s="394"/>
      <c r="F639" s="1459"/>
      <c r="G639" s="1216"/>
      <c r="H639" s="155"/>
      <c r="I639" s="155"/>
      <c r="J639" s="1459"/>
      <c r="K639" s="1463"/>
      <c r="L639" s="280"/>
      <c r="M639" s="1218"/>
      <c r="N639" s="325"/>
      <c r="O639" s="297">
        <f t="shared" si="33"/>
        <v>0</v>
      </c>
      <c r="P639" s="1477"/>
      <c r="Q639" s="280"/>
      <c r="R639" s="280"/>
      <c r="S639" s="391">
        <f t="shared" si="34"/>
        <v>0</v>
      </c>
      <c r="T639" s="391">
        <f t="shared" si="35"/>
        <v>0</v>
      </c>
      <c r="U639" s="11"/>
      <c r="AE639" s="8"/>
    </row>
    <row r="640" spans="1:31" x14ac:dyDescent="0.2">
      <c r="A640" s="165"/>
      <c r="B640" s="165"/>
      <c r="C640" s="165"/>
      <c r="D640" s="1215"/>
      <c r="E640" s="394"/>
      <c r="F640" s="1459"/>
      <c r="G640" s="1216"/>
      <c r="H640" s="155"/>
      <c r="I640" s="155"/>
      <c r="J640" s="1459"/>
      <c r="K640" s="1463"/>
      <c r="L640" s="280"/>
      <c r="M640" s="1218"/>
      <c r="N640" s="325"/>
      <c r="O640" s="297">
        <f t="shared" si="33"/>
        <v>0</v>
      </c>
      <c r="P640" s="1477"/>
      <c r="Q640" s="280"/>
      <c r="R640" s="280"/>
      <c r="S640" s="391">
        <f t="shared" si="34"/>
        <v>0</v>
      </c>
      <c r="T640" s="391">
        <f t="shared" si="35"/>
        <v>0</v>
      </c>
      <c r="U640" s="11"/>
      <c r="AE640" s="8"/>
    </row>
    <row r="641" spans="1:31" x14ac:dyDescent="0.2">
      <c r="A641" s="165"/>
      <c r="B641" s="165"/>
      <c r="C641" s="165"/>
      <c r="D641" s="1215"/>
      <c r="E641" s="394"/>
      <c r="F641" s="1459"/>
      <c r="G641" s="1216"/>
      <c r="H641" s="155"/>
      <c r="I641" s="155"/>
      <c r="J641" s="1459"/>
      <c r="K641" s="1463"/>
      <c r="L641" s="280"/>
      <c r="M641" s="1218"/>
      <c r="N641" s="325"/>
      <c r="O641" s="297">
        <f t="shared" si="33"/>
        <v>0</v>
      </c>
      <c r="P641" s="1477"/>
      <c r="Q641" s="280"/>
      <c r="R641" s="280"/>
      <c r="S641" s="391">
        <f t="shared" si="34"/>
        <v>0</v>
      </c>
      <c r="T641" s="391">
        <f t="shared" si="35"/>
        <v>0</v>
      </c>
      <c r="U641" s="11"/>
      <c r="AE641" s="8"/>
    </row>
    <row r="642" spans="1:31" x14ac:dyDescent="0.2">
      <c r="A642" s="165"/>
      <c r="B642" s="165"/>
      <c r="C642" s="165"/>
      <c r="D642" s="1215"/>
      <c r="E642" s="394"/>
      <c r="F642" s="1459"/>
      <c r="G642" s="1216"/>
      <c r="H642" s="155"/>
      <c r="I642" s="155"/>
      <c r="J642" s="1459"/>
      <c r="K642" s="1463"/>
      <c r="L642" s="280"/>
      <c r="M642" s="1218"/>
      <c r="N642" s="325"/>
      <c r="O642" s="297">
        <f t="shared" si="33"/>
        <v>0</v>
      </c>
      <c r="P642" s="1477"/>
      <c r="Q642" s="280"/>
      <c r="R642" s="280"/>
      <c r="S642" s="391">
        <f t="shared" si="34"/>
        <v>0</v>
      </c>
      <c r="T642" s="391">
        <f t="shared" si="35"/>
        <v>0</v>
      </c>
      <c r="U642" s="11"/>
      <c r="AE642" s="8"/>
    </row>
    <row r="643" spans="1:31" x14ac:dyDescent="0.2">
      <c r="A643" s="165"/>
      <c r="B643" s="165"/>
      <c r="C643" s="165"/>
      <c r="D643" s="1215"/>
      <c r="E643" s="394"/>
      <c r="F643" s="1459"/>
      <c r="G643" s="1216"/>
      <c r="H643" s="155"/>
      <c r="I643" s="155"/>
      <c r="J643" s="1459"/>
      <c r="K643" s="1463"/>
      <c r="L643" s="280"/>
      <c r="M643" s="1218"/>
      <c r="N643" s="325"/>
      <c r="O643" s="297">
        <f t="shared" si="33"/>
        <v>0</v>
      </c>
      <c r="P643" s="1477"/>
      <c r="Q643" s="280"/>
      <c r="R643" s="280"/>
      <c r="S643" s="391">
        <f t="shared" si="34"/>
        <v>0</v>
      </c>
      <c r="T643" s="391">
        <f t="shared" si="35"/>
        <v>0</v>
      </c>
      <c r="U643" s="11"/>
      <c r="AE643" s="8"/>
    </row>
    <row r="644" spans="1:31" x14ac:dyDescent="0.2">
      <c r="A644" s="165"/>
      <c r="B644" s="165"/>
      <c r="C644" s="165"/>
      <c r="D644" s="1215"/>
      <c r="E644" s="394"/>
      <c r="F644" s="1459"/>
      <c r="G644" s="1216"/>
      <c r="H644" s="155"/>
      <c r="I644" s="155"/>
      <c r="J644" s="1459"/>
      <c r="K644" s="1463"/>
      <c r="L644" s="280"/>
      <c r="M644" s="1218"/>
      <c r="N644" s="325"/>
      <c r="O644" s="297">
        <f t="shared" si="33"/>
        <v>0</v>
      </c>
      <c r="P644" s="1477"/>
      <c r="Q644" s="280"/>
      <c r="R644" s="280"/>
      <c r="S644" s="391">
        <f t="shared" si="34"/>
        <v>0</v>
      </c>
      <c r="T644" s="391">
        <f t="shared" si="35"/>
        <v>0</v>
      </c>
      <c r="U644" s="11"/>
      <c r="AE644" s="8"/>
    </row>
    <row r="645" spans="1:31" x14ac:dyDescent="0.2">
      <c r="A645" s="165"/>
      <c r="B645" s="165"/>
      <c r="C645" s="165"/>
      <c r="D645" s="1215"/>
      <c r="E645" s="394"/>
      <c r="F645" s="1459"/>
      <c r="G645" s="1216"/>
      <c r="H645" s="155"/>
      <c r="I645" s="155"/>
      <c r="J645" s="1459"/>
      <c r="K645" s="1463"/>
      <c r="L645" s="280"/>
      <c r="M645" s="1218"/>
      <c r="N645" s="325"/>
      <c r="O645" s="297">
        <f t="shared" si="33"/>
        <v>0</v>
      </c>
      <c r="P645" s="1477"/>
      <c r="Q645" s="280"/>
      <c r="R645" s="280"/>
      <c r="S645" s="391">
        <f t="shared" si="34"/>
        <v>0</v>
      </c>
      <c r="T645" s="391">
        <f t="shared" si="35"/>
        <v>0</v>
      </c>
      <c r="U645" s="11"/>
      <c r="AE645" s="8"/>
    </row>
    <row r="646" spans="1:31" x14ac:dyDescent="0.2">
      <c r="A646" s="165"/>
      <c r="B646" s="165"/>
      <c r="C646" s="165"/>
      <c r="D646" s="1215"/>
      <c r="E646" s="394"/>
      <c r="F646" s="1459"/>
      <c r="G646" s="1216"/>
      <c r="H646" s="155"/>
      <c r="I646" s="155"/>
      <c r="J646" s="1459"/>
      <c r="K646" s="1463"/>
      <c r="L646" s="280"/>
      <c r="M646" s="1218"/>
      <c r="N646" s="325"/>
      <c r="O646" s="297">
        <f t="shared" si="33"/>
        <v>0</v>
      </c>
      <c r="P646" s="1477"/>
      <c r="Q646" s="280"/>
      <c r="R646" s="280"/>
      <c r="S646" s="391">
        <f t="shared" si="34"/>
        <v>0</v>
      </c>
      <c r="T646" s="391">
        <f t="shared" si="35"/>
        <v>0</v>
      </c>
      <c r="U646" s="11"/>
      <c r="AE646" s="8"/>
    </row>
    <row r="647" spans="1:31" x14ac:dyDescent="0.2">
      <c r="A647" s="165"/>
      <c r="B647" s="165"/>
      <c r="C647" s="165"/>
      <c r="D647" s="1215"/>
      <c r="E647" s="394"/>
      <c r="F647" s="1459"/>
      <c r="G647" s="1216"/>
      <c r="H647" s="155"/>
      <c r="I647" s="155"/>
      <c r="J647" s="1459"/>
      <c r="K647" s="1463"/>
      <c r="L647" s="280"/>
      <c r="M647" s="1218"/>
      <c r="N647" s="325"/>
      <c r="O647" s="297">
        <f t="shared" si="33"/>
        <v>0</v>
      </c>
      <c r="P647" s="1477"/>
      <c r="Q647" s="280"/>
      <c r="R647" s="280"/>
      <c r="S647" s="391">
        <f t="shared" si="34"/>
        <v>0</v>
      </c>
      <c r="T647" s="391">
        <f t="shared" si="35"/>
        <v>0</v>
      </c>
      <c r="U647" s="11"/>
      <c r="AE647" s="8"/>
    </row>
    <row r="648" spans="1:31" x14ac:dyDescent="0.2">
      <c r="A648" s="165"/>
      <c r="B648" s="165"/>
      <c r="C648" s="165"/>
      <c r="D648" s="1215"/>
      <c r="E648" s="394"/>
      <c r="F648" s="1459"/>
      <c r="G648" s="1216"/>
      <c r="H648" s="155"/>
      <c r="I648" s="155"/>
      <c r="J648" s="1459"/>
      <c r="K648" s="1463"/>
      <c r="L648" s="280"/>
      <c r="M648" s="1218"/>
      <c r="N648" s="325"/>
      <c r="O648" s="297">
        <f t="shared" si="33"/>
        <v>0</v>
      </c>
      <c r="P648" s="1477"/>
      <c r="Q648" s="280"/>
      <c r="R648" s="280"/>
      <c r="S648" s="391">
        <f t="shared" si="34"/>
        <v>0</v>
      </c>
      <c r="T648" s="391">
        <f t="shared" si="35"/>
        <v>0</v>
      </c>
      <c r="U648" s="11"/>
      <c r="AE648" s="8"/>
    </row>
    <row r="649" spans="1:31" x14ac:dyDescent="0.2">
      <c r="A649" s="165"/>
      <c r="B649" s="165"/>
      <c r="C649" s="165"/>
      <c r="D649" s="1215"/>
      <c r="E649" s="394"/>
      <c r="F649" s="1459"/>
      <c r="G649" s="1216"/>
      <c r="H649" s="155"/>
      <c r="I649" s="155"/>
      <c r="J649" s="1459"/>
      <c r="K649" s="1463"/>
      <c r="L649" s="280"/>
      <c r="M649" s="1218"/>
      <c r="N649" s="325"/>
      <c r="O649" s="297">
        <f t="shared" si="33"/>
        <v>0</v>
      </c>
      <c r="P649" s="1477"/>
      <c r="Q649" s="280"/>
      <c r="R649" s="280"/>
      <c r="S649" s="391">
        <f t="shared" si="34"/>
        <v>0</v>
      </c>
      <c r="T649" s="391">
        <f t="shared" si="35"/>
        <v>0</v>
      </c>
      <c r="U649" s="11"/>
      <c r="AE649" s="8"/>
    </row>
    <row r="650" spans="1:31" x14ac:dyDescent="0.2">
      <c r="A650" s="165"/>
      <c r="B650" s="165"/>
      <c r="C650" s="165"/>
      <c r="D650" s="1215"/>
      <c r="E650" s="394"/>
      <c r="F650" s="1459"/>
      <c r="G650" s="1216"/>
      <c r="H650" s="155"/>
      <c r="I650" s="155"/>
      <c r="J650" s="1459"/>
      <c r="K650" s="1463"/>
      <c r="L650" s="280"/>
      <c r="M650" s="1218"/>
      <c r="N650" s="325"/>
      <c r="O650" s="297">
        <f t="shared" si="33"/>
        <v>0</v>
      </c>
      <c r="P650" s="1477"/>
      <c r="Q650" s="280"/>
      <c r="R650" s="280"/>
      <c r="S650" s="391">
        <f t="shared" si="34"/>
        <v>0</v>
      </c>
      <c r="T650" s="391">
        <f t="shared" si="35"/>
        <v>0</v>
      </c>
      <c r="U650" s="11"/>
      <c r="AE650" s="8"/>
    </row>
    <row r="651" spans="1:31" x14ac:dyDescent="0.2">
      <c r="A651" s="165"/>
      <c r="B651" s="165"/>
      <c r="C651" s="165"/>
      <c r="D651" s="1215"/>
      <c r="E651" s="394"/>
      <c r="F651" s="1459"/>
      <c r="G651" s="1216"/>
      <c r="H651" s="155"/>
      <c r="I651" s="155"/>
      <c r="J651" s="1459"/>
      <c r="K651" s="1463"/>
      <c r="L651" s="280"/>
      <c r="M651" s="1218"/>
      <c r="N651" s="325"/>
      <c r="O651" s="297">
        <f t="shared" si="33"/>
        <v>0</v>
      </c>
      <c r="P651" s="1477"/>
      <c r="Q651" s="280"/>
      <c r="R651" s="280"/>
      <c r="S651" s="391">
        <f t="shared" si="34"/>
        <v>0</v>
      </c>
      <c r="T651" s="391">
        <f t="shared" si="35"/>
        <v>0</v>
      </c>
      <c r="U651" s="11"/>
      <c r="AE651" s="8"/>
    </row>
    <row r="652" spans="1:31" x14ac:dyDescent="0.2">
      <c r="A652" s="165"/>
      <c r="B652" s="165"/>
      <c r="C652" s="165"/>
      <c r="D652" s="1215"/>
      <c r="E652" s="394"/>
      <c r="F652" s="1459"/>
      <c r="G652" s="1216"/>
      <c r="H652" s="155"/>
      <c r="I652" s="155"/>
      <c r="J652" s="1459"/>
      <c r="K652" s="1463"/>
      <c r="L652" s="280"/>
      <c r="M652" s="1218"/>
      <c r="N652" s="325"/>
      <c r="O652" s="297">
        <f t="shared" si="33"/>
        <v>0</v>
      </c>
      <c r="P652" s="1477"/>
      <c r="Q652" s="280"/>
      <c r="R652" s="280"/>
      <c r="S652" s="391">
        <f t="shared" si="34"/>
        <v>0</v>
      </c>
      <c r="T652" s="391">
        <f t="shared" si="35"/>
        <v>0</v>
      </c>
      <c r="U652" s="11"/>
      <c r="AE652" s="8"/>
    </row>
    <row r="653" spans="1:31" x14ac:dyDescent="0.2">
      <c r="A653" s="165"/>
      <c r="B653" s="165"/>
      <c r="C653" s="165"/>
      <c r="D653" s="1215"/>
      <c r="E653" s="394"/>
      <c r="F653" s="1459"/>
      <c r="G653" s="1216"/>
      <c r="H653" s="155"/>
      <c r="I653" s="155"/>
      <c r="J653" s="1459"/>
      <c r="K653" s="1463"/>
      <c r="L653" s="280"/>
      <c r="M653" s="1218"/>
      <c r="N653" s="325"/>
      <c r="O653" s="297">
        <f t="shared" si="33"/>
        <v>0</v>
      </c>
      <c r="P653" s="1477"/>
      <c r="Q653" s="280"/>
      <c r="R653" s="280"/>
      <c r="S653" s="391">
        <f t="shared" si="34"/>
        <v>0</v>
      </c>
      <c r="T653" s="391">
        <f t="shared" si="35"/>
        <v>0</v>
      </c>
      <c r="U653" s="11"/>
      <c r="AE653" s="8"/>
    </row>
    <row r="654" spans="1:31" x14ac:dyDescent="0.2">
      <c r="A654" s="165"/>
      <c r="B654" s="165"/>
      <c r="C654" s="165"/>
      <c r="D654" s="1215"/>
      <c r="E654" s="394"/>
      <c r="F654" s="1459"/>
      <c r="G654" s="1216"/>
      <c r="H654" s="155"/>
      <c r="I654" s="155"/>
      <c r="J654" s="1459"/>
      <c r="K654" s="1463"/>
      <c r="L654" s="280"/>
      <c r="M654" s="1218"/>
      <c r="N654" s="325"/>
      <c r="O654" s="297">
        <f t="shared" si="33"/>
        <v>0</v>
      </c>
      <c r="P654" s="1477"/>
      <c r="Q654" s="280"/>
      <c r="R654" s="280"/>
      <c r="S654" s="391">
        <f t="shared" si="34"/>
        <v>0</v>
      </c>
      <c r="T654" s="391">
        <f t="shared" si="35"/>
        <v>0</v>
      </c>
      <c r="U654" s="11"/>
      <c r="AE654" s="8"/>
    </row>
    <row r="655" spans="1:31" x14ac:dyDescent="0.2">
      <c r="A655" s="165"/>
      <c r="B655" s="165"/>
      <c r="C655" s="165"/>
      <c r="D655" s="1215"/>
      <c r="E655" s="394"/>
      <c r="F655" s="1459"/>
      <c r="G655" s="1216"/>
      <c r="H655" s="155"/>
      <c r="I655" s="155"/>
      <c r="J655" s="1459"/>
      <c r="K655" s="1463"/>
      <c r="L655" s="280"/>
      <c r="M655" s="1218"/>
      <c r="N655" s="325"/>
      <c r="O655" s="297">
        <f t="shared" si="33"/>
        <v>0</v>
      </c>
      <c r="P655" s="1477"/>
      <c r="Q655" s="280"/>
      <c r="R655" s="280"/>
      <c r="S655" s="391">
        <f t="shared" si="34"/>
        <v>0</v>
      </c>
      <c r="T655" s="391">
        <f t="shared" si="35"/>
        <v>0</v>
      </c>
      <c r="U655" s="11"/>
      <c r="AE655" s="8"/>
    </row>
    <row r="656" spans="1:31" x14ac:dyDescent="0.2">
      <c r="A656" s="165"/>
      <c r="B656" s="165"/>
      <c r="C656" s="165"/>
      <c r="D656" s="1215"/>
      <c r="E656" s="394"/>
      <c r="F656" s="1459"/>
      <c r="G656" s="1216"/>
      <c r="H656" s="155"/>
      <c r="I656" s="155"/>
      <c r="J656" s="1459"/>
      <c r="K656" s="1463"/>
      <c r="L656" s="280"/>
      <c r="M656" s="1218"/>
      <c r="N656" s="325"/>
      <c r="O656" s="297">
        <f t="shared" si="33"/>
        <v>0</v>
      </c>
      <c r="P656" s="1477"/>
      <c r="Q656" s="280"/>
      <c r="R656" s="280"/>
      <c r="S656" s="391">
        <f t="shared" si="34"/>
        <v>0</v>
      </c>
      <c r="T656" s="391">
        <f t="shared" si="35"/>
        <v>0</v>
      </c>
      <c r="U656" s="11"/>
      <c r="AE656" s="8"/>
    </row>
    <row r="657" spans="1:31" x14ac:dyDescent="0.2">
      <c r="A657" s="165"/>
      <c r="B657" s="165"/>
      <c r="C657" s="165"/>
      <c r="D657" s="1215"/>
      <c r="E657" s="394"/>
      <c r="F657" s="1459"/>
      <c r="G657" s="1216"/>
      <c r="H657" s="155"/>
      <c r="I657" s="155"/>
      <c r="J657" s="1459"/>
      <c r="K657" s="1463"/>
      <c r="L657" s="280"/>
      <c r="M657" s="1218"/>
      <c r="N657" s="325"/>
      <c r="O657" s="297">
        <f t="shared" si="33"/>
        <v>0</v>
      </c>
      <c r="P657" s="1477"/>
      <c r="Q657" s="280"/>
      <c r="R657" s="280"/>
      <c r="S657" s="391">
        <f t="shared" si="34"/>
        <v>0</v>
      </c>
      <c r="T657" s="391">
        <f t="shared" si="35"/>
        <v>0</v>
      </c>
      <c r="U657" s="11"/>
      <c r="AE657" s="8"/>
    </row>
    <row r="658" spans="1:31" x14ac:dyDescent="0.2">
      <c r="A658" s="165"/>
      <c r="B658" s="165"/>
      <c r="C658" s="165"/>
      <c r="D658" s="1215"/>
      <c r="E658" s="394"/>
      <c r="F658" s="1459"/>
      <c r="G658" s="1216"/>
      <c r="H658" s="155"/>
      <c r="I658" s="155"/>
      <c r="J658" s="1459"/>
      <c r="K658" s="1463"/>
      <c r="L658" s="280"/>
      <c r="M658" s="1218"/>
      <c r="N658" s="325"/>
      <c r="O658" s="297">
        <f t="shared" si="33"/>
        <v>0</v>
      </c>
      <c r="P658" s="1477"/>
      <c r="Q658" s="280"/>
      <c r="R658" s="280"/>
      <c r="S658" s="391">
        <f t="shared" si="34"/>
        <v>0</v>
      </c>
      <c r="T658" s="391">
        <f t="shared" si="35"/>
        <v>0</v>
      </c>
      <c r="U658" s="11"/>
      <c r="AE658" s="8"/>
    </row>
    <row r="659" spans="1:31" x14ac:dyDescent="0.2">
      <c r="A659" s="165"/>
      <c r="B659" s="165"/>
      <c r="C659" s="165"/>
      <c r="D659" s="1215"/>
      <c r="E659" s="394"/>
      <c r="F659" s="1459"/>
      <c r="G659" s="1216"/>
      <c r="H659" s="155"/>
      <c r="I659" s="155"/>
      <c r="J659" s="1459"/>
      <c r="K659" s="1463"/>
      <c r="L659" s="280"/>
      <c r="M659" s="1218"/>
      <c r="N659" s="325"/>
      <c r="O659" s="297">
        <f t="shared" si="33"/>
        <v>0</v>
      </c>
      <c r="P659" s="1477"/>
      <c r="Q659" s="280"/>
      <c r="R659" s="280"/>
      <c r="S659" s="391">
        <f t="shared" si="34"/>
        <v>0</v>
      </c>
      <c r="T659" s="391">
        <f t="shared" si="35"/>
        <v>0</v>
      </c>
      <c r="U659" s="11"/>
      <c r="AE659" s="8"/>
    </row>
    <row r="660" spans="1:31" x14ac:dyDescent="0.2">
      <c r="A660" s="165"/>
      <c r="B660" s="165"/>
      <c r="C660" s="165"/>
      <c r="D660" s="1215"/>
      <c r="E660" s="394"/>
      <c r="F660" s="1459"/>
      <c r="G660" s="1216"/>
      <c r="H660" s="155"/>
      <c r="I660" s="155"/>
      <c r="J660" s="1459"/>
      <c r="K660" s="1463"/>
      <c r="L660" s="280"/>
      <c r="M660" s="1218"/>
      <c r="N660" s="325"/>
      <c r="O660" s="297">
        <f t="shared" si="33"/>
        <v>0</v>
      </c>
      <c r="P660" s="1477"/>
      <c r="Q660" s="280"/>
      <c r="R660" s="280"/>
      <c r="S660" s="391">
        <f t="shared" si="34"/>
        <v>0</v>
      </c>
      <c r="T660" s="391">
        <f t="shared" si="35"/>
        <v>0</v>
      </c>
      <c r="U660" s="11"/>
      <c r="AE660" s="8"/>
    </row>
    <row r="661" spans="1:31" x14ac:dyDescent="0.2">
      <c r="A661" s="165"/>
      <c r="B661" s="165"/>
      <c r="C661" s="165"/>
      <c r="D661" s="1215"/>
      <c r="E661" s="394"/>
      <c r="F661" s="1459"/>
      <c r="G661" s="1216"/>
      <c r="H661" s="155"/>
      <c r="I661" s="155"/>
      <c r="J661" s="1459"/>
      <c r="K661" s="1463"/>
      <c r="L661" s="280"/>
      <c r="M661" s="1218"/>
      <c r="N661" s="325"/>
      <c r="O661" s="297">
        <f t="shared" si="33"/>
        <v>0</v>
      </c>
      <c r="P661" s="1477"/>
      <c r="Q661" s="280"/>
      <c r="R661" s="280"/>
      <c r="S661" s="391">
        <f t="shared" si="34"/>
        <v>0</v>
      </c>
      <c r="T661" s="391">
        <f t="shared" si="35"/>
        <v>0</v>
      </c>
      <c r="U661" s="11"/>
      <c r="AE661" s="8"/>
    </row>
    <row r="662" spans="1:31" x14ac:dyDescent="0.2">
      <c r="A662" s="165"/>
      <c r="B662" s="165"/>
      <c r="C662" s="165"/>
      <c r="D662" s="1215"/>
      <c r="E662" s="394"/>
      <c r="F662" s="1459"/>
      <c r="G662" s="1216"/>
      <c r="H662" s="155"/>
      <c r="I662" s="155"/>
      <c r="J662" s="1459"/>
      <c r="K662" s="1463"/>
      <c r="L662" s="280"/>
      <c r="M662" s="1218"/>
      <c r="N662" s="325"/>
      <c r="O662" s="297">
        <f t="shared" si="33"/>
        <v>0</v>
      </c>
      <c r="P662" s="1477"/>
      <c r="Q662" s="280"/>
      <c r="R662" s="280"/>
      <c r="S662" s="391">
        <f t="shared" si="34"/>
        <v>0</v>
      </c>
      <c r="T662" s="391">
        <f t="shared" si="35"/>
        <v>0</v>
      </c>
      <c r="U662" s="11"/>
      <c r="AE662" s="8"/>
    </row>
    <row r="663" spans="1:31" x14ac:dyDescent="0.2">
      <c r="A663" s="165"/>
      <c r="B663" s="165"/>
      <c r="C663" s="165"/>
      <c r="D663" s="1215"/>
      <c r="E663" s="394"/>
      <c r="F663" s="1459"/>
      <c r="G663" s="1216"/>
      <c r="H663" s="155"/>
      <c r="I663" s="155"/>
      <c r="J663" s="1459"/>
      <c r="K663" s="1463"/>
      <c r="L663" s="280"/>
      <c r="M663" s="1218"/>
      <c r="N663" s="325"/>
      <c r="O663" s="297">
        <f t="shared" si="33"/>
        <v>0</v>
      </c>
      <c r="P663" s="1477"/>
      <c r="Q663" s="280"/>
      <c r="R663" s="280"/>
      <c r="S663" s="391">
        <f t="shared" si="34"/>
        <v>0</v>
      </c>
      <c r="T663" s="391">
        <f t="shared" si="35"/>
        <v>0</v>
      </c>
      <c r="U663" s="11"/>
      <c r="AE663" s="8"/>
    </row>
    <row r="664" spans="1:31" x14ac:dyDescent="0.2">
      <c r="A664" s="165"/>
      <c r="B664" s="165"/>
      <c r="C664" s="165"/>
      <c r="D664" s="1215"/>
      <c r="E664" s="394"/>
      <c r="F664" s="1459"/>
      <c r="G664" s="1216"/>
      <c r="H664" s="155"/>
      <c r="I664" s="155"/>
      <c r="J664" s="1459"/>
      <c r="K664" s="1463"/>
      <c r="L664" s="280"/>
      <c r="M664" s="1218"/>
      <c r="N664" s="325"/>
      <c r="O664" s="297">
        <f t="shared" si="33"/>
        <v>0</v>
      </c>
      <c r="P664" s="1477"/>
      <c r="Q664" s="280"/>
      <c r="R664" s="280"/>
      <c r="S664" s="391">
        <f t="shared" si="34"/>
        <v>0</v>
      </c>
      <c r="T664" s="391">
        <f t="shared" si="35"/>
        <v>0</v>
      </c>
      <c r="U664" s="11"/>
      <c r="AE664" s="8"/>
    </row>
    <row r="665" spans="1:31" x14ac:dyDescent="0.2">
      <c r="A665" s="165"/>
      <c r="B665" s="165"/>
      <c r="C665" s="165"/>
      <c r="D665" s="1215"/>
      <c r="E665" s="394"/>
      <c r="F665" s="1459"/>
      <c r="G665" s="1216"/>
      <c r="H665" s="155"/>
      <c r="I665" s="155"/>
      <c r="J665" s="1459"/>
      <c r="K665" s="1463"/>
      <c r="L665" s="280"/>
      <c r="M665" s="1218"/>
      <c r="N665" s="325"/>
      <c r="O665" s="297">
        <f t="shared" si="33"/>
        <v>0</v>
      </c>
      <c r="P665" s="1477"/>
      <c r="Q665" s="280"/>
      <c r="R665" s="280"/>
      <c r="S665" s="391">
        <f t="shared" si="34"/>
        <v>0</v>
      </c>
      <c r="T665" s="391">
        <f t="shared" si="35"/>
        <v>0</v>
      </c>
      <c r="U665" s="11"/>
      <c r="AE665" s="8"/>
    </row>
    <row r="666" spans="1:31" x14ac:dyDescent="0.2">
      <c r="A666" s="165"/>
      <c r="B666" s="165"/>
      <c r="C666" s="165"/>
      <c r="D666" s="1215"/>
      <c r="E666" s="394"/>
      <c r="F666" s="1459"/>
      <c r="G666" s="1216"/>
      <c r="H666" s="155"/>
      <c r="I666" s="155"/>
      <c r="J666" s="1459"/>
      <c r="K666" s="1463"/>
      <c r="L666" s="280"/>
      <c r="M666" s="1218"/>
      <c r="N666" s="325"/>
      <c r="O666" s="297">
        <f t="shared" si="33"/>
        <v>0</v>
      </c>
      <c r="P666" s="1477"/>
      <c r="Q666" s="280"/>
      <c r="R666" s="280"/>
      <c r="S666" s="391">
        <f t="shared" si="34"/>
        <v>0</v>
      </c>
      <c r="T666" s="391">
        <f t="shared" si="35"/>
        <v>0</v>
      </c>
      <c r="U666" s="11"/>
      <c r="AE666" s="8"/>
    </row>
    <row r="667" spans="1:31" x14ac:dyDescent="0.2">
      <c r="A667" s="165"/>
      <c r="B667" s="165"/>
      <c r="C667" s="165"/>
      <c r="D667" s="1215"/>
      <c r="E667" s="394"/>
      <c r="F667" s="1459"/>
      <c r="G667" s="1216"/>
      <c r="H667" s="155"/>
      <c r="I667" s="155"/>
      <c r="J667" s="1459"/>
      <c r="K667" s="1463"/>
      <c r="L667" s="280"/>
      <c r="M667" s="1218"/>
      <c r="N667" s="325"/>
      <c r="O667" s="297">
        <f t="shared" si="33"/>
        <v>0</v>
      </c>
      <c r="P667" s="1477"/>
      <c r="Q667" s="280"/>
      <c r="R667" s="280"/>
      <c r="S667" s="391">
        <f t="shared" si="34"/>
        <v>0</v>
      </c>
      <c r="T667" s="391">
        <f t="shared" si="35"/>
        <v>0</v>
      </c>
      <c r="U667" s="11"/>
      <c r="AE667" s="8"/>
    </row>
    <row r="668" spans="1:31" x14ac:dyDescent="0.2">
      <c r="A668" s="165"/>
      <c r="B668" s="165"/>
      <c r="C668" s="165"/>
      <c r="D668" s="1215"/>
      <c r="E668" s="394"/>
      <c r="F668" s="1459"/>
      <c r="G668" s="1216"/>
      <c r="H668" s="155"/>
      <c r="I668" s="155"/>
      <c r="J668" s="1459"/>
      <c r="K668" s="1463"/>
      <c r="L668" s="280"/>
      <c r="M668" s="1218"/>
      <c r="N668" s="325"/>
      <c r="O668" s="297">
        <f t="shared" si="33"/>
        <v>0</v>
      </c>
      <c r="P668" s="1477"/>
      <c r="Q668" s="280"/>
      <c r="R668" s="280"/>
      <c r="S668" s="391">
        <f t="shared" si="34"/>
        <v>0</v>
      </c>
      <c r="T668" s="391">
        <f t="shared" si="35"/>
        <v>0</v>
      </c>
      <c r="U668" s="11"/>
      <c r="AE668" s="8"/>
    </row>
    <row r="669" spans="1:31" x14ac:dyDescent="0.2">
      <c r="A669" s="165"/>
      <c r="B669" s="165"/>
      <c r="C669" s="165"/>
      <c r="D669" s="1215"/>
      <c r="E669" s="394"/>
      <c r="F669" s="1459"/>
      <c r="G669" s="1216"/>
      <c r="H669" s="155"/>
      <c r="I669" s="155"/>
      <c r="J669" s="1459"/>
      <c r="K669" s="1463"/>
      <c r="L669" s="280"/>
      <c r="M669" s="1218"/>
      <c r="N669" s="325"/>
      <c r="O669" s="297">
        <f t="shared" si="33"/>
        <v>0</v>
      </c>
      <c r="P669" s="1477"/>
      <c r="Q669" s="280"/>
      <c r="R669" s="280"/>
      <c r="S669" s="391">
        <f t="shared" si="34"/>
        <v>0</v>
      </c>
      <c r="T669" s="391">
        <f t="shared" si="35"/>
        <v>0</v>
      </c>
      <c r="U669" s="11"/>
      <c r="AE669" s="8"/>
    </row>
    <row r="670" spans="1:31" x14ac:dyDescent="0.2">
      <c r="A670" s="165"/>
      <c r="B670" s="165"/>
      <c r="C670" s="165"/>
      <c r="D670" s="1215"/>
      <c r="E670" s="394"/>
      <c r="F670" s="1459"/>
      <c r="G670" s="1216"/>
      <c r="H670" s="155"/>
      <c r="I670" s="155"/>
      <c r="J670" s="1459"/>
      <c r="K670" s="1463"/>
      <c r="L670" s="280"/>
      <c r="M670" s="1218"/>
      <c r="N670" s="325"/>
      <c r="O670" s="297">
        <f t="shared" si="33"/>
        <v>0</v>
      </c>
      <c r="P670" s="1477"/>
      <c r="Q670" s="280"/>
      <c r="R670" s="280"/>
      <c r="S670" s="391">
        <f t="shared" si="34"/>
        <v>0</v>
      </c>
      <c r="T670" s="391">
        <f t="shared" si="35"/>
        <v>0</v>
      </c>
      <c r="U670" s="11"/>
      <c r="AE670" s="8"/>
    </row>
    <row r="671" spans="1:31" x14ac:dyDescent="0.2">
      <c r="A671" s="165"/>
      <c r="B671" s="165"/>
      <c r="C671" s="165"/>
      <c r="D671" s="1215"/>
      <c r="E671" s="394"/>
      <c r="F671" s="1459"/>
      <c r="G671" s="1216"/>
      <c r="H671" s="155"/>
      <c r="I671" s="155"/>
      <c r="J671" s="1459"/>
      <c r="K671" s="1463"/>
      <c r="L671" s="280"/>
      <c r="M671" s="1218"/>
      <c r="N671" s="325"/>
      <c r="O671" s="297">
        <f t="shared" si="33"/>
        <v>0</v>
      </c>
      <c r="P671" s="1477"/>
      <c r="Q671" s="280"/>
      <c r="R671" s="280"/>
      <c r="S671" s="391">
        <f t="shared" si="34"/>
        <v>0</v>
      </c>
      <c r="T671" s="391">
        <f t="shared" si="35"/>
        <v>0</v>
      </c>
      <c r="U671" s="11"/>
      <c r="AE671" s="8"/>
    </row>
    <row r="672" spans="1:31" x14ac:dyDescent="0.2">
      <c r="A672" s="165"/>
      <c r="B672" s="165"/>
      <c r="C672" s="165"/>
      <c r="D672" s="1215"/>
      <c r="E672" s="394"/>
      <c r="F672" s="1459"/>
      <c r="G672" s="1216"/>
      <c r="H672" s="155"/>
      <c r="I672" s="155"/>
      <c r="J672" s="1459"/>
      <c r="K672" s="1463"/>
      <c r="L672" s="280"/>
      <c r="M672" s="1218"/>
      <c r="N672" s="325"/>
      <c r="O672" s="297">
        <f t="shared" si="33"/>
        <v>0</v>
      </c>
      <c r="P672" s="1477"/>
      <c r="Q672" s="280"/>
      <c r="R672" s="280"/>
      <c r="S672" s="391">
        <f t="shared" si="34"/>
        <v>0</v>
      </c>
      <c r="T672" s="391">
        <f t="shared" si="35"/>
        <v>0</v>
      </c>
      <c r="U672" s="11"/>
      <c r="AE672" s="8"/>
    </row>
    <row r="673" spans="1:31" x14ac:dyDescent="0.2">
      <c r="A673" s="165"/>
      <c r="B673" s="165"/>
      <c r="C673" s="165"/>
      <c r="D673" s="1215"/>
      <c r="E673" s="394"/>
      <c r="F673" s="1459"/>
      <c r="G673" s="1216"/>
      <c r="H673" s="155"/>
      <c r="I673" s="155"/>
      <c r="J673" s="1459"/>
      <c r="K673" s="1463"/>
      <c r="L673" s="280"/>
      <c r="M673" s="1218"/>
      <c r="N673" s="325"/>
      <c r="O673" s="297">
        <f t="shared" ref="O673:O736" si="36">M673+N673</f>
        <v>0</v>
      </c>
      <c r="P673" s="1477"/>
      <c r="Q673" s="280"/>
      <c r="R673" s="280"/>
      <c r="S673" s="391">
        <f t="shared" ref="S673:S736" si="37">IF(K673=$AA$46,O673,0)</f>
        <v>0</v>
      </c>
      <c r="T673" s="391">
        <f t="shared" ref="T673:T736" si="38">IF(OR(K673=$AA$47,ISBLANK(K673)),O673,0)</f>
        <v>0</v>
      </c>
      <c r="U673" s="11"/>
      <c r="AE673" s="8"/>
    </row>
    <row r="674" spans="1:31" x14ac:dyDescent="0.2">
      <c r="A674" s="165"/>
      <c r="B674" s="165"/>
      <c r="C674" s="165"/>
      <c r="D674" s="1215"/>
      <c r="E674" s="394"/>
      <c r="F674" s="1459"/>
      <c r="G674" s="1216"/>
      <c r="H674" s="155"/>
      <c r="I674" s="155"/>
      <c r="J674" s="1459"/>
      <c r="K674" s="1463"/>
      <c r="L674" s="280"/>
      <c r="M674" s="1218"/>
      <c r="N674" s="325"/>
      <c r="O674" s="297">
        <f t="shared" si="36"/>
        <v>0</v>
      </c>
      <c r="P674" s="1477"/>
      <c r="Q674" s="280"/>
      <c r="R674" s="280"/>
      <c r="S674" s="391">
        <f t="shared" si="37"/>
        <v>0</v>
      </c>
      <c r="T674" s="391">
        <f t="shared" si="38"/>
        <v>0</v>
      </c>
      <c r="U674" s="11"/>
      <c r="AE674" s="8"/>
    </row>
    <row r="675" spans="1:31" x14ac:dyDescent="0.2">
      <c r="A675" s="165"/>
      <c r="B675" s="165"/>
      <c r="C675" s="165"/>
      <c r="D675" s="1215"/>
      <c r="E675" s="394"/>
      <c r="F675" s="1459"/>
      <c r="G675" s="1216"/>
      <c r="H675" s="155"/>
      <c r="I675" s="155"/>
      <c r="J675" s="1459"/>
      <c r="K675" s="1463"/>
      <c r="L675" s="280"/>
      <c r="M675" s="1218"/>
      <c r="N675" s="325"/>
      <c r="O675" s="297">
        <f t="shared" si="36"/>
        <v>0</v>
      </c>
      <c r="P675" s="1477"/>
      <c r="Q675" s="280"/>
      <c r="R675" s="280"/>
      <c r="S675" s="391">
        <f t="shared" si="37"/>
        <v>0</v>
      </c>
      <c r="T675" s="391">
        <f t="shared" si="38"/>
        <v>0</v>
      </c>
      <c r="U675" s="11"/>
      <c r="AE675" s="8"/>
    </row>
    <row r="676" spans="1:31" x14ac:dyDescent="0.2">
      <c r="A676" s="165"/>
      <c r="B676" s="165"/>
      <c r="C676" s="165"/>
      <c r="D676" s="1215"/>
      <c r="E676" s="394"/>
      <c r="F676" s="1459"/>
      <c r="G676" s="1216"/>
      <c r="H676" s="155"/>
      <c r="I676" s="155"/>
      <c r="J676" s="1459"/>
      <c r="K676" s="1463"/>
      <c r="L676" s="280"/>
      <c r="M676" s="1218"/>
      <c r="N676" s="325"/>
      <c r="O676" s="297">
        <f t="shared" si="36"/>
        <v>0</v>
      </c>
      <c r="P676" s="1477"/>
      <c r="Q676" s="280"/>
      <c r="R676" s="280"/>
      <c r="S676" s="391">
        <f t="shared" si="37"/>
        <v>0</v>
      </c>
      <c r="T676" s="391">
        <f t="shared" si="38"/>
        <v>0</v>
      </c>
      <c r="U676" s="11"/>
      <c r="AE676" s="8"/>
    </row>
    <row r="677" spans="1:31" x14ac:dyDescent="0.2">
      <c r="A677" s="165"/>
      <c r="B677" s="165"/>
      <c r="C677" s="165"/>
      <c r="D677" s="1215"/>
      <c r="E677" s="394"/>
      <c r="F677" s="1459"/>
      <c r="G677" s="1216"/>
      <c r="H677" s="155"/>
      <c r="I677" s="155"/>
      <c r="J677" s="1459"/>
      <c r="K677" s="1463"/>
      <c r="L677" s="280"/>
      <c r="M677" s="1218"/>
      <c r="N677" s="325"/>
      <c r="O677" s="297">
        <f t="shared" si="36"/>
        <v>0</v>
      </c>
      <c r="P677" s="1477"/>
      <c r="Q677" s="280"/>
      <c r="R677" s="280"/>
      <c r="S677" s="391">
        <f t="shared" si="37"/>
        <v>0</v>
      </c>
      <c r="T677" s="391">
        <f t="shared" si="38"/>
        <v>0</v>
      </c>
      <c r="U677" s="11"/>
      <c r="AE677" s="8"/>
    </row>
    <row r="678" spans="1:31" x14ac:dyDescent="0.2">
      <c r="A678" s="165"/>
      <c r="B678" s="165"/>
      <c r="C678" s="165"/>
      <c r="D678" s="1215"/>
      <c r="E678" s="394"/>
      <c r="F678" s="1459"/>
      <c r="G678" s="1216"/>
      <c r="H678" s="155"/>
      <c r="I678" s="155"/>
      <c r="J678" s="1459"/>
      <c r="K678" s="1463"/>
      <c r="L678" s="280"/>
      <c r="M678" s="1218"/>
      <c r="N678" s="325"/>
      <c r="O678" s="297">
        <f t="shared" si="36"/>
        <v>0</v>
      </c>
      <c r="P678" s="1477"/>
      <c r="Q678" s="280"/>
      <c r="R678" s="280"/>
      <c r="S678" s="391">
        <f t="shared" si="37"/>
        <v>0</v>
      </c>
      <c r="T678" s="391">
        <f t="shared" si="38"/>
        <v>0</v>
      </c>
      <c r="U678" s="11"/>
      <c r="AE678" s="8"/>
    </row>
    <row r="679" spans="1:31" x14ac:dyDescent="0.2">
      <c r="A679" s="165"/>
      <c r="B679" s="165"/>
      <c r="C679" s="165"/>
      <c r="D679" s="1215"/>
      <c r="E679" s="394"/>
      <c r="F679" s="1459"/>
      <c r="G679" s="1216"/>
      <c r="H679" s="155"/>
      <c r="I679" s="155"/>
      <c r="J679" s="1459"/>
      <c r="K679" s="1463"/>
      <c r="L679" s="280"/>
      <c r="M679" s="1218"/>
      <c r="N679" s="325"/>
      <c r="O679" s="297">
        <f t="shared" si="36"/>
        <v>0</v>
      </c>
      <c r="P679" s="1477"/>
      <c r="Q679" s="280"/>
      <c r="R679" s="280"/>
      <c r="S679" s="391">
        <f t="shared" si="37"/>
        <v>0</v>
      </c>
      <c r="T679" s="391">
        <f t="shared" si="38"/>
        <v>0</v>
      </c>
      <c r="U679" s="11"/>
      <c r="AE679" s="8"/>
    </row>
    <row r="680" spans="1:31" x14ac:dyDescent="0.2">
      <c r="A680" s="165"/>
      <c r="B680" s="165"/>
      <c r="C680" s="165"/>
      <c r="D680" s="1215"/>
      <c r="E680" s="394"/>
      <c r="F680" s="1459"/>
      <c r="G680" s="1216"/>
      <c r="H680" s="155"/>
      <c r="I680" s="155"/>
      <c r="J680" s="1459"/>
      <c r="K680" s="1463"/>
      <c r="L680" s="280"/>
      <c r="M680" s="1218"/>
      <c r="N680" s="325"/>
      <c r="O680" s="297">
        <f t="shared" si="36"/>
        <v>0</v>
      </c>
      <c r="P680" s="1477"/>
      <c r="Q680" s="280"/>
      <c r="R680" s="280"/>
      <c r="S680" s="391">
        <f t="shared" si="37"/>
        <v>0</v>
      </c>
      <c r="T680" s="391">
        <f t="shared" si="38"/>
        <v>0</v>
      </c>
      <c r="U680" s="11"/>
      <c r="AE680" s="8"/>
    </row>
    <row r="681" spans="1:31" x14ac:dyDescent="0.2">
      <c r="A681" s="165"/>
      <c r="B681" s="165"/>
      <c r="C681" s="165"/>
      <c r="D681" s="1215"/>
      <c r="E681" s="394"/>
      <c r="F681" s="1459"/>
      <c r="G681" s="1216"/>
      <c r="H681" s="155"/>
      <c r="I681" s="155"/>
      <c r="J681" s="1459"/>
      <c r="K681" s="1463"/>
      <c r="L681" s="280"/>
      <c r="M681" s="1218"/>
      <c r="N681" s="325"/>
      <c r="O681" s="297">
        <f t="shared" si="36"/>
        <v>0</v>
      </c>
      <c r="P681" s="1477"/>
      <c r="Q681" s="280"/>
      <c r="R681" s="280"/>
      <c r="S681" s="391">
        <f t="shared" si="37"/>
        <v>0</v>
      </c>
      <c r="T681" s="391">
        <f t="shared" si="38"/>
        <v>0</v>
      </c>
      <c r="U681" s="11"/>
      <c r="AE681" s="8"/>
    </row>
    <row r="682" spans="1:31" x14ac:dyDescent="0.2">
      <c r="A682" s="165"/>
      <c r="B682" s="165"/>
      <c r="C682" s="165"/>
      <c r="D682" s="1215"/>
      <c r="E682" s="394"/>
      <c r="F682" s="1459"/>
      <c r="G682" s="1216"/>
      <c r="H682" s="155"/>
      <c r="I682" s="155"/>
      <c r="J682" s="1459"/>
      <c r="K682" s="1463"/>
      <c r="L682" s="280"/>
      <c r="M682" s="1218"/>
      <c r="N682" s="325"/>
      <c r="O682" s="297">
        <f t="shared" si="36"/>
        <v>0</v>
      </c>
      <c r="P682" s="1477"/>
      <c r="Q682" s="280"/>
      <c r="R682" s="280"/>
      <c r="S682" s="391">
        <f t="shared" si="37"/>
        <v>0</v>
      </c>
      <c r="T682" s="391">
        <f t="shared" si="38"/>
        <v>0</v>
      </c>
      <c r="U682" s="11"/>
      <c r="AE682" s="8"/>
    </row>
    <row r="683" spans="1:31" x14ac:dyDescent="0.2">
      <c r="A683" s="165"/>
      <c r="B683" s="165"/>
      <c r="C683" s="165"/>
      <c r="D683" s="1215"/>
      <c r="E683" s="394"/>
      <c r="F683" s="1459"/>
      <c r="G683" s="1216"/>
      <c r="H683" s="155"/>
      <c r="I683" s="155"/>
      <c r="J683" s="1459"/>
      <c r="K683" s="1463"/>
      <c r="L683" s="280"/>
      <c r="M683" s="1218"/>
      <c r="N683" s="325"/>
      <c r="O683" s="297">
        <f t="shared" si="36"/>
        <v>0</v>
      </c>
      <c r="P683" s="1477"/>
      <c r="Q683" s="280"/>
      <c r="R683" s="280"/>
      <c r="S683" s="391">
        <f t="shared" si="37"/>
        <v>0</v>
      </c>
      <c r="T683" s="391">
        <f t="shared" si="38"/>
        <v>0</v>
      </c>
      <c r="U683" s="11"/>
      <c r="AE683" s="8"/>
    </row>
    <row r="684" spans="1:31" x14ac:dyDescent="0.2">
      <c r="A684" s="165"/>
      <c r="B684" s="165"/>
      <c r="C684" s="165"/>
      <c r="D684" s="1215"/>
      <c r="E684" s="394"/>
      <c r="F684" s="1459"/>
      <c r="G684" s="1216"/>
      <c r="H684" s="155"/>
      <c r="I684" s="155"/>
      <c r="J684" s="1459"/>
      <c r="K684" s="1463"/>
      <c r="L684" s="280"/>
      <c r="M684" s="1218"/>
      <c r="N684" s="325"/>
      <c r="O684" s="297">
        <f t="shared" si="36"/>
        <v>0</v>
      </c>
      <c r="P684" s="1477"/>
      <c r="Q684" s="280"/>
      <c r="R684" s="280"/>
      <c r="S684" s="391">
        <f t="shared" si="37"/>
        <v>0</v>
      </c>
      <c r="T684" s="391">
        <f t="shared" si="38"/>
        <v>0</v>
      </c>
      <c r="U684" s="11"/>
      <c r="AE684" s="8"/>
    </row>
    <row r="685" spans="1:31" x14ac:dyDescent="0.2">
      <c r="A685" s="165"/>
      <c r="B685" s="165"/>
      <c r="C685" s="165"/>
      <c r="D685" s="1215"/>
      <c r="E685" s="394"/>
      <c r="F685" s="1459"/>
      <c r="G685" s="1216"/>
      <c r="H685" s="155"/>
      <c r="I685" s="155"/>
      <c r="J685" s="1459"/>
      <c r="K685" s="1463"/>
      <c r="L685" s="280"/>
      <c r="M685" s="1218"/>
      <c r="N685" s="325"/>
      <c r="O685" s="297">
        <f t="shared" si="36"/>
        <v>0</v>
      </c>
      <c r="P685" s="1477"/>
      <c r="Q685" s="280"/>
      <c r="R685" s="280"/>
      <c r="S685" s="391">
        <f t="shared" si="37"/>
        <v>0</v>
      </c>
      <c r="T685" s="391">
        <f t="shared" si="38"/>
        <v>0</v>
      </c>
      <c r="U685" s="11"/>
      <c r="AE685" s="8"/>
    </row>
    <row r="686" spans="1:31" x14ac:dyDescent="0.2">
      <c r="A686" s="165"/>
      <c r="B686" s="165"/>
      <c r="C686" s="165"/>
      <c r="D686" s="1215"/>
      <c r="E686" s="394"/>
      <c r="F686" s="1459"/>
      <c r="G686" s="1216"/>
      <c r="H686" s="155"/>
      <c r="I686" s="155"/>
      <c r="J686" s="1459"/>
      <c r="K686" s="1463"/>
      <c r="L686" s="280"/>
      <c r="M686" s="1218"/>
      <c r="N686" s="325"/>
      <c r="O686" s="297">
        <f t="shared" si="36"/>
        <v>0</v>
      </c>
      <c r="P686" s="1477"/>
      <c r="Q686" s="280"/>
      <c r="R686" s="280"/>
      <c r="S686" s="391">
        <f t="shared" si="37"/>
        <v>0</v>
      </c>
      <c r="T686" s="391">
        <f t="shared" si="38"/>
        <v>0</v>
      </c>
      <c r="U686" s="11"/>
      <c r="AE686" s="8"/>
    </row>
    <row r="687" spans="1:31" x14ac:dyDescent="0.2">
      <c r="A687" s="165"/>
      <c r="B687" s="165"/>
      <c r="C687" s="165"/>
      <c r="D687" s="1215"/>
      <c r="E687" s="394"/>
      <c r="F687" s="1459"/>
      <c r="G687" s="1216"/>
      <c r="H687" s="155"/>
      <c r="I687" s="155"/>
      <c r="J687" s="1459"/>
      <c r="K687" s="1463"/>
      <c r="L687" s="280"/>
      <c r="M687" s="1218"/>
      <c r="N687" s="325"/>
      <c r="O687" s="297">
        <f t="shared" si="36"/>
        <v>0</v>
      </c>
      <c r="P687" s="1477"/>
      <c r="Q687" s="280"/>
      <c r="R687" s="280"/>
      <c r="S687" s="391">
        <f t="shared" si="37"/>
        <v>0</v>
      </c>
      <c r="T687" s="391">
        <f t="shared" si="38"/>
        <v>0</v>
      </c>
      <c r="U687" s="11"/>
      <c r="AE687" s="8"/>
    </row>
    <row r="688" spans="1:31" x14ac:dyDescent="0.2">
      <c r="A688" s="165"/>
      <c r="B688" s="165"/>
      <c r="C688" s="165"/>
      <c r="D688" s="1215"/>
      <c r="E688" s="394"/>
      <c r="F688" s="1459"/>
      <c r="G688" s="1216"/>
      <c r="H688" s="155"/>
      <c r="I688" s="155"/>
      <c r="J688" s="1459"/>
      <c r="K688" s="1463"/>
      <c r="L688" s="280"/>
      <c r="M688" s="1218"/>
      <c r="N688" s="325"/>
      <c r="O688" s="297">
        <f t="shared" si="36"/>
        <v>0</v>
      </c>
      <c r="P688" s="1477"/>
      <c r="Q688" s="280"/>
      <c r="R688" s="280"/>
      <c r="S688" s="391">
        <f t="shared" si="37"/>
        <v>0</v>
      </c>
      <c r="T688" s="391">
        <f t="shared" si="38"/>
        <v>0</v>
      </c>
      <c r="U688" s="11"/>
      <c r="AE688" s="8"/>
    </row>
    <row r="689" spans="1:31" x14ac:dyDescent="0.2">
      <c r="A689" s="165"/>
      <c r="B689" s="165"/>
      <c r="C689" s="165"/>
      <c r="D689" s="1215"/>
      <c r="E689" s="394"/>
      <c r="F689" s="1459"/>
      <c r="G689" s="1216"/>
      <c r="H689" s="155"/>
      <c r="I689" s="155"/>
      <c r="J689" s="1459"/>
      <c r="K689" s="1463"/>
      <c r="L689" s="280"/>
      <c r="M689" s="1218"/>
      <c r="N689" s="325"/>
      <c r="O689" s="297">
        <f t="shared" si="36"/>
        <v>0</v>
      </c>
      <c r="P689" s="1477"/>
      <c r="Q689" s="280"/>
      <c r="R689" s="280"/>
      <c r="S689" s="391">
        <f t="shared" si="37"/>
        <v>0</v>
      </c>
      <c r="T689" s="391">
        <f t="shared" si="38"/>
        <v>0</v>
      </c>
      <c r="U689" s="11"/>
      <c r="AE689" s="8"/>
    </row>
    <row r="690" spans="1:31" x14ac:dyDescent="0.2">
      <c r="A690" s="165"/>
      <c r="B690" s="165"/>
      <c r="C690" s="165"/>
      <c r="D690" s="1215"/>
      <c r="E690" s="394"/>
      <c r="F690" s="1459"/>
      <c r="G690" s="1216"/>
      <c r="H690" s="155"/>
      <c r="I690" s="155"/>
      <c r="J690" s="1459"/>
      <c r="K690" s="1463"/>
      <c r="L690" s="280"/>
      <c r="M690" s="1218"/>
      <c r="N690" s="325"/>
      <c r="O690" s="297">
        <f t="shared" si="36"/>
        <v>0</v>
      </c>
      <c r="P690" s="1477"/>
      <c r="Q690" s="280"/>
      <c r="R690" s="280"/>
      <c r="S690" s="391">
        <f t="shared" si="37"/>
        <v>0</v>
      </c>
      <c r="T690" s="391">
        <f t="shared" si="38"/>
        <v>0</v>
      </c>
      <c r="U690" s="11"/>
      <c r="AE690" s="8"/>
    </row>
    <row r="691" spans="1:31" x14ac:dyDescent="0.2">
      <c r="A691" s="165"/>
      <c r="B691" s="165"/>
      <c r="C691" s="165"/>
      <c r="D691" s="1215"/>
      <c r="E691" s="394"/>
      <c r="F691" s="1459"/>
      <c r="G691" s="1216"/>
      <c r="H691" s="155"/>
      <c r="I691" s="155"/>
      <c r="J691" s="1459"/>
      <c r="K691" s="1463"/>
      <c r="L691" s="280"/>
      <c r="M691" s="1218"/>
      <c r="N691" s="325"/>
      <c r="O691" s="297">
        <f t="shared" si="36"/>
        <v>0</v>
      </c>
      <c r="P691" s="1477"/>
      <c r="Q691" s="280"/>
      <c r="R691" s="280"/>
      <c r="S691" s="391">
        <f t="shared" si="37"/>
        <v>0</v>
      </c>
      <c r="T691" s="391">
        <f t="shared" si="38"/>
        <v>0</v>
      </c>
      <c r="U691" s="11"/>
      <c r="AE691" s="8"/>
    </row>
    <row r="692" spans="1:31" x14ac:dyDescent="0.2">
      <c r="A692" s="165"/>
      <c r="B692" s="165"/>
      <c r="C692" s="165"/>
      <c r="D692" s="1215"/>
      <c r="E692" s="394"/>
      <c r="F692" s="1459"/>
      <c r="G692" s="1216"/>
      <c r="H692" s="155"/>
      <c r="I692" s="155"/>
      <c r="J692" s="1459"/>
      <c r="K692" s="1463"/>
      <c r="L692" s="280"/>
      <c r="M692" s="1218"/>
      <c r="N692" s="325"/>
      <c r="O692" s="297">
        <f t="shared" si="36"/>
        <v>0</v>
      </c>
      <c r="P692" s="1477"/>
      <c r="Q692" s="280"/>
      <c r="R692" s="280"/>
      <c r="S692" s="391">
        <f t="shared" si="37"/>
        <v>0</v>
      </c>
      <c r="T692" s="391">
        <f t="shared" si="38"/>
        <v>0</v>
      </c>
      <c r="U692" s="11"/>
      <c r="AE692" s="8"/>
    </row>
    <row r="693" spans="1:31" x14ac:dyDescent="0.2">
      <c r="A693" s="165"/>
      <c r="B693" s="165"/>
      <c r="C693" s="165"/>
      <c r="D693" s="1215"/>
      <c r="E693" s="394"/>
      <c r="F693" s="1459"/>
      <c r="G693" s="1216"/>
      <c r="H693" s="155"/>
      <c r="I693" s="155"/>
      <c r="J693" s="1459"/>
      <c r="K693" s="1463"/>
      <c r="L693" s="280"/>
      <c r="M693" s="1218"/>
      <c r="N693" s="325"/>
      <c r="O693" s="297">
        <f t="shared" si="36"/>
        <v>0</v>
      </c>
      <c r="P693" s="1477"/>
      <c r="Q693" s="280"/>
      <c r="R693" s="280"/>
      <c r="S693" s="391">
        <f t="shared" si="37"/>
        <v>0</v>
      </c>
      <c r="T693" s="391">
        <f t="shared" si="38"/>
        <v>0</v>
      </c>
      <c r="U693" s="11"/>
      <c r="AE693" s="8"/>
    </row>
    <row r="694" spans="1:31" x14ac:dyDescent="0.2">
      <c r="A694" s="165"/>
      <c r="B694" s="165"/>
      <c r="C694" s="165"/>
      <c r="D694" s="1215"/>
      <c r="E694" s="394"/>
      <c r="F694" s="1459"/>
      <c r="G694" s="1216"/>
      <c r="H694" s="155"/>
      <c r="I694" s="155"/>
      <c r="J694" s="1459"/>
      <c r="K694" s="1463"/>
      <c r="L694" s="280"/>
      <c r="M694" s="1218"/>
      <c r="N694" s="325"/>
      <c r="O694" s="297">
        <f t="shared" si="36"/>
        <v>0</v>
      </c>
      <c r="P694" s="1477"/>
      <c r="Q694" s="280"/>
      <c r="R694" s="280"/>
      <c r="S694" s="391">
        <f t="shared" si="37"/>
        <v>0</v>
      </c>
      <c r="T694" s="391">
        <f t="shared" si="38"/>
        <v>0</v>
      </c>
      <c r="U694" s="11"/>
      <c r="AE694" s="8"/>
    </row>
    <row r="695" spans="1:31" x14ac:dyDescent="0.2">
      <c r="A695" s="165"/>
      <c r="B695" s="165"/>
      <c r="C695" s="165"/>
      <c r="D695" s="1215"/>
      <c r="E695" s="394"/>
      <c r="F695" s="1459"/>
      <c r="G695" s="1216"/>
      <c r="H695" s="155"/>
      <c r="I695" s="155"/>
      <c r="J695" s="1459"/>
      <c r="K695" s="1463"/>
      <c r="L695" s="280"/>
      <c r="M695" s="1218"/>
      <c r="N695" s="325"/>
      <c r="O695" s="297">
        <f t="shared" si="36"/>
        <v>0</v>
      </c>
      <c r="P695" s="1477"/>
      <c r="Q695" s="280"/>
      <c r="R695" s="280"/>
      <c r="S695" s="391">
        <f t="shared" si="37"/>
        <v>0</v>
      </c>
      <c r="T695" s="391">
        <f t="shared" si="38"/>
        <v>0</v>
      </c>
      <c r="U695" s="11"/>
      <c r="AE695" s="8"/>
    </row>
    <row r="696" spans="1:31" x14ac:dyDescent="0.2">
      <c r="A696" s="165"/>
      <c r="B696" s="165"/>
      <c r="C696" s="165"/>
      <c r="D696" s="1215"/>
      <c r="E696" s="394"/>
      <c r="F696" s="1459"/>
      <c r="G696" s="1216"/>
      <c r="H696" s="155"/>
      <c r="I696" s="155"/>
      <c r="J696" s="1459"/>
      <c r="K696" s="1463"/>
      <c r="L696" s="280"/>
      <c r="M696" s="1218"/>
      <c r="N696" s="325"/>
      <c r="O696" s="297">
        <f t="shared" si="36"/>
        <v>0</v>
      </c>
      <c r="P696" s="1477"/>
      <c r="Q696" s="280"/>
      <c r="R696" s="280"/>
      <c r="S696" s="391">
        <f t="shared" si="37"/>
        <v>0</v>
      </c>
      <c r="T696" s="391">
        <f t="shared" si="38"/>
        <v>0</v>
      </c>
      <c r="U696" s="11"/>
      <c r="AE696" s="8"/>
    </row>
    <row r="697" spans="1:31" x14ac:dyDescent="0.2">
      <c r="A697" s="165"/>
      <c r="B697" s="165"/>
      <c r="C697" s="165"/>
      <c r="D697" s="1215"/>
      <c r="E697" s="394"/>
      <c r="F697" s="1459"/>
      <c r="G697" s="1216"/>
      <c r="H697" s="155"/>
      <c r="I697" s="155"/>
      <c r="J697" s="1459"/>
      <c r="K697" s="1463"/>
      <c r="L697" s="280"/>
      <c r="M697" s="1218"/>
      <c r="N697" s="325"/>
      <c r="O697" s="297">
        <f t="shared" si="36"/>
        <v>0</v>
      </c>
      <c r="P697" s="1477"/>
      <c r="Q697" s="280"/>
      <c r="R697" s="280"/>
      <c r="S697" s="391">
        <f t="shared" si="37"/>
        <v>0</v>
      </c>
      <c r="T697" s="391">
        <f t="shared" si="38"/>
        <v>0</v>
      </c>
      <c r="U697" s="11"/>
      <c r="AE697" s="8"/>
    </row>
    <row r="698" spans="1:31" x14ac:dyDescent="0.2">
      <c r="A698" s="165"/>
      <c r="B698" s="165"/>
      <c r="C698" s="165"/>
      <c r="D698" s="1215"/>
      <c r="E698" s="394"/>
      <c r="F698" s="1459"/>
      <c r="G698" s="1216"/>
      <c r="H698" s="155"/>
      <c r="I698" s="155"/>
      <c r="J698" s="1459"/>
      <c r="K698" s="1463"/>
      <c r="L698" s="280"/>
      <c r="M698" s="1218"/>
      <c r="N698" s="325"/>
      <c r="O698" s="297">
        <f t="shared" si="36"/>
        <v>0</v>
      </c>
      <c r="P698" s="1477"/>
      <c r="Q698" s="280"/>
      <c r="R698" s="280"/>
      <c r="S698" s="391">
        <f t="shared" si="37"/>
        <v>0</v>
      </c>
      <c r="T698" s="391">
        <f t="shared" si="38"/>
        <v>0</v>
      </c>
      <c r="U698" s="11"/>
      <c r="AE698" s="8"/>
    </row>
    <row r="699" spans="1:31" x14ac:dyDescent="0.2">
      <c r="A699" s="165"/>
      <c r="B699" s="165"/>
      <c r="C699" s="165"/>
      <c r="D699" s="1215"/>
      <c r="E699" s="394"/>
      <c r="F699" s="1459"/>
      <c r="G699" s="1216"/>
      <c r="H699" s="155"/>
      <c r="I699" s="155"/>
      <c r="J699" s="1459"/>
      <c r="K699" s="1463"/>
      <c r="L699" s="280"/>
      <c r="M699" s="1218"/>
      <c r="N699" s="325"/>
      <c r="O699" s="297">
        <f t="shared" si="36"/>
        <v>0</v>
      </c>
      <c r="P699" s="1477"/>
      <c r="Q699" s="280"/>
      <c r="R699" s="280"/>
      <c r="S699" s="391">
        <f t="shared" si="37"/>
        <v>0</v>
      </c>
      <c r="T699" s="391">
        <f t="shared" si="38"/>
        <v>0</v>
      </c>
      <c r="U699" s="11"/>
      <c r="AE699" s="8"/>
    </row>
    <row r="700" spans="1:31" x14ac:dyDescent="0.2">
      <c r="A700" s="165"/>
      <c r="B700" s="165"/>
      <c r="C700" s="165"/>
      <c r="D700" s="1215"/>
      <c r="E700" s="394"/>
      <c r="F700" s="1459"/>
      <c r="G700" s="1216"/>
      <c r="H700" s="155"/>
      <c r="I700" s="155"/>
      <c r="J700" s="1459"/>
      <c r="K700" s="1463"/>
      <c r="L700" s="280"/>
      <c r="M700" s="1218"/>
      <c r="N700" s="325"/>
      <c r="O700" s="297">
        <f t="shared" si="36"/>
        <v>0</v>
      </c>
      <c r="P700" s="1477"/>
      <c r="Q700" s="280"/>
      <c r="R700" s="280"/>
      <c r="S700" s="391">
        <f t="shared" si="37"/>
        <v>0</v>
      </c>
      <c r="T700" s="391">
        <f t="shared" si="38"/>
        <v>0</v>
      </c>
      <c r="U700" s="11"/>
      <c r="AE700" s="8"/>
    </row>
    <row r="701" spans="1:31" x14ac:dyDescent="0.2">
      <c r="A701" s="165"/>
      <c r="B701" s="165"/>
      <c r="C701" s="165"/>
      <c r="D701" s="1215"/>
      <c r="E701" s="394"/>
      <c r="F701" s="1459"/>
      <c r="G701" s="1216"/>
      <c r="H701" s="155"/>
      <c r="I701" s="155"/>
      <c r="J701" s="1459"/>
      <c r="K701" s="1463"/>
      <c r="L701" s="280"/>
      <c r="M701" s="1218"/>
      <c r="N701" s="325"/>
      <c r="O701" s="297">
        <f t="shared" si="36"/>
        <v>0</v>
      </c>
      <c r="P701" s="1477"/>
      <c r="Q701" s="280"/>
      <c r="R701" s="280"/>
      <c r="S701" s="391">
        <f t="shared" si="37"/>
        <v>0</v>
      </c>
      <c r="T701" s="391">
        <f t="shared" si="38"/>
        <v>0</v>
      </c>
      <c r="U701" s="11"/>
      <c r="AE701" s="8"/>
    </row>
    <row r="702" spans="1:31" x14ac:dyDescent="0.2">
      <c r="A702" s="165"/>
      <c r="B702" s="165"/>
      <c r="C702" s="165"/>
      <c r="D702" s="1215"/>
      <c r="E702" s="394"/>
      <c r="F702" s="1459"/>
      <c r="G702" s="1216"/>
      <c r="H702" s="155"/>
      <c r="I702" s="155"/>
      <c r="J702" s="1459"/>
      <c r="K702" s="1463"/>
      <c r="L702" s="280"/>
      <c r="M702" s="1218"/>
      <c r="N702" s="325"/>
      <c r="O702" s="297">
        <f t="shared" si="36"/>
        <v>0</v>
      </c>
      <c r="P702" s="1477"/>
      <c r="Q702" s="280"/>
      <c r="R702" s="280"/>
      <c r="S702" s="391">
        <f t="shared" si="37"/>
        <v>0</v>
      </c>
      <c r="T702" s="391">
        <f t="shared" si="38"/>
        <v>0</v>
      </c>
      <c r="U702" s="11"/>
      <c r="AE702" s="8"/>
    </row>
    <row r="703" spans="1:31" x14ac:dyDescent="0.2">
      <c r="A703" s="165"/>
      <c r="B703" s="165"/>
      <c r="C703" s="165"/>
      <c r="D703" s="1215"/>
      <c r="E703" s="394"/>
      <c r="F703" s="1459"/>
      <c r="G703" s="1216"/>
      <c r="H703" s="155"/>
      <c r="I703" s="155"/>
      <c r="J703" s="1459"/>
      <c r="K703" s="1463"/>
      <c r="L703" s="280"/>
      <c r="M703" s="1218"/>
      <c r="N703" s="325"/>
      <c r="O703" s="297">
        <f t="shared" si="36"/>
        <v>0</v>
      </c>
      <c r="P703" s="1477"/>
      <c r="Q703" s="280"/>
      <c r="R703" s="280"/>
      <c r="S703" s="391">
        <f t="shared" si="37"/>
        <v>0</v>
      </c>
      <c r="T703" s="391">
        <f t="shared" si="38"/>
        <v>0</v>
      </c>
      <c r="U703" s="11"/>
      <c r="AE703" s="8"/>
    </row>
    <row r="704" spans="1:31" x14ac:dyDescent="0.2">
      <c r="A704" s="165"/>
      <c r="B704" s="165"/>
      <c r="C704" s="165"/>
      <c r="D704" s="1215"/>
      <c r="E704" s="394"/>
      <c r="F704" s="1459"/>
      <c r="G704" s="1216"/>
      <c r="H704" s="155"/>
      <c r="I704" s="155"/>
      <c r="J704" s="1459"/>
      <c r="K704" s="1463"/>
      <c r="L704" s="280"/>
      <c r="M704" s="1218"/>
      <c r="N704" s="325"/>
      <c r="O704" s="297">
        <f t="shared" si="36"/>
        <v>0</v>
      </c>
      <c r="P704" s="1477"/>
      <c r="Q704" s="280"/>
      <c r="R704" s="280"/>
      <c r="S704" s="391">
        <f t="shared" si="37"/>
        <v>0</v>
      </c>
      <c r="T704" s="391">
        <f t="shared" si="38"/>
        <v>0</v>
      </c>
      <c r="U704" s="11"/>
      <c r="AE704" s="8"/>
    </row>
    <row r="705" spans="1:31" x14ac:dyDescent="0.2">
      <c r="A705" s="165"/>
      <c r="B705" s="165"/>
      <c r="C705" s="165"/>
      <c r="D705" s="1215"/>
      <c r="E705" s="394"/>
      <c r="F705" s="1459"/>
      <c r="G705" s="1216"/>
      <c r="H705" s="155"/>
      <c r="I705" s="155"/>
      <c r="J705" s="1459"/>
      <c r="K705" s="1463"/>
      <c r="L705" s="280"/>
      <c r="M705" s="1218"/>
      <c r="N705" s="325"/>
      <c r="O705" s="297">
        <f t="shared" si="36"/>
        <v>0</v>
      </c>
      <c r="P705" s="1477"/>
      <c r="Q705" s="280"/>
      <c r="R705" s="280"/>
      <c r="S705" s="391">
        <f t="shared" si="37"/>
        <v>0</v>
      </c>
      <c r="T705" s="391">
        <f t="shared" si="38"/>
        <v>0</v>
      </c>
      <c r="U705" s="11"/>
      <c r="AE705" s="8"/>
    </row>
    <row r="706" spans="1:31" x14ac:dyDescent="0.2">
      <c r="A706" s="165"/>
      <c r="B706" s="165"/>
      <c r="C706" s="165"/>
      <c r="D706" s="1215"/>
      <c r="E706" s="394"/>
      <c r="F706" s="1459"/>
      <c r="G706" s="1216"/>
      <c r="H706" s="155"/>
      <c r="I706" s="155"/>
      <c r="J706" s="1459"/>
      <c r="K706" s="1463"/>
      <c r="L706" s="280"/>
      <c r="M706" s="1218"/>
      <c r="N706" s="325"/>
      <c r="O706" s="297">
        <f t="shared" si="36"/>
        <v>0</v>
      </c>
      <c r="P706" s="1477"/>
      <c r="Q706" s="280"/>
      <c r="R706" s="280"/>
      <c r="S706" s="391">
        <f t="shared" si="37"/>
        <v>0</v>
      </c>
      <c r="T706" s="391">
        <f t="shared" si="38"/>
        <v>0</v>
      </c>
      <c r="U706" s="11"/>
      <c r="AE706" s="8"/>
    </row>
    <row r="707" spans="1:31" x14ac:dyDescent="0.2">
      <c r="A707" s="165"/>
      <c r="B707" s="165"/>
      <c r="C707" s="165"/>
      <c r="D707" s="1215"/>
      <c r="E707" s="394"/>
      <c r="F707" s="1459"/>
      <c r="G707" s="1216"/>
      <c r="H707" s="155"/>
      <c r="I707" s="155"/>
      <c r="J707" s="1459"/>
      <c r="K707" s="1463"/>
      <c r="L707" s="280"/>
      <c r="M707" s="1218"/>
      <c r="N707" s="325"/>
      <c r="O707" s="297">
        <f t="shared" si="36"/>
        <v>0</v>
      </c>
      <c r="P707" s="1477"/>
      <c r="Q707" s="280"/>
      <c r="R707" s="280"/>
      <c r="S707" s="391">
        <f t="shared" si="37"/>
        <v>0</v>
      </c>
      <c r="T707" s="391">
        <f t="shared" si="38"/>
        <v>0</v>
      </c>
      <c r="U707" s="11"/>
      <c r="AE707" s="8"/>
    </row>
    <row r="708" spans="1:31" x14ac:dyDescent="0.2">
      <c r="A708" s="165"/>
      <c r="B708" s="165"/>
      <c r="C708" s="165"/>
      <c r="D708" s="1215"/>
      <c r="E708" s="394"/>
      <c r="F708" s="1459"/>
      <c r="G708" s="1216"/>
      <c r="H708" s="155"/>
      <c r="I708" s="155"/>
      <c r="J708" s="1459"/>
      <c r="K708" s="1463"/>
      <c r="L708" s="280"/>
      <c r="M708" s="1218"/>
      <c r="N708" s="325"/>
      <c r="O708" s="297">
        <f t="shared" si="36"/>
        <v>0</v>
      </c>
      <c r="P708" s="1477"/>
      <c r="Q708" s="280"/>
      <c r="R708" s="280"/>
      <c r="S708" s="391">
        <f t="shared" si="37"/>
        <v>0</v>
      </c>
      <c r="T708" s="391">
        <f t="shared" si="38"/>
        <v>0</v>
      </c>
      <c r="U708" s="11"/>
      <c r="AE708" s="8"/>
    </row>
    <row r="709" spans="1:31" x14ac:dyDescent="0.2">
      <c r="A709" s="165"/>
      <c r="B709" s="165"/>
      <c r="C709" s="165"/>
      <c r="D709" s="1215"/>
      <c r="E709" s="394"/>
      <c r="F709" s="1459"/>
      <c r="G709" s="1216"/>
      <c r="H709" s="155"/>
      <c r="I709" s="155"/>
      <c r="J709" s="1459"/>
      <c r="K709" s="1463"/>
      <c r="L709" s="280"/>
      <c r="M709" s="1218"/>
      <c r="N709" s="325"/>
      <c r="O709" s="297">
        <f t="shared" si="36"/>
        <v>0</v>
      </c>
      <c r="P709" s="1477"/>
      <c r="Q709" s="280"/>
      <c r="R709" s="280"/>
      <c r="S709" s="391">
        <f t="shared" si="37"/>
        <v>0</v>
      </c>
      <c r="T709" s="391">
        <f t="shared" si="38"/>
        <v>0</v>
      </c>
      <c r="U709" s="11"/>
      <c r="AE709" s="8"/>
    </row>
    <row r="710" spans="1:31" x14ac:dyDescent="0.2">
      <c r="A710" s="165"/>
      <c r="B710" s="165"/>
      <c r="C710" s="165"/>
      <c r="D710" s="1215"/>
      <c r="E710" s="394"/>
      <c r="F710" s="1459"/>
      <c r="G710" s="1216"/>
      <c r="H710" s="155"/>
      <c r="I710" s="155"/>
      <c r="J710" s="1459"/>
      <c r="K710" s="1463"/>
      <c r="L710" s="280"/>
      <c r="M710" s="1218"/>
      <c r="N710" s="325"/>
      <c r="O710" s="297">
        <f t="shared" si="36"/>
        <v>0</v>
      </c>
      <c r="P710" s="1477"/>
      <c r="Q710" s="280"/>
      <c r="R710" s="280"/>
      <c r="S710" s="391">
        <f t="shared" si="37"/>
        <v>0</v>
      </c>
      <c r="T710" s="391">
        <f t="shared" si="38"/>
        <v>0</v>
      </c>
      <c r="U710" s="11"/>
      <c r="AE710" s="8"/>
    </row>
    <row r="711" spans="1:31" x14ac:dyDescent="0.2">
      <c r="A711" s="165"/>
      <c r="B711" s="165"/>
      <c r="C711" s="165"/>
      <c r="D711" s="1215"/>
      <c r="E711" s="394"/>
      <c r="F711" s="1459"/>
      <c r="G711" s="1216"/>
      <c r="H711" s="155"/>
      <c r="I711" s="155"/>
      <c r="J711" s="1459"/>
      <c r="K711" s="1463"/>
      <c r="L711" s="280"/>
      <c r="M711" s="1218"/>
      <c r="N711" s="325"/>
      <c r="O711" s="297">
        <f t="shared" si="36"/>
        <v>0</v>
      </c>
      <c r="P711" s="1477"/>
      <c r="Q711" s="280"/>
      <c r="R711" s="280"/>
      <c r="S711" s="391">
        <f t="shared" si="37"/>
        <v>0</v>
      </c>
      <c r="T711" s="391">
        <f t="shared" si="38"/>
        <v>0</v>
      </c>
      <c r="U711" s="11"/>
      <c r="AE711" s="8"/>
    </row>
    <row r="712" spans="1:31" x14ac:dyDescent="0.2">
      <c r="A712" s="165"/>
      <c r="B712" s="165"/>
      <c r="C712" s="165"/>
      <c r="D712" s="1215"/>
      <c r="E712" s="394"/>
      <c r="F712" s="1459"/>
      <c r="G712" s="1216"/>
      <c r="H712" s="155"/>
      <c r="I712" s="155"/>
      <c r="J712" s="1459"/>
      <c r="K712" s="1463"/>
      <c r="L712" s="280"/>
      <c r="M712" s="1218"/>
      <c r="N712" s="325"/>
      <c r="O712" s="297">
        <f t="shared" si="36"/>
        <v>0</v>
      </c>
      <c r="P712" s="1477"/>
      <c r="Q712" s="280"/>
      <c r="R712" s="280"/>
      <c r="S712" s="391">
        <f t="shared" si="37"/>
        <v>0</v>
      </c>
      <c r="T712" s="391">
        <f t="shared" si="38"/>
        <v>0</v>
      </c>
      <c r="U712" s="11"/>
      <c r="AE712" s="8"/>
    </row>
    <row r="713" spans="1:31" x14ac:dyDescent="0.2">
      <c r="A713" s="165"/>
      <c r="B713" s="165"/>
      <c r="C713" s="165"/>
      <c r="D713" s="1215"/>
      <c r="E713" s="394"/>
      <c r="F713" s="1459"/>
      <c r="G713" s="1216"/>
      <c r="H713" s="155"/>
      <c r="I713" s="155"/>
      <c r="J713" s="1459"/>
      <c r="K713" s="1463"/>
      <c r="L713" s="280"/>
      <c r="M713" s="1218"/>
      <c r="N713" s="325"/>
      <c r="O713" s="297">
        <f t="shared" si="36"/>
        <v>0</v>
      </c>
      <c r="P713" s="1477"/>
      <c r="Q713" s="280"/>
      <c r="R713" s="280"/>
      <c r="S713" s="391">
        <f t="shared" si="37"/>
        <v>0</v>
      </c>
      <c r="T713" s="391">
        <f t="shared" si="38"/>
        <v>0</v>
      </c>
      <c r="U713" s="11"/>
      <c r="AE713" s="8"/>
    </row>
    <row r="714" spans="1:31" x14ac:dyDescent="0.2">
      <c r="A714" s="165"/>
      <c r="B714" s="165"/>
      <c r="C714" s="165"/>
      <c r="D714" s="1215"/>
      <c r="E714" s="394"/>
      <c r="F714" s="1459"/>
      <c r="G714" s="1216"/>
      <c r="H714" s="155"/>
      <c r="I714" s="155"/>
      <c r="J714" s="1459"/>
      <c r="K714" s="1463"/>
      <c r="L714" s="280"/>
      <c r="M714" s="1218"/>
      <c r="N714" s="325"/>
      <c r="O714" s="297">
        <f t="shared" si="36"/>
        <v>0</v>
      </c>
      <c r="P714" s="1477"/>
      <c r="Q714" s="280"/>
      <c r="R714" s="280"/>
      <c r="S714" s="391">
        <f t="shared" si="37"/>
        <v>0</v>
      </c>
      <c r="T714" s="391">
        <f t="shared" si="38"/>
        <v>0</v>
      </c>
      <c r="U714" s="11"/>
      <c r="AE714" s="8"/>
    </row>
    <row r="715" spans="1:31" x14ac:dyDescent="0.2">
      <c r="A715" s="165"/>
      <c r="B715" s="165"/>
      <c r="C715" s="165"/>
      <c r="D715" s="1215"/>
      <c r="E715" s="394"/>
      <c r="F715" s="1459"/>
      <c r="G715" s="1216"/>
      <c r="H715" s="155"/>
      <c r="I715" s="155"/>
      <c r="J715" s="1459"/>
      <c r="K715" s="1463"/>
      <c r="L715" s="280"/>
      <c r="M715" s="1218"/>
      <c r="N715" s="325"/>
      <c r="O715" s="297">
        <f t="shared" si="36"/>
        <v>0</v>
      </c>
      <c r="P715" s="1477"/>
      <c r="Q715" s="280"/>
      <c r="R715" s="280"/>
      <c r="S715" s="391">
        <f t="shared" si="37"/>
        <v>0</v>
      </c>
      <c r="T715" s="391">
        <f t="shared" si="38"/>
        <v>0</v>
      </c>
      <c r="U715" s="11"/>
      <c r="AE715" s="8"/>
    </row>
    <row r="716" spans="1:31" x14ac:dyDescent="0.2">
      <c r="A716" s="165"/>
      <c r="B716" s="165"/>
      <c r="C716" s="165"/>
      <c r="D716" s="1215"/>
      <c r="E716" s="394"/>
      <c r="F716" s="1459"/>
      <c r="G716" s="1216"/>
      <c r="H716" s="155"/>
      <c r="I716" s="155"/>
      <c r="J716" s="1459"/>
      <c r="K716" s="1463"/>
      <c r="L716" s="280"/>
      <c r="M716" s="1218"/>
      <c r="N716" s="325"/>
      <c r="O716" s="297">
        <f t="shared" si="36"/>
        <v>0</v>
      </c>
      <c r="P716" s="1477"/>
      <c r="Q716" s="280"/>
      <c r="R716" s="280"/>
      <c r="S716" s="391">
        <f t="shared" si="37"/>
        <v>0</v>
      </c>
      <c r="T716" s="391">
        <f t="shared" si="38"/>
        <v>0</v>
      </c>
      <c r="U716" s="11"/>
      <c r="AE716" s="8"/>
    </row>
    <row r="717" spans="1:31" x14ac:dyDescent="0.2">
      <c r="A717" s="165"/>
      <c r="B717" s="165"/>
      <c r="C717" s="165"/>
      <c r="D717" s="1215"/>
      <c r="E717" s="394"/>
      <c r="F717" s="1459"/>
      <c r="G717" s="1216"/>
      <c r="H717" s="155"/>
      <c r="I717" s="155"/>
      <c r="J717" s="1459"/>
      <c r="K717" s="1463"/>
      <c r="L717" s="280"/>
      <c r="M717" s="1218"/>
      <c r="N717" s="325"/>
      <c r="O717" s="297">
        <f t="shared" si="36"/>
        <v>0</v>
      </c>
      <c r="P717" s="1477"/>
      <c r="Q717" s="280"/>
      <c r="R717" s="280"/>
      <c r="S717" s="391">
        <f t="shared" si="37"/>
        <v>0</v>
      </c>
      <c r="T717" s="391">
        <f t="shared" si="38"/>
        <v>0</v>
      </c>
      <c r="U717" s="11"/>
      <c r="AE717" s="8"/>
    </row>
    <row r="718" spans="1:31" x14ac:dyDescent="0.2">
      <c r="A718" s="165"/>
      <c r="B718" s="165"/>
      <c r="C718" s="165"/>
      <c r="D718" s="1215"/>
      <c r="E718" s="394"/>
      <c r="F718" s="1459"/>
      <c r="G718" s="1216"/>
      <c r="H718" s="155"/>
      <c r="I718" s="155"/>
      <c r="J718" s="1459"/>
      <c r="K718" s="1463"/>
      <c r="L718" s="280"/>
      <c r="M718" s="1218"/>
      <c r="N718" s="325"/>
      <c r="O718" s="297">
        <f t="shared" si="36"/>
        <v>0</v>
      </c>
      <c r="P718" s="1477"/>
      <c r="Q718" s="280"/>
      <c r="R718" s="280"/>
      <c r="S718" s="391">
        <f t="shared" si="37"/>
        <v>0</v>
      </c>
      <c r="T718" s="391">
        <f t="shared" si="38"/>
        <v>0</v>
      </c>
      <c r="U718" s="11"/>
      <c r="AE718" s="8"/>
    </row>
    <row r="719" spans="1:31" x14ac:dyDescent="0.2">
      <c r="A719" s="165"/>
      <c r="B719" s="165"/>
      <c r="C719" s="165"/>
      <c r="D719" s="1215"/>
      <c r="E719" s="394"/>
      <c r="F719" s="1459"/>
      <c r="G719" s="1216"/>
      <c r="H719" s="155"/>
      <c r="I719" s="155"/>
      <c r="J719" s="1459"/>
      <c r="K719" s="1463"/>
      <c r="L719" s="280"/>
      <c r="M719" s="1218"/>
      <c r="N719" s="325"/>
      <c r="O719" s="297">
        <f t="shared" si="36"/>
        <v>0</v>
      </c>
      <c r="P719" s="1477"/>
      <c r="Q719" s="280"/>
      <c r="R719" s="280"/>
      <c r="S719" s="391">
        <f t="shared" si="37"/>
        <v>0</v>
      </c>
      <c r="T719" s="391">
        <f t="shared" si="38"/>
        <v>0</v>
      </c>
      <c r="U719" s="11"/>
      <c r="AE719" s="8"/>
    </row>
    <row r="720" spans="1:31" x14ac:dyDescent="0.2">
      <c r="A720" s="165"/>
      <c r="B720" s="165"/>
      <c r="C720" s="165"/>
      <c r="D720" s="1215"/>
      <c r="E720" s="394"/>
      <c r="F720" s="1459"/>
      <c r="G720" s="1216"/>
      <c r="H720" s="155"/>
      <c r="I720" s="155"/>
      <c r="J720" s="1459"/>
      <c r="K720" s="1463"/>
      <c r="L720" s="280"/>
      <c r="M720" s="1218"/>
      <c r="N720" s="325"/>
      <c r="O720" s="297">
        <f t="shared" si="36"/>
        <v>0</v>
      </c>
      <c r="P720" s="1477"/>
      <c r="Q720" s="280"/>
      <c r="R720" s="280"/>
      <c r="S720" s="391">
        <f t="shared" si="37"/>
        <v>0</v>
      </c>
      <c r="T720" s="391">
        <f t="shared" si="38"/>
        <v>0</v>
      </c>
      <c r="U720" s="11"/>
      <c r="AE720" s="8"/>
    </row>
    <row r="721" spans="1:31" x14ac:dyDescent="0.2">
      <c r="A721" s="165"/>
      <c r="B721" s="165"/>
      <c r="C721" s="165"/>
      <c r="D721" s="1215"/>
      <c r="E721" s="394"/>
      <c r="F721" s="1459"/>
      <c r="G721" s="1216"/>
      <c r="H721" s="155"/>
      <c r="I721" s="155"/>
      <c r="J721" s="1459"/>
      <c r="K721" s="1463"/>
      <c r="L721" s="280"/>
      <c r="M721" s="1218"/>
      <c r="N721" s="325"/>
      <c r="O721" s="297">
        <f t="shared" si="36"/>
        <v>0</v>
      </c>
      <c r="P721" s="1477"/>
      <c r="Q721" s="280"/>
      <c r="R721" s="280"/>
      <c r="S721" s="391">
        <f t="shared" si="37"/>
        <v>0</v>
      </c>
      <c r="T721" s="391">
        <f t="shared" si="38"/>
        <v>0</v>
      </c>
      <c r="U721" s="11"/>
      <c r="AE721" s="8"/>
    </row>
    <row r="722" spans="1:31" x14ac:dyDescent="0.2">
      <c r="A722" s="165"/>
      <c r="B722" s="165"/>
      <c r="C722" s="165"/>
      <c r="D722" s="1215"/>
      <c r="E722" s="394"/>
      <c r="F722" s="1459"/>
      <c r="G722" s="1216"/>
      <c r="H722" s="155"/>
      <c r="I722" s="155"/>
      <c r="J722" s="1459"/>
      <c r="K722" s="1463"/>
      <c r="L722" s="280"/>
      <c r="M722" s="1218"/>
      <c r="N722" s="325"/>
      <c r="O722" s="297">
        <f t="shared" si="36"/>
        <v>0</v>
      </c>
      <c r="P722" s="1477"/>
      <c r="Q722" s="280"/>
      <c r="R722" s="280"/>
      <c r="S722" s="391">
        <f t="shared" si="37"/>
        <v>0</v>
      </c>
      <c r="T722" s="391">
        <f t="shared" si="38"/>
        <v>0</v>
      </c>
      <c r="U722" s="11"/>
      <c r="AE722" s="8"/>
    </row>
    <row r="723" spans="1:31" x14ac:dyDescent="0.2">
      <c r="A723" s="165"/>
      <c r="B723" s="165"/>
      <c r="C723" s="165"/>
      <c r="D723" s="1215"/>
      <c r="E723" s="394"/>
      <c r="F723" s="1459"/>
      <c r="G723" s="1216"/>
      <c r="H723" s="155"/>
      <c r="I723" s="155"/>
      <c r="J723" s="1459"/>
      <c r="K723" s="1463"/>
      <c r="L723" s="280"/>
      <c r="M723" s="1218"/>
      <c r="N723" s="325"/>
      <c r="O723" s="297">
        <f t="shared" si="36"/>
        <v>0</v>
      </c>
      <c r="P723" s="1477"/>
      <c r="Q723" s="280"/>
      <c r="R723" s="280"/>
      <c r="S723" s="391">
        <f t="shared" si="37"/>
        <v>0</v>
      </c>
      <c r="T723" s="391">
        <f t="shared" si="38"/>
        <v>0</v>
      </c>
      <c r="U723" s="11"/>
      <c r="AE723" s="8"/>
    </row>
    <row r="724" spans="1:31" x14ac:dyDescent="0.2">
      <c r="A724" s="165"/>
      <c r="B724" s="165"/>
      <c r="C724" s="165"/>
      <c r="D724" s="1215"/>
      <c r="E724" s="394"/>
      <c r="F724" s="1459"/>
      <c r="G724" s="1216"/>
      <c r="H724" s="155"/>
      <c r="I724" s="155"/>
      <c r="J724" s="1459"/>
      <c r="K724" s="1463"/>
      <c r="L724" s="280"/>
      <c r="M724" s="1218"/>
      <c r="N724" s="325"/>
      <c r="O724" s="297">
        <f t="shared" si="36"/>
        <v>0</v>
      </c>
      <c r="P724" s="1477"/>
      <c r="Q724" s="280"/>
      <c r="R724" s="280"/>
      <c r="S724" s="391">
        <f t="shared" si="37"/>
        <v>0</v>
      </c>
      <c r="T724" s="391">
        <f t="shared" si="38"/>
        <v>0</v>
      </c>
      <c r="U724" s="11"/>
      <c r="AE724" s="8"/>
    </row>
    <row r="725" spans="1:31" x14ac:dyDescent="0.2">
      <c r="A725" s="165"/>
      <c r="B725" s="165"/>
      <c r="C725" s="165"/>
      <c r="D725" s="1215"/>
      <c r="E725" s="394"/>
      <c r="F725" s="1459"/>
      <c r="G725" s="1216"/>
      <c r="H725" s="155"/>
      <c r="I725" s="155"/>
      <c r="J725" s="1459"/>
      <c r="K725" s="1463"/>
      <c r="L725" s="280"/>
      <c r="M725" s="1218"/>
      <c r="N725" s="325"/>
      <c r="O725" s="297">
        <f t="shared" si="36"/>
        <v>0</v>
      </c>
      <c r="P725" s="1477"/>
      <c r="Q725" s="280"/>
      <c r="R725" s="280"/>
      <c r="S725" s="391">
        <f t="shared" si="37"/>
        <v>0</v>
      </c>
      <c r="T725" s="391">
        <f t="shared" si="38"/>
        <v>0</v>
      </c>
      <c r="U725" s="11"/>
      <c r="AE725" s="8"/>
    </row>
    <row r="726" spans="1:31" x14ac:dyDescent="0.2">
      <c r="A726" s="165"/>
      <c r="B726" s="165"/>
      <c r="C726" s="165"/>
      <c r="D726" s="1215"/>
      <c r="E726" s="394"/>
      <c r="F726" s="1459"/>
      <c r="G726" s="1216"/>
      <c r="H726" s="155"/>
      <c r="I726" s="155"/>
      <c r="J726" s="1459"/>
      <c r="K726" s="1463"/>
      <c r="L726" s="280"/>
      <c r="M726" s="1218"/>
      <c r="N726" s="325"/>
      <c r="O726" s="297">
        <f t="shared" si="36"/>
        <v>0</v>
      </c>
      <c r="P726" s="1477"/>
      <c r="Q726" s="280"/>
      <c r="R726" s="280"/>
      <c r="S726" s="391">
        <f t="shared" si="37"/>
        <v>0</v>
      </c>
      <c r="T726" s="391">
        <f t="shared" si="38"/>
        <v>0</v>
      </c>
      <c r="U726" s="11"/>
      <c r="AE726" s="8"/>
    </row>
    <row r="727" spans="1:31" x14ac:dyDescent="0.2">
      <c r="A727" s="165"/>
      <c r="B727" s="165"/>
      <c r="C727" s="165"/>
      <c r="D727" s="1215"/>
      <c r="E727" s="394"/>
      <c r="F727" s="1459"/>
      <c r="G727" s="1216"/>
      <c r="H727" s="155"/>
      <c r="I727" s="155"/>
      <c r="J727" s="1459"/>
      <c r="K727" s="1463"/>
      <c r="L727" s="280"/>
      <c r="M727" s="1218"/>
      <c r="N727" s="325"/>
      <c r="O727" s="297">
        <f t="shared" si="36"/>
        <v>0</v>
      </c>
      <c r="P727" s="1477"/>
      <c r="Q727" s="280"/>
      <c r="R727" s="280"/>
      <c r="S727" s="391">
        <f t="shared" si="37"/>
        <v>0</v>
      </c>
      <c r="T727" s="391">
        <f t="shared" si="38"/>
        <v>0</v>
      </c>
      <c r="U727" s="11"/>
      <c r="AE727" s="8"/>
    </row>
    <row r="728" spans="1:31" x14ac:dyDescent="0.2">
      <c r="A728" s="165"/>
      <c r="B728" s="165"/>
      <c r="C728" s="165"/>
      <c r="D728" s="1215"/>
      <c r="E728" s="394"/>
      <c r="F728" s="1459"/>
      <c r="G728" s="1216"/>
      <c r="H728" s="155"/>
      <c r="I728" s="155"/>
      <c r="J728" s="1459"/>
      <c r="K728" s="1463"/>
      <c r="L728" s="280"/>
      <c r="M728" s="1218"/>
      <c r="N728" s="325"/>
      <c r="O728" s="297">
        <f t="shared" si="36"/>
        <v>0</v>
      </c>
      <c r="P728" s="1477"/>
      <c r="Q728" s="280"/>
      <c r="R728" s="280"/>
      <c r="S728" s="391">
        <f t="shared" si="37"/>
        <v>0</v>
      </c>
      <c r="T728" s="391">
        <f t="shared" si="38"/>
        <v>0</v>
      </c>
      <c r="U728" s="11"/>
      <c r="AE728" s="8"/>
    </row>
    <row r="729" spans="1:31" x14ac:dyDescent="0.2">
      <c r="A729" s="165"/>
      <c r="B729" s="165"/>
      <c r="C729" s="165"/>
      <c r="D729" s="1215"/>
      <c r="E729" s="394"/>
      <c r="F729" s="1459"/>
      <c r="G729" s="1216"/>
      <c r="H729" s="155"/>
      <c r="I729" s="155"/>
      <c r="J729" s="1459"/>
      <c r="K729" s="1463"/>
      <c r="L729" s="280"/>
      <c r="M729" s="1218"/>
      <c r="N729" s="325"/>
      <c r="O729" s="297">
        <f t="shared" si="36"/>
        <v>0</v>
      </c>
      <c r="P729" s="1477"/>
      <c r="Q729" s="280"/>
      <c r="R729" s="280"/>
      <c r="S729" s="391">
        <f t="shared" si="37"/>
        <v>0</v>
      </c>
      <c r="T729" s="391">
        <f t="shared" si="38"/>
        <v>0</v>
      </c>
      <c r="U729" s="11"/>
      <c r="AE729" s="8"/>
    </row>
    <row r="730" spans="1:31" x14ac:dyDescent="0.2">
      <c r="A730" s="165"/>
      <c r="B730" s="165"/>
      <c r="C730" s="165"/>
      <c r="D730" s="1215"/>
      <c r="E730" s="394"/>
      <c r="F730" s="1459"/>
      <c r="G730" s="1216"/>
      <c r="H730" s="155"/>
      <c r="I730" s="155"/>
      <c r="J730" s="1459"/>
      <c r="K730" s="1463"/>
      <c r="L730" s="280"/>
      <c r="M730" s="1218"/>
      <c r="N730" s="325"/>
      <c r="O730" s="297">
        <f t="shared" si="36"/>
        <v>0</v>
      </c>
      <c r="P730" s="1477"/>
      <c r="Q730" s="280"/>
      <c r="R730" s="280"/>
      <c r="S730" s="391">
        <f t="shared" si="37"/>
        <v>0</v>
      </c>
      <c r="T730" s="391">
        <f t="shared" si="38"/>
        <v>0</v>
      </c>
      <c r="U730" s="11"/>
      <c r="AE730" s="8"/>
    </row>
    <row r="731" spans="1:31" x14ac:dyDescent="0.2">
      <c r="A731" s="165"/>
      <c r="B731" s="165"/>
      <c r="C731" s="165"/>
      <c r="D731" s="1215"/>
      <c r="E731" s="394"/>
      <c r="F731" s="1459"/>
      <c r="G731" s="1216"/>
      <c r="H731" s="155"/>
      <c r="I731" s="155"/>
      <c r="J731" s="1459"/>
      <c r="K731" s="1463"/>
      <c r="L731" s="280"/>
      <c r="M731" s="1218"/>
      <c r="N731" s="325"/>
      <c r="O731" s="297">
        <f t="shared" si="36"/>
        <v>0</v>
      </c>
      <c r="P731" s="1477"/>
      <c r="Q731" s="280"/>
      <c r="R731" s="280"/>
      <c r="S731" s="391">
        <f t="shared" si="37"/>
        <v>0</v>
      </c>
      <c r="T731" s="391">
        <f t="shared" si="38"/>
        <v>0</v>
      </c>
      <c r="U731" s="11"/>
      <c r="AE731" s="8"/>
    </row>
    <row r="732" spans="1:31" x14ac:dyDescent="0.2">
      <c r="A732" s="165"/>
      <c r="B732" s="165"/>
      <c r="C732" s="165"/>
      <c r="D732" s="1215"/>
      <c r="E732" s="394"/>
      <c r="F732" s="1459"/>
      <c r="G732" s="1216"/>
      <c r="H732" s="155"/>
      <c r="I732" s="155"/>
      <c r="J732" s="1459"/>
      <c r="K732" s="1463"/>
      <c r="L732" s="280"/>
      <c r="M732" s="1218"/>
      <c r="N732" s="325"/>
      <c r="O732" s="297">
        <f t="shared" si="36"/>
        <v>0</v>
      </c>
      <c r="P732" s="1477"/>
      <c r="Q732" s="280"/>
      <c r="R732" s="280"/>
      <c r="S732" s="391">
        <f t="shared" si="37"/>
        <v>0</v>
      </c>
      <c r="T732" s="391">
        <f t="shared" si="38"/>
        <v>0</v>
      </c>
      <c r="U732" s="11"/>
      <c r="AE732" s="8"/>
    </row>
    <row r="733" spans="1:31" x14ac:dyDescent="0.2">
      <c r="A733" s="165"/>
      <c r="B733" s="165"/>
      <c r="C733" s="165"/>
      <c r="D733" s="1215"/>
      <c r="E733" s="394"/>
      <c r="F733" s="1459"/>
      <c r="G733" s="1216"/>
      <c r="H733" s="155"/>
      <c r="I733" s="155"/>
      <c r="J733" s="1459"/>
      <c r="K733" s="1463"/>
      <c r="L733" s="280"/>
      <c r="M733" s="1218"/>
      <c r="N733" s="325"/>
      <c r="O733" s="297">
        <f t="shared" si="36"/>
        <v>0</v>
      </c>
      <c r="P733" s="1477"/>
      <c r="Q733" s="280"/>
      <c r="R733" s="280"/>
      <c r="S733" s="391">
        <f t="shared" si="37"/>
        <v>0</v>
      </c>
      <c r="T733" s="391">
        <f t="shared" si="38"/>
        <v>0</v>
      </c>
      <c r="U733" s="11"/>
      <c r="AE733" s="8"/>
    </row>
    <row r="734" spans="1:31" x14ac:dyDescent="0.2">
      <c r="A734" s="165"/>
      <c r="B734" s="165"/>
      <c r="C734" s="165"/>
      <c r="D734" s="1215"/>
      <c r="E734" s="394"/>
      <c r="F734" s="1459"/>
      <c r="G734" s="1216"/>
      <c r="H734" s="155"/>
      <c r="I734" s="155"/>
      <c r="J734" s="1459"/>
      <c r="K734" s="1463"/>
      <c r="L734" s="280"/>
      <c r="M734" s="1218"/>
      <c r="N734" s="325"/>
      <c r="O734" s="297">
        <f t="shared" si="36"/>
        <v>0</v>
      </c>
      <c r="P734" s="1477"/>
      <c r="Q734" s="280"/>
      <c r="R734" s="280"/>
      <c r="S734" s="391">
        <f t="shared" si="37"/>
        <v>0</v>
      </c>
      <c r="T734" s="391">
        <f t="shared" si="38"/>
        <v>0</v>
      </c>
      <c r="U734" s="11"/>
      <c r="AE734" s="8"/>
    </row>
    <row r="735" spans="1:31" x14ac:dyDescent="0.2">
      <c r="A735" s="165"/>
      <c r="B735" s="165"/>
      <c r="C735" s="165"/>
      <c r="D735" s="1215"/>
      <c r="E735" s="394"/>
      <c r="F735" s="1459"/>
      <c r="G735" s="1216"/>
      <c r="H735" s="155"/>
      <c r="I735" s="155"/>
      <c r="J735" s="1459"/>
      <c r="K735" s="1463"/>
      <c r="L735" s="280"/>
      <c r="M735" s="1218"/>
      <c r="N735" s="325"/>
      <c r="O735" s="297">
        <f t="shared" si="36"/>
        <v>0</v>
      </c>
      <c r="P735" s="1477"/>
      <c r="Q735" s="280"/>
      <c r="R735" s="280"/>
      <c r="S735" s="391">
        <f t="shared" si="37"/>
        <v>0</v>
      </c>
      <c r="T735" s="391">
        <f t="shared" si="38"/>
        <v>0</v>
      </c>
      <c r="U735" s="11"/>
      <c r="AE735" s="8"/>
    </row>
    <row r="736" spans="1:31" x14ac:dyDescent="0.2">
      <c r="A736" s="165"/>
      <c r="B736" s="165"/>
      <c r="C736" s="165"/>
      <c r="D736" s="1215"/>
      <c r="E736" s="394"/>
      <c r="F736" s="1459"/>
      <c r="G736" s="1216"/>
      <c r="H736" s="155"/>
      <c r="I736" s="155"/>
      <c r="J736" s="1459"/>
      <c r="K736" s="1463"/>
      <c r="L736" s="280"/>
      <c r="M736" s="1218"/>
      <c r="N736" s="325"/>
      <c r="O736" s="297">
        <f t="shared" si="36"/>
        <v>0</v>
      </c>
      <c r="P736" s="1477"/>
      <c r="Q736" s="280"/>
      <c r="R736" s="280"/>
      <c r="S736" s="391">
        <f t="shared" si="37"/>
        <v>0</v>
      </c>
      <c r="T736" s="391">
        <f t="shared" si="38"/>
        <v>0</v>
      </c>
      <c r="U736" s="11"/>
      <c r="AE736" s="8"/>
    </row>
    <row r="737" spans="1:31" x14ac:dyDescent="0.2">
      <c r="A737" s="165"/>
      <c r="B737" s="165"/>
      <c r="C737" s="165"/>
      <c r="D737" s="1215"/>
      <c r="E737" s="394"/>
      <c r="F737" s="1459"/>
      <c r="G737" s="1216"/>
      <c r="H737" s="155"/>
      <c r="I737" s="155"/>
      <c r="J737" s="1459"/>
      <c r="K737" s="1463"/>
      <c r="L737" s="280"/>
      <c r="M737" s="1218"/>
      <c r="N737" s="325"/>
      <c r="O737" s="297">
        <f t="shared" ref="O737:O800" si="39">M737+N737</f>
        <v>0</v>
      </c>
      <c r="P737" s="1477"/>
      <c r="Q737" s="280"/>
      <c r="R737" s="280"/>
      <c r="S737" s="391">
        <f t="shared" ref="S737:S800" si="40">IF(K737=$AA$46,O737,0)</f>
        <v>0</v>
      </c>
      <c r="T737" s="391">
        <f t="shared" ref="T737:T800" si="41">IF(OR(K737=$AA$47,ISBLANK(K737)),O737,0)</f>
        <v>0</v>
      </c>
      <c r="U737" s="11"/>
      <c r="AE737" s="8"/>
    </row>
    <row r="738" spans="1:31" x14ac:dyDescent="0.2">
      <c r="A738" s="165"/>
      <c r="B738" s="165"/>
      <c r="C738" s="165"/>
      <c r="D738" s="1215"/>
      <c r="E738" s="394"/>
      <c r="F738" s="1459"/>
      <c r="G738" s="1216"/>
      <c r="H738" s="155"/>
      <c r="I738" s="155"/>
      <c r="J738" s="1459"/>
      <c r="K738" s="1463"/>
      <c r="L738" s="280"/>
      <c r="M738" s="1218"/>
      <c r="N738" s="325"/>
      <c r="O738" s="297">
        <f t="shared" si="39"/>
        <v>0</v>
      </c>
      <c r="P738" s="1477"/>
      <c r="Q738" s="280"/>
      <c r="R738" s="280"/>
      <c r="S738" s="391">
        <f t="shared" si="40"/>
        <v>0</v>
      </c>
      <c r="T738" s="391">
        <f t="shared" si="41"/>
        <v>0</v>
      </c>
      <c r="U738" s="11"/>
      <c r="AE738" s="8"/>
    </row>
    <row r="739" spans="1:31" x14ac:dyDescent="0.2">
      <c r="A739" s="165"/>
      <c r="B739" s="165"/>
      <c r="C739" s="165"/>
      <c r="D739" s="1215"/>
      <c r="E739" s="394"/>
      <c r="F739" s="1459"/>
      <c r="G739" s="1216"/>
      <c r="H739" s="155"/>
      <c r="I739" s="155"/>
      <c r="J739" s="1459"/>
      <c r="K739" s="1463"/>
      <c r="L739" s="280"/>
      <c r="M739" s="1218"/>
      <c r="N739" s="325"/>
      <c r="O739" s="297">
        <f t="shared" si="39"/>
        <v>0</v>
      </c>
      <c r="P739" s="1477"/>
      <c r="Q739" s="280"/>
      <c r="R739" s="280"/>
      <c r="S739" s="391">
        <f t="shared" si="40"/>
        <v>0</v>
      </c>
      <c r="T739" s="391">
        <f t="shared" si="41"/>
        <v>0</v>
      </c>
      <c r="U739" s="11"/>
      <c r="AE739" s="8"/>
    </row>
    <row r="740" spans="1:31" x14ac:dyDescent="0.2">
      <c r="A740" s="165"/>
      <c r="B740" s="165"/>
      <c r="C740" s="165"/>
      <c r="D740" s="1215"/>
      <c r="E740" s="394"/>
      <c r="F740" s="1459"/>
      <c r="G740" s="1216"/>
      <c r="H740" s="155"/>
      <c r="I740" s="155"/>
      <c r="J740" s="1459"/>
      <c r="K740" s="1463"/>
      <c r="L740" s="280"/>
      <c r="M740" s="1218"/>
      <c r="N740" s="325"/>
      <c r="O740" s="297">
        <f t="shared" si="39"/>
        <v>0</v>
      </c>
      <c r="P740" s="1477"/>
      <c r="Q740" s="280"/>
      <c r="R740" s="280"/>
      <c r="S740" s="391">
        <f t="shared" si="40"/>
        <v>0</v>
      </c>
      <c r="T740" s="391">
        <f t="shared" si="41"/>
        <v>0</v>
      </c>
      <c r="U740" s="11"/>
      <c r="AE740" s="8"/>
    </row>
    <row r="741" spans="1:31" x14ac:dyDescent="0.2">
      <c r="A741" s="165"/>
      <c r="B741" s="165"/>
      <c r="C741" s="165"/>
      <c r="D741" s="1215"/>
      <c r="E741" s="394"/>
      <c r="F741" s="1459"/>
      <c r="G741" s="1216"/>
      <c r="H741" s="155"/>
      <c r="I741" s="155"/>
      <c r="J741" s="1459"/>
      <c r="K741" s="1463"/>
      <c r="L741" s="280"/>
      <c r="M741" s="1218"/>
      <c r="N741" s="325"/>
      <c r="O741" s="297">
        <f t="shared" si="39"/>
        <v>0</v>
      </c>
      <c r="P741" s="1477"/>
      <c r="Q741" s="280"/>
      <c r="R741" s="280"/>
      <c r="S741" s="391">
        <f t="shared" si="40"/>
        <v>0</v>
      </c>
      <c r="T741" s="391">
        <f t="shared" si="41"/>
        <v>0</v>
      </c>
      <c r="U741" s="11"/>
      <c r="AE741" s="8"/>
    </row>
    <row r="742" spans="1:31" x14ac:dyDescent="0.2">
      <c r="A742" s="165"/>
      <c r="B742" s="165"/>
      <c r="C742" s="165"/>
      <c r="D742" s="1215"/>
      <c r="E742" s="394"/>
      <c r="F742" s="1459"/>
      <c r="G742" s="1216"/>
      <c r="H742" s="155"/>
      <c r="I742" s="155"/>
      <c r="J742" s="1459"/>
      <c r="K742" s="1463"/>
      <c r="L742" s="280"/>
      <c r="M742" s="1218"/>
      <c r="N742" s="325"/>
      <c r="O742" s="297">
        <f t="shared" si="39"/>
        <v>0</v>
      </c>
      <c r="P742" s="1477"/>
      <c r="Q742" s="280"/>
      <c r="R742" s="280"/>
      <c r="S742" s="391">
        <f t="shared" si="40"/>
        <v>0</v>
      </c>
      <c r="T742" s="391">
        <f t="shared" si="41"/>
        <v>0</v>
      </c>
      <c r="U742" s="11"/>
      <c r="AE742" s="8"/>
    </row>
    <row r="743" spans="1:31" x14ac:dyDescent="0.2">
      <c r="A743" s="165"/>
      <c r="B743" s="165"/>
      <c r="C743" s="165"/>
      <c r="D743" s="1215"/>
      <c r="E743" s="394"/>
      <c r="F743" s="1459"/>
      <c r="G743" s="1216"/>
      <c r="H743" s="155"/>
      <c r="I743" s="155"/>
      <c r="J743" s="1459"/>
      <c r="K743" s="1463"/>
      <c r="L743" s="280"/>
      <c r="M743" s="1218"/>
      <c r="N743" s="325"/>
      <c r="O743" s="297">
        <f t="shared" si="39"/>
        <v>0</v>
      </c>
      <c r="P743" s="1477"/>
      <c r="Q743" s="280"/>
      <c r="R743" s="280"/>
      <c r="S743" s="391">
        <f t="shared" si="40"/>
        <v>0</v>
      </c>
      <c r="T743" s="391">
        <f t="shared" si="41"/>
        <v>0</v>
      </c>
      <c r="U743" s="11"/>
      <c r="AE743" s="8"/>
    </row>
    <row r="744" spans="1:31" x14ac:dyDescent="0.2">
      <c r="A744" s="165"/>
      <c r="B744" s="165"/>
      <c r="C744" s="165"/>
      <c r="D744" s="1215"/>
      <c r="E744" s="394"/>
      <c r="F744" s="1459"/>
      <c r="G744" s="1216"/>
      <c r="H744" s="155"/>
      <c r="I744" s="155"/>
      <c r="J744" s="1459"/>
      <c r="K744" s="1463"/>
      <c r="L744" s="280"/>
      <c r="M744" s="1218"/>
      <c r="N744" s="325"/>
      <c r="O744" s="297">
        <f t="shared" si="39"/>
        <v>0</v>
      </c>
      <c r="P744" s="1477"/>
      <c r="Q744" s="280"/>
      <c r="R744" s="280"/>
      <c r="S744" s="391">
        <f t="shared" si="40"/>
        <v>0</v>
      </c>
      <c r="T744" s="391">
        <f t="shared" si="41"/>
        <v>0</v>
      </c>
      <c r="U744" s="11"/>
      <c r="AE744" s="8"/>
    </row>
    <row r="745" spans="1:31" x14ac:dyDescent="0.2">
      <c r="A745" s="165"/>
      <c r="B745" s="165"/>
      <c r="C745" s="165"/>
      <c r="D745" s="1215"/>
      <c r="E745" s="394"/>
      <c r="F745" s="1459"/>
      <c r="G745" s="1216"/>
      <c r="H745" s="155"/>
      <c r="I745" s="155"/>
      <c r="J745" s="1459"/>
      <c r="K745" s="1463"/>
      <c r="L745" s="280"/>
      <c r="M745" s="1218"/>
      <c r="N745" s="325"/>
      <c r="O745" s="297">
        <f t="shared" si="39"/>
        <v>0</v>
      </c>
      <c r="P745" s="1477"/>
      <c r="Q745" s="280"/>
      <c r="R745" s="280"/>
      <c r="S745" s="391">
        <f t="shared" si="40"/>
        <v>0</v>
      </c>
      <c r="T745" s="391">
        <f t="shared" si="41"/>
        <v>0</v>
      </c>
      <c r="U745" s="11"/>
      <c r="AE745" s="8"/>
    </row>
    <row r="746" spans="1:31" x14ac:dyDescent="0.2">
      <c r="A746" s="165"/>
      <c r="B746" s="165"/>
      <c r="C746" s="165"/>
      <c r="D746" s="1215"/>
      <c r="E746" s="394"/>
      <c r="F746" s="1459"/>
      <c r="G746" s="1216"/>
      <c r="H746" s="155"/>
      <c r="I746" s="155"/>
      <c r="J746" s="1459"/>
      <c r="K746" s="1463"/>
      <c r="L746" s="280"/>
      <c r="M746" s="1218"/>
      <c r="N746" s="325"/>
      <c r="O746" s="297">
        <f t="shared" si="39"/>
        <v>0</v>
      </c>
      <c r="P746" s="1477"/>
      <c r="Q746" s="280"/>
      <c r="R746" s="280"/>
      <c r="S746" s="391">
        <f t="shared" si="40"/>
        <v>0</v>
      </c>
      <c r="T746" s="391">
        <f t="shared" si="41"/>
        <v>0</v>
      </c>
      <c r="U746" s="11"/>
      <c r="AE746" s="8"/>
    </row>
    <row r="747" spans="1:31" x14ac:dyDescent="0.2">
      <c r="A747" s="165"/>
      <c r="B747" s="165"/>
      <c r="C747" s="165"/>
      <c r="D747" s="1215"/>
      <c r="E747" s="394"/>
      <c r="F747" s="1459"/>
      <c r="G747" s="1216"/>
      <c r="H747" s="155"/>
      <c r="I747" s="155"/>
      <c r="J747" s="1459"/>
      <c r="K747" s="1463"/>
      <c r="L747" s="280"/>
      <c r="M747" s="1218"/>
      <c r="N747" s="325"/>
      <c r="O747" s="297">
        <f t="shared" si="39"/>
        <v>0</v>
      </c>
      <c r="P747" s="1477"/>
      <c r="Q747" s="280"/>
      <c r="R747" s="280"/>
      <c r="S747" s="391">
        <f t="shared" si="40"/>
        <v>0</v>
      </c>
      <c r="T747" s="391">
        <f t="shared" si="41"/>
        <v>0</v>
      </c>
      <c r="U747" s="11"/>
      <c r="AE747" s="8"/>
    </row>
    <row r="748" spans="1:31" x14ac:dyDescent="0.2">
      <c r="A748" s="165"/>
      <c r="B748" s="165"/>
      <c r="C748" s="165"/>
      <c r="D748" s="1215"/>
      <c r="E748" s="394"/>
      <c r="F748" s="1459"/>
      <c r="G748" s="1216"/>
      <c r="H748" s="155"/>
      <c r="I748" s="155"/>
      <c r="J748" s="1459"/>
      <c r="K748" s="1463"/>
      <c r="L748" s="280"/>
      <c r="M748" s="1218"/>
      <c r="N748" s="325"/>
      <c r="O748" s="297">
        <f t="shared" si="39"/>
        <v>0</v>
      </c>
      <c r="P748" s="1477"/>
      <c r="Q748" s="280"/>
      <c r="R748" s="280"/>
      <c r="S748" s="391">
        <f t="shared" si="40"/>
        <v>0</v>
      </c>
      <c r="T748" s="391">
        <f t="shared" si="41"/>
        <v>0</v>
      </c>
      <c r="U748" s="11"/>
      <c r="AE748" s="8"/>
    </row>
    <row r="749" spans="1:31" x14ac:dyDescent="0.2">
      <c r="A749" s="165"/>
      <c r="B749" s="165"/>
      <c r="C749" s="165"/>
      <c r="D749" s="1215"/>
      <c r="E749" s="394"/>
      <c r="F749" s="1459"/>
      <c r="G749" s="1216"/>
      <c r="H749" s="155"/>
      <c r="I749" s="155"/>
      <c r="J749" s="1459"/>
      <c r="K749" s="1463"/>
      <c r="L749" s="280"/>
      <c r="M749" s="1218"/>
      <c r="N749" s="325"/>
      <c r="O749" s="297">
        <f t="shared" si="39"/>
        <v>0</v>
      </c>
      <c r="P749" s="1477"/>
      <c r="Q749" s="280"/>
      <c r="R749" s="280"/>
      <c r="S749" s="391">
        <f t="shared" si="40"/>
        <v>0</v>
      </c>
      <c r="T749" s="391">
        <f t="shared" si="41"/>
        <v>0</v>
      </c>
      <c r="U749" s="11"/>
      <c r="AE749" s="8"/>
    </row>
    <row r="750" spans="1:31" x14ac:dyDescent="0.2">
      <c r="A750" s="165"/>
      <c r="B750" s="165"/>
      <c r="C750" s="165"/>
      <c r="D750" s="1215"/>
      <c r="E750" s="394"/>
      <c r="F750" s="1459"/>
      <c r="G750" s="1216"/>
      <c r="H750" s="155"/>
      <c r="I750" s="155"/>
      <c r="J750" s="1459"/>
      <c r="K750" s="1463"/>
      <c r="L750" s="280"/>
      <c r="M750" s="1218"/>
      <c r="N750" s="325"/>
      <c r="O750" s="297">
        <f t="shared" si="39"/>
        <v>0</v>
      </c>
      <c r="P750" s="1477"/>
      <c r="Q750" s="280"/>
      <c r="R750" s="280"/>
      <c r="S750" s="391">
        <f t="shared" si="40"/>
        <v>0</v>
      </c>
      <c r="T750" s="391">
        <f t="shared" si="41"/>
        <v>0</v>
      </c>
      <c r="U750" s="11"/>
      <c r="AE750" s="8"/>
    </row>
    <row r="751" spans="1:31" x14ac:dyDescent="0.2">
      <c r="A751" s="165"/>
      <c r="B751" s="165"/>
      <c r="C751" s="165"/>
      <c r="D751" s="1215"/>
      <c r="E751" s="394"/>
      <c r="F751" s="1459"/>
      <c r="G751" s="1216"/>
      <c r="H751" s="155"/>
      <c r="I751" s="155"/>
      <c r="J751" s="1459"/>
      <c r="K751" s="1463"/>
      <c r="L751" s="280"/>
      <c r="M751" s="1218"/>
      <c r="N751" s="325"/>
      <c r="O751" s="297">
        <f t="shared" si="39"/>
        <v>0</v>
      </c>
      <c r="P751" s="1477"/>
      <c r="Q751" s="280"/>
      <c r="R751" s="280"/>
      <c r="S751" s="391">
        <f t="shared" si="40"/>
        <v>0</v>
      </c>
      <c r="T751" s="391">
        <f t="shared" si="41"/>
        <v>0</v>
      </c>
      <c r="U751" s="11"/>
      <c r="AE751" s="8"/>
    </row>
    <row r="752" spans="1:31" x14ac:dyDescent="0.2">
      <c r="A752" s="165"/>
      <c r="B752" s="165"/>
      <c r="C752" s="165"/>
      <c r="D752" s="1215"/>
      <c r="E752" s="394"/>
      <c r="F752" s="1459"/>
      <c r="G752" s="1216"/>
      <c r="H752" s="155"/>
      <c r="I752" s="155"/>
      <c r="J752" s="1459"/>
      <c r="K752" s="1463"/>
      <c r="L752" s="280"/>
      <c r="M752" s="1218"/>
      <c r="N752" s="325"/>
      <c r="O752" s="297">
        <f t="shared" si="39"/>
        <v>0</v>
      </c>
      <c r="P752" s="1477"/>
      <c r="Q752" s="280"/>
      <c r="R752" s="280"/>
      <c r="S752" s="391">
        <f t="shared" si="40"/>
        <v>0</v>
      </c>
      <c r="T752" s="391">
        <f t="shared" si="41"/>
        <v>0</v>
      </c>
      <c r="U752" s="11"/>
      <c r="AE752" s="8"/>
    </row>
    <row r="753" spans="1:31" x14ac:dyDescent="0.2">
      <c r="A753" s="165"/>
      <c r="B753" s="165"/>
      <c r="C753" s="165"/>
      <c r="D753" s="1215"/>
      <c r="E753" s="394"/>
      <c r="F753" s="1459"/>
      <c r="G753" s="1216"/>
      <c r="H753" s="155"/>
      <c r="I753" s="155"/>
      <c r="J753" s="1459"/>
      <c r="K753" s="1463"/>
      <c r="L753" s="280"/>
      <c r="M753" s="1218"/>
      <c r="N753" s="325"/>
      <c r="O753" s="297">
        <f t="shared" si="39"/>
        <v>0</v>
      </c>
      <c r="P753" s="1477"/>
      <c r="Q753" s="280"/>
      <c r="R753" s="280"/>
      <c r="S753" s="391">
        <f t="shared" si="40"/>
        <v>0</v>
      </c>
      <c r="T753" s="391">
        <f t="shared" si="41"/>
        <v>0</v>
      </c>
      <c r="U753" s="11"/>
      <c r="AE753" s="8"/>
    </row>
    <row r="754" spans="1:31" x14ac:dyDescent="0.2">
      <c r="A754" s="165"/>
      <c r="B754" s="165"/>
      <c r="C754" s="165"/>
      <c r="D754" s="1215"/>
      <c r="E754" s="394"/>
      <c r="F754" s="1459"/>
      <c r="G754" s="1216"/>
      <c r="H754" s="155"/>
      <c r="I754" s="155"/>
      <c r="J754" s="1459"/>
      <c r="K754" s="1463"/>
      <c r="L754" s="280"/>
      <c r="M754" s="1218"/>
      <c r="N754" s="325"/>
      <c r="O754" s="297">
        <f t="shared" si="39"/>
        <v>0</v>
      </c>
      <c r="P754" s="1477"/>
      <c r="Q754" s="280"/>
      <c r="R754" s="280"/>
      <c r="S754" s="391">
        <f t="shared" si="40"/>
        <v>0</v>
      </c>
      <c r="T754" s="391">
        <f t="shared" si="41"/>
        <v>0</v>
      </c>
      <c r="U754" s="11"/>
      <c r="AE754" s="8"/>
    </row>
    <row r="755" spans="1:31" x14ac:dyDescent="0.2">
      <c r="A755" s="165"/>
      <c r="B755" s="165"/>
      <c r="C755" s="165"/>
      <c r="D755" s="1215"/>
      <c r="E755" s="394"/>
      <c r="F755" s="1459"/>
      <c r="G755" s="1216"/>
      <c r="H755" s="155"/>
      <c r="I755" s="155"/>
      <c r="J755" s="1459"/>
      <c r="K755" s="1463"/>
      <c r="L755" s="280"/>
      <c r="M755" s="1218"/>
      <c r="N755" s="325"/>
      <c r="O755" s="297">
        <f t="shared" si="39"/>
        <v>0</v>
      </c>
      <c r="P755" s="1477"/>
      <c r="Q755" s="280"/>
      <c r="R755" s="280"/>
      <c r="S755" s="391">
        <f t="shared" si="40"/>
        <v>0</v>
      </c>
      <c r="T755" s="391">
        <f t="shared" si="41"/>
        <v>0</v>
      </c>
      <c r="U755" s="11"/>
      <c r="AE755" s="8"/>
    </row>
    <row r="756" spans="1:31" x14ac:dyDescent="0.2">
      <c r="A756" s="165"/>
      <c r="B756" s="165"/>
      <c r="C756" s="165"/>
      <c r="D756" s="1215"/>
      <c r="E756" s="394"/>
      <c r="F756" s="1459"/>
      <c r="G756" s="1216"/>
      <c r="H756" s="155"/>
      <c r="I756" s="155"/>
      <c r="J756" s="1459"/>
      <c r="K756" s="1463"/>
      <c r="L756" s="280"/>
      <c r="M756" s="1218"/>
      <c r="N756" s="325"/>
      <c r="O756" s="297">
        <f t="shared" si="39"/>
        <v>0</v>
      </c>
      <c r="P756" s="1477"/>
      <c r="Q756" s="280"/>
      <c r="R756" s="280"/>
      <c r="S756" s="391">
        <f t="shared" si="40"/>
        <v>0</v>
      </c>
      <c r="T756" s="391">
        <f t="shared" si="41"/>
        <v>0</v>
      </c>
      <c r="U756" s="11"/>
      <c r="AE756" s="8"/>
    </row>
    <row r="757" spans="1:31" x14ac:dyDescent="0.2">
      <c r="A757" s="165"/>
      <c r="B757" s="165"/>
      <c r="C757" s="165"/>
      <c r="D757" s="1215"/>
      <c r="E757" s="394"/>
      <c r="F757" s="1459"/>
      <c r="G757" s="1216"/>
      <c r="H757" s="155"/>
      <c r="I757" s="155"/>
      <c r="J757" s="1459"/>
      <c r="K757" s="1463"/>
      <c r="L757" s="280"/>
      <c r="M757" s="1218"/>
      <c r="N757" s="325"/>
      <c r="O757" s="297">
        <f t="shared" si="39"/>
        <v>0</v>
      </c>
      <c r="P757" s="1477"/>
      <c r="Q757" s="280"/>
      <c r="R757" s="280"/>
      <c r="S757" s="391">
        <f t="shared" si="40"/>
        <v>0</v>
      </c>
      <c r="T757" s="391">
        <f t="shared" si="41"/>
        <v>0</v>
      </c>
      <c r="U757" s="11"/>
      <c r="AE757" s="8"/>
    </row>
    <row r="758" spans="1:31" x14ac:dyDescent="0.2">
      <c r="A758" s="165"/>
      <c r="B758" s="165"/>
      <c r="C758" s="165"/>
      <c r="D758" s="1215"/>
      <c r="E758" s="394"/>
      <c r="F758" s="1459"/>
      <c r="G758" s="1216"/>
      <c r="H758" s="155"/>
      <c r="I758" s="155"/>
      <c r="J758" s="1459"/>
      <c r="K758" s="1463"/>
      <c r="L758" s="280"/>
      <c r="M758" s="1218"/>
      <c r="N758" s="325"/>
      <c r="O758" s="297">
        <f t="shared" si="39"/>
        <v>0</v>
      </c>
      <c r="P758" s="1477"/>
      <c r="Q758" s="280"/>
      <c r="R758" s="280"/>
      <c r="S758" s="391">
        <f t="shared" si="40"/>
        <v>0</v>
      </c>
      <c r="T758" s="391">
        <f t="shared" si="41"/>
        <v>0</v>
      </c>
      <c r="U758" s="11"/>
      <c r="AE758" s="8"/>
    </row>
    <row r="759" spans="1:31" x14ac:dyDescent="0.2">
      <c r="A759" s="165"/>
      <c r="B759" s="165"/>
      <c r="C759" s="165"/>
      <c r="D759" s="1215"/>
      <c r="E759" s="394"/>
      <c r="F759" s="1459"/>
      <c r="G759" s="1216"/>
      <c r="H759" s="155"/>
      <c r="I759" s="155"/>
      <c r="J759" s="1459"/>
      <c r="K759" s="1463"/>
      <c r="L759" s="280"/>
      <c r="M759" s="1218"/>
      <c r="N759" s="325"/>
      <c r="O759" s="297">
        <f t="shared" si="39"/>
        <v>0</v>
      </c>
      <c r="P759" s="1477"/>
      <c r="Q759" s="280"/>
      <c r="R759" s="280"/>
      <c r="S759" s="391">
        <f t="shared" si="40"/>
        <v>0</v>
      </c>
      <c r="T759" s="391">
        <f t="shared" si="41"/>
        <v>0</v>
      </c>
      <c r="U759" s="11"/>
      <c r="AE759" s="8"/>
    </row>
    <row r="760" spans="1:31" x14ac:dyDescent="0.2">
      <c r="A760" s="165"/>
      <c r="B760" s="165"/>
      <c r="C760" s="165"/>
      <c r="D760" s="1215"/>
      <c r="E760" s="394"/>
      <c r="F760" s="1459"/>
      <c r="G760" s="1216"/>
      <c r="H760" s="155"/>
      <c r="I760" s="155"/>
      <c r="J760" s="1459"/>
      <c r="K760" s="1463"/>
      <c r="L760" s="280"/>
      <c r="M760" s="1218"/>
      <c r="N760" s="325"/>
      <c r="O760" s="297">
        <f t="shared" si="39"/>
        <v>0</v>
      </c>
      <c r="P760" s="1477"/>
      <c r="Q760" s="280"/>
      <c r="R760" s="280"/>
      <c r="S760" s="391">
        <f t="shared" si="40"/>
        <v>0</v>
      </c>
      <c r="T760" s="391">
        <f t="shared" si="41"/>
        <v>0</v>
      </c>
      <c r="U760" s="11"/>
      <c r="AE760" s="8"/>
    </row>
    <row r="761" spans="1:31" x14ac:dyDescent="0.2">
      <c r="A761" s="165"/>
      <c r="B761" s="165"/>
      <c r="C761" s="165"/>
      <c r="D761" s="1215"/>
      <c r="E761" s="394"/>
      <c r="F761" s="1459"/>
      <c r="G761" s="1216"/>
      <c r="H761" s="155"/>
      <c r="I761" s="155"/>
      <c r="J761" s="1459"/>
      <c r="K761" s="1463"/>
      <c r="L761" s="280"/>
      <c r="M761" s="1218"/>
      <c r="N761" s="325"/>
      <c r="O761" s="297">
        <f t="shared" si="39"/>
        <v>0</v>
      </c>
      <c r="P761" s="1477"/>
      <c r="Q761" s="280"/>
      <c r="R761" s="280"/>
      <c r="S761" s="391">
        <f t="shared" si="40"/>
        <v>0</v>
      </c>
      <c r="T761" s="391">
        <f t="shared" si="41"/>
        <v>0</v>
      </c>
      <c r="U761" s="11"/>
      <c r="AE761" s="8"/>
    </row>
    <row r="762" spans="1:31" x14ac:dyDescent="0.2">
      <c r="A762" s="165"/>
      <c r="B762" s="165"/>
      <c r="C762" s="165"/>
      <c r="D762" s="1215"/>
      <c r="E762" s="394"/>
      <c r="F762" s="1459"/>
      <c r="G762" s="1216"/>
      <c r="H762" s="155"/>
      <c r="I762" s="155"/>
      <c r="J762" s="1459"/>
      <c r="K762" s="1463"/>
      <c r="L762" s="280"/>
      <c r="M762" s="1218"/>
      <c r="N762" s="325"/>
      <c r="O762" s="297">
        <f t="shared" si="39"/>
        <v>0</v>
      </c>
      <c r="P762" s="1477"/>
      <c r="Q762" s="280"/>
      <c r="R762" s="280"/>
      <c r="S762" s="391">
        <f t="shared" si="40"/>
        <v>0</v>
      </c>
      <c r="T762" s="391">
        <f t="shared" si="41"/>
        <v>0</v>
      </c>
      <c r="U762" s="11"/>
      <c r="AE762" s="8"/>
    </row>
    <row r="763" spans="1:31" x14ac:dyDescent="0.2">
      <c r="A763" s="165"/>
      <c r="B763" s="165"/>
      <c r="C763" s="165"/>
      <c r="D763" s="1215"/>
      <c r="E763" s="394"/>
      <c r="F763" s="1459"/>
      <c r="G763" s="1216"/>
      <c r="H763" s="155"/>
      <c r="I763" s="155"/>
      <c r="J763" s="1459"/>
      <c r="K763" s="1463"/>
      <c r="L763" s="280"/>
      <c r="M763" s="1218"/>
      <c r="N763" s="325"/>
      <c r="O763" s="297">
        <f t="shared" si="39"/>
        <v>0</v>
      </c>
      <c r="P763" s="1477"/>
      <c r="Q763" s="280"/>
      <c r="R763" s="280"/>
      <c r="S763" s="391">
        <f t="shared" si="40"/>
        <v>0</v>
      </c>
      <c r="T763" s="391">
        <f t="shared" si="41"/>
        <v>0</v>
      </c>
      <c r="U763" s="11"/>
      <c r="AE763" s="8"/>
    </row>
    <row r="764" spans="1:31" x14ac:dyDescent="0.2">
      <c r="A764" s="165"/>
      <c r="B764" s="165"/>
      <c r="C764" s="165"/>
      <c r="D764" s="1215"/>
      <c r="E764" s="394"/>
      <c r="F764" s="1459"/>
      <c r="G764" s="1216"/>
      <c r="H764" s="155"/>
      <c r="I764" s="155"/>
      <c r="J764" s="1459"/>
      <c r="K764" s="1463"/>
      <c r="L764" s="280"/>
      <c r="M764" s="1218"/>
      <c r="N764" s="325"/>
      <c r="O764" s="297">
        <f t="shared" si="39"/>
        <v>0</v>
      </c>
      <c r="P764" s="1477"/>
      <c r="Q764" s="280"/>
      <c r="R764" s="280"/>
      <c r="S764" s="391">
        <f t="shared" si="40"/>
        <v>0</v>
      </c>
      <c r="T764" s="391">
        <f t="shared" si="41"/>
        <v>0</v>
      </c>
      <c r="U764" s="11"/>
      <c r="AE764" s="8"/>
    </row>
    <row r="765" spans="1:31" x14ac:dyDescent="0.2">
      <c r="A765" s="165"/>
      <c r="B765" s="165"/>
      <c r="C765" s="165"/>
      <c r="D765" s="1215"/>
      <c r="E765" s="394"/>
      <c r="F765" s="1459"/>
      <c r="G765" s="1216"/>
      <c r="H765" s="155"/>
      <c r="I765" s="155"/>
      <c r="J765" s="1459"/>
      <c r="K765" s="1463"/>
      <c r="L765" s="280"/>
      <c r="M765" s="1218"/>
      <c r="N765" s="325"/>
      <c r="O765" s="297">
        <f t="shared" si="39"/>
        <v>0</v>
      </c>
      <c r="P765" s="1477"/>
      <c r="Q765" s="280"/>
      <c r="R765" s="280"/>
      <c r="S765" s="391">
        <f t="shared" si="40"/>
        <v>0</v>
      </c>
      <c r="T765" s="391">
        <f t="shared" si="41"/>
        <v>0</v>
      </c>
      <c r="U765" s="11"/>
      <c r="AE765" s="8"/>
    </row>
    <row r="766" spans="1:31" x14ac:dyDescent="0.2">
      <c r="A766" s="165"/>
      <c r="B766" s="165"/>
      <c r="C766" s="165"/>
      <c r="D766" s="1215"/>
      <c r="E766" s="394"/>
      <c r="F766" s="1459"/>
      <c r="G766" s="1216"/>
      <c r="H766" s="155"/>
      <c r="I766" s="155"/>
      <c r="J766" s="1459"/>
      <c r="K766" s="1463"/>
      <c r="L766" s="280"/>
      <c r="M766" s="1218"/>
      <c r="N766" s="325"/>
      <c r="O766" s="297">
        <f t="shared" si="39"/>
        <v>0</v>
      </c>
      <c r="P766" s="1477"/>
      <c r="Q766" s="280"/>
      <c r="R766" s="280"/>
      <c r="S766" s="391">
        <f t="shared" si="40"/>
        <v>0</v>
      </c>
      <c r="T766" s="391">
        <f t="shared" si="41"/>
        <v>0</v>
      </c>
      <c r="U766" s="11"/>
      <c r="AE766" s="8"/>
    </row>
    <row r="767" spans="1:31" x14ac:dyDescent="0.2">
      <c r="A767" s="165"/>
      <c r="B767" s="165"/>
      <c r="C767" s="165"/>
      <c r="D767" s="1215"/>
      <c r="E767" s="394"/>
      <c r="F767" s="1459"/>
      <c r="G767" s="1216"/>
      <c r="H767" s="155"/>
      <c r="I767" s="155"/>
      <c r="J767" s="1459"/>
      <c r="K767" s="1463"/>
      <c r="L767" s="280"/>
      <c r="M767" s="1218"/>
      <c r="N767" s="325"/>
      <c r="O767" s="297">
        <f t="shared" si="39"/>
        <v>0</v>
      </c>
      <c r="P767" s="1477"/>
      <c r="Q767" s="280"/>
      <c r="R767" s="280"/>
      <c r="S767" s="391">
        <f t="shared" si="40"/>
        <v>0</v>
      </c>
      <c r="T767" s="391">
        <f t="shared" si="41"/>
        <v>0</v>
      </c>
      <c r="U767" s="11"/>
      <c r="AE767" s="8"/>
    </row>
    <row r="768" spans="1:31" x14ac:dyDescent="0.2">
      <c r="A768" s="165"/>
      <c r="B768" s="165"/>
      <c r="C768" s="165"/>
      <c r="D768" s="1215"/>
      <c r="E768" s="394"/>
      <c r="F768" s="1459"/>
      <c r="G768" s="1216"/>
      <c r="H768" s="155"/>
      <c r="I768" s="155"/>
      <c r="J768" s="1459"/>
      <c r="K768" s="1463"/>
      <c r="L768" s="280"/>
      <c r="M768" s="1218"/>
      <c r="N768" s="325"/>
      <c r="O768" s="297">
        <f t="shared" si="39"/>
        <v>0</v>
      </c>
      <c r="P768" s="1477"/>
      <c r="Q768" s="280"/>
      <c r="R768" s="280"/>
      <c r="S768" s="391">
        <f t="shared" si="40"/>
        <v>0</v>
      </c>
      <c r="T768" s="391">
        <f t="shared" si="41"/>
        <v>0</v>
      </c>
      <c r="U768" s="11"/>
      <c r="AE768" s="8"/>
    </row>
    <row r="769" spans="1:31" x14ac:dyDescent="0.2">
      <c r="A769" s="165"/>
      <c r="B769" s="165"/>
      <c r="C769" s="165"/>
      <c r="D769" s="1215"/>
      <c r="E769" s="394"/>
      <c r="F769" s="1459"/>
      <c r="G769" s="1216"/>
      <c r="H769" s="155"/>
      <c r="I769" s="155"/>
      <c r="J769" s="1459"/>
      <c r="K769" s="1463"/>
      <c r="L769" s="280"/>
      <c r="M769" s="1218"/>
      <c r="N769" s="325"/>
      <c r="O769" s="297">
        <f t="shared" si="39"/>
        <v>0</v>
      </c>
      <c r="P769" s="1477"/>
      <c r="Q769" s="280"/>
      <c r="R769" s="280"/>
      <c r="S769" s="391">
        <f t="shared" si="40"/>
        <v>0</v>
      </c>
      <c r="T769" s="391">
        <f t="shared" si="41"/>
        <v>0</v>
      </c>
      <c r="U769" s="11"/>
      <c r="AE769" s="8"/>
    </row>
    <row r="770" spans="1:31" x14ac:dyDescent="0.2">
      <c r="A770" s="165"/>
      <c r="B770" s="165"/>
      <c r="C770" s="165"/>
      <c r="D770" s="1215"/>
      <c r="E770" s="394"/>
      <c r="F770" s="1459"/>
      <c r="G770" s="1216"/>
      <c r="H770" s="155"/>
      <c r="I770" s="155"/>
      <c r="J770" s="1459"/>
      <c r="K770" s="1463"/>
      <c r="L770" s="280"/>
      <c r="M770" s="1218"/>
      <c r="N770" s="325"/>
      <c r="O770" s="297">
        <f t="shared" si="39"/>
        <v>0</v>
      </c>
      <c r="P770" s="1477"/>
      <c r="Q770" s="280"/>
      <c r="R770" s="280"/>
      <c r="S770" s="391">
        <f t="shared" si="40"/>
        <v>0</v>
      </c>
      <c r="T770" s="391">
        <f t="shared" si="41"/>
        <v>0</v>
      </c>
      <c r="U770" s="11"/>
      <c r="AE770" s="8"/>
    </row>
    <row r="771" spans="1:31" x14ac:dyDescent="0.2">
      <c r="A771" s="165"/>
      <c r="B771" s="165"/>
      <c r="C771" s="165"/>
      <c r="D771" s="1215"/>
      <c r="E771" s="394"/>
      <c r="F771" s="1459"/>
      <c r="G771" s="1216"/>
      <c r="H771" s="155"/>
      <c r="I771" s="155"/>
      <c r="J771" s="1459"/>
      <c r="K771" s="1463"/>
      <c r="L771" s="280"/>
      <c r="M771" s="1218"/>
      <c r="N771" s="325"/>
      <c r="O771" s="297">
        <f t="shared" si="39"/>
        <v>0</v>
      </c>
      <c r="P771" s="1477"/>
      <c r="Q771" s="280"/>
      <c r="R771" s="280"/>
      <c r="S771" s="391">
        <f t="shared" si="40"/>
        <v>0</v>
      </c>
      <c r="T771" s="391">
        <f t="shared" si="41"/>
        <v>0</v>
      </c>
      <c r="U771" s="11"/>
      <c r="AE771" s="8"/>
    </row>
    <row r="772" spans="1:31" x14ac:dyDescent="0.2">
      <c r="A772" s="165"/>
      <c r="B772" s="165"/>
      <c r="C772" s="165"/>
      <c r="D772" s="1215"/>
      <c r="E772" s="394"/>
      <c r="F772" s="1459"/>
      <c r="G772" s="1216"/>
      <c r="H772" s="155"/>
      <c r="I772" s="155"/>
      <c r="J772" s="1459"/>
      <c r="K772" s="1463"/>
      <c r="L772" s="280"/>
      <c r="M772" s="1218"/>
      <c r="N772" s="325"/>
      <c r="O772" s="297">
        <f t="shared" si="39"/>
        <v>0</v>
      </c>
      <c r="P772" s="1477"/>
      <c r="Q772" s="280"/>
      <c r="R772" s="280"/>
      <c r="S772" s="391">
        <f t="shared" si="40"/>
        <v>0</v>
      </c>
      <c r="T772" s="391">
        <f t="shared" si="41"/>
        <v>0</v>
      </c>
      <c r="U772" s="11"/>
      <c r="AE772" s="8"/>
    </row>
    <row r="773" spans="1:31" x14ac:dyDescent="0.2">
      <c r="A773" s="165"/>
      <c r="B773" s="165"/>
      <c r="C773" s="165"/>
      <c r="D773" s="1215"/>
      <c r="E773" s="394"/>
      <c r="F773" s="1459"/>
      <c r="G773" s="1216"/>
      <c r="H773" s="155"/>
      <c r="I773" s="155"/>
      <c r="J773" s="1459"/>
      <c r="K773" s="1463"/>
      <c r="L773" s="280"/>
      <c r="M773" s="1218"/>
      <c r="N773" s="325"/>
      <c r="O773" s="297">
        <f t="shared" si="39"/>
        <v>0</v>
      </c>
      <c r="P773" s="1477"/>
      <c r="Q773" s="280"/>
      <c r="R773" s="280"/>
      <c r="S773" s="391">
        <f t="shared" si="40"/>
        <v>0</v>
      </c>
      <c r="T773" s="391">
        <f t="shared" si="41"/>
        <v>0</v>
      </c>
      <c r="U773" s="11"/>
      <c r="AE773" s="8"/>
    </row>
    <row r="774" spans="1:31" x14ac:dyDescent="0.2">
      <c r="A774" s="165"/>
      <c r="B774" s="165"/>
      <c r="C774" s="165"/>
      <c r="D774" s="1215"/>
      <c r="E774" s="394"/>
      <c r="F774" s="1459"/>
      <c r="G774" s="1216"/>
      <c r="H774" s="155"/>
      <c r="I774" s="155"/>
      <c r="J774" s="1459"/>
      <c r="K774" s="1463"/>
      <c r="L774" s="280"/>
      <c r="M774" s="1218"/>
      <c r="N774" s="325"/>
      <c r="O774" s="297">
        <f t="shared" si="39"/>
        <v>0</v>
      </c>
      <c r="P774" s="1477"/>
      <c r="Q774" s="280"/>
      <c r="R774" s="280"/>
      <c r="S774" s="391">
        <f t="shared" si="40"/>
        <v>0</v>
      </c>
      <c r="T774" s="391">
        <f t="shared" si="41"/>
        <v>0</v>
      </c>
      <c r="U774" s="11"/>
      <c r="AE774" s="8"/>
    </row>
    <row r="775" spans="1:31" x14ac:dyDescent="0.2">
      <c r="A775" s="165"/>
      <c r="B775" s="165"/>
      <c r="C775" s="165"/>
      <c r="D775" s="1215"/>
      <c r="E775" s="394"/>
      <c r="F775" s="1459"/>
      <c r="G775" s="1216"/>
      <c r="H775" s="155"/>
      <c r="I775" s="155"/>
      <c r="J775" s="1459"/>
      <c r="K775" s="1463"/>
      <c r="L775" s="280"/>
      <c r="M775" s="1218"/>
      <c r="N775" s="325"/>
      <c r="O775" s="297">
        <f t="shared" si="39"/>
        <v>0</v>
      </c>
      <c r="P775" s="1477"/>
      <c r="Q775" s="280"/>
      <c r="R775" s="280"/>
      <c r="S775" s="391">
        <f t="shared" si="40"/>
        <v>0</v>
      </c>
      <c r="T775" s="391">
        <f t="shared" si="41"/>
        <v>0</v>
      </c>
      <c r="U775" s="11"/>
      <c r="AE775" s="8"/>
    </row>
    <row r="776" spans="1:31" x14ac:dyDescent="0.2">
      <c r="A776" s="165"/>
      <c r="B776" s="165"/>
      <c r="C776" s="165"/>
      <c r="D776" s="1215"/>
      <c r="E776" s="394"/>
      <c r="F776" s="1459"/>
      <c r="G776" s="1216"/>
      <c r="H776" s="155"/>
      <c r="I776" s="155"/>
      <c r="J776" s="1459"/>
      <c r="K776" s="1463"/>
      <c r="L776" s="280"/>
      <c r="M776" s="1218"/>
      <c r="N776" s="325"/>
      <c r="O776" s="297">
        <f t="shared" si="39"/>
        <v>0</v>
      </c>
      <c r="P776" s="1477"/>
      <c r="Q776" s="280"/>
      <c r="R776" s="280"/>
      <c r="S776" s="391">
        <f t="shared" si="40"/>
        <v>0</v>
      </c>
      <c r="T776" s="391">
        <f t="shared" si="41"/>
        <v>0</v>
      </c>
      <c r="U776" s="11"/>
      <c r="AE776" s="8"/>
    </row>
    <row r="777" spans="1:31" x14ac:dyDescent="0.2">
      <c r="A777" s="165"/>
      <c r="B777" s="165"/>
      <c r="C777" s="165"/>
      <c r="D777" s="1215"/>
      <c r="E777" s="394"/>
      <c r="F777" s="1459"/>
      <c r="G777" s="1216"/>
      <c r="H777" s="155"/>
      <c r="I777" s="155"/>
      <c r="J777" s="1459"/>
      <c r="K777" s="1463"/>
      <c r="L777" s="280"/>
      <c r="M777" s="1218"/>
      <c r="N777" s="325"/>
      <c r="O777" s="297">
        <f t="shared" si="39"/>
        <v>0</v>
      </c>
      <c r="P777" s="1477"/>
      <c r="Q777" s="280"/>
      <c r="R777" s="280"/>
      <c r="S777" s="391">
        <f t="shared" si="40"/>
        <v>0</v>
      </c>
      <c r="T777" s="391">
        <f t="shared" si="41"/>
        <v>0</v>
      </c>
      <c r="U777" s="11"/>
      <c r="AE777" s="8"/>
    </row>
    <row r="778" spans="1:31" x14ac:dyDescent="0.2">
      <c r="A778" s="165"/>
      <c r="B778" s="165"/>
      <c r="C778" s="165"/>
      <c r="D778" s="1215"/>
      <c r="E778" s="394"/>
      <c r="F778" s="1459"/>
      <c r="G778" s="1216"/>
      <c r="H778" s="155"/>
      <c r="I778" s="155"/>
      <c r="J778" s="1459"/>
      <c r="K778" s="1463"/>
      <c r="L778" s="280"/>
      <c r="M778" s="1218"/>
      <c r="N778" s="325"/>
      <c r="O778" s="297">
        <f t="shared" si="39"/>
        <v>0</v>
      </c>
      <c r="P778" s="1477"/>
      <c r="Q778" s="280"/>
      <c r="R778" s="280"/>
      <c r="S778" s="391">
        <f t="shared" si="40"/>
        <v>0</v>
      </c>
      <c r="T778" s="391">
        <f t="shared" si="41"/>
        <v>0</v>
      </c>
      <c r="U778" s="11"/>
      <c r="AE778" s="8"/>
    </row>
    <row r="779" spans="1:31" x14ac:dyDescent="0.2">
      <c r="A779" s="165"/>
      <c r="B779" s="165"/>
      <c r="C779" s="165"/>
      <c r="D779" s="1215"/>
      <c r="E779" s="394"/>
      <c r="F779" s="1459"/>
      <c r="G779" s="1216"/>
      <c r="H779" s="155"/>
      <c r="I779" s="155"/>
      <c r="J779" s="1459"/>
      <c r="K779" s="1463"/>
      <c r="L779" s="280"/>
      <c r="M779" s="1218"/>
      <c r="N779" s="325"/>
      <c r="O779" s="297">
        <f t="shared" si="39"/>
        <v>0</v>
      </c>
      <c r="P779" s="1477"/>
      <c r="Q779" s="280"/>
      <c r="R779" s="280"/>
      <c r="S779" s="391">
        <f t="shared" si="40"/>
        <v>0</v>
      </c>
      <c r="T779" s="391">
        <f t="shared" si="41"/>
        <v>0</v>
      </c>
      <c r="U779" s="11"/>
      <c r="AE779" s="8"/>
    </row>
    <row r="780" spans="1:31" x14ac:dyDescent="0.2">
      <c r="A780" s="165"/>
      <c r="B780" s="165"/>
      <c r="C780" s="165"/>
      <c r="D780" s="1215"/>
      <c r="E780" s="394"/>
      <c r="F780" s="1459"/>
      <c r="G780" s="1216"/>
      <c r="H780" s="155"/>
      <c r="I780" s="155"/>
      <c r="J780" s="1459"/>
      <c r="K780" s="1463"/>
      <c r="L780" s="280"/>
      <c r="M780" s="1218"/>
      <c r="N780" s="325"/>
      <c r="O780" s="297">
        <f t="shared" si="39"/>
        <v>0</v>
      </c>
      <c r="P780" s="1477"/>
      <c r="Q780" s="280"/>
      <c r="R780" s="280"/>
      <c r="S780" s="391">
        <f t="shared" si="40"/>
        <v>0</v>
      </c>
      <c r="T780" s="391">
        <f t="shared" si="41"/>
        <v>0</v>
      </c>
      <c r="U780" s="11"/>
      <c r="AE780" s="8"/>
    </row>
    <row r="781" spans="1:31" x14ac:dyDescent="0.2">
      <c r="A781" s="165"/>
      <c r="B781" s="165"/>
      <c r="C781" s="165"/>
      <c r="D781" s="1215"/>
      <c r="E781" s="394"/>
      <c r="F781" s="1459"/>
      <c r="G781" s="1216"/>
      <c r="H781" s="155"/>
      <c r="I781" s="155"/>
      <c r="J781" s="1459"/>
      <c r="K781" s="1463"/>
      <c r="L781" s="280"/>
      <c r="M781" s="1218"/>
      <c r="N781" s="325"/>
      <c r="O781" s="297">
        <f t="shared" si="39"/>
        <v>0</v>
      </c>
      <c r="P781" s="1477"/>
      <c r="Q781" s="280"/>
      <c r="R781" s="280"/>
      <c r="S781" s="391">
        <f t="shared" si="40"/>
        <v>0</v>
      </c>
      <c r="T781" s="391">
        <f t="shared" si="41"/>
        <v>0</v>
      </c>
      <c r="U781" s="11"/>
      <c r="AE781" s="8"/>
    </row>
    <row r="782" spans="1:31" x14ac:dyDescent="0.2">
      <c r="A782" s="165"/>
      <c r="B782" s="165"/>
      <c r="C782" s="165"/>
      <c r="D782" s="1215"/>
      <c r="E782" s="394"/>
      <c r="F782" s="1459"/>
      <c r="G782" s="1216"/>
      <c r="H782" s="155"/>
      <c r="I782" s="155"/>
      <c r="J782" s="1459"/>
      <c r="K782" s="1463"/>
      <c r="L782" s="280"/>
      <c r="M782" s="1218"/>
      <c r="N782" s="325"/>
      <c r="O782" s="297">
        <f t="shared" si="39"/>
        <v>0</v>
      </c>
      <c r="P782" s="1477"/>
      <c r="Q782" s="280"/>
      <c r="R782" s="280"/>
      <c r="S782" s="391">
        <f t="shared" si="40"/>
        <v>0</v>
      </c>
      <c r="T782" s="391">
        <f t="shared" si="41"/>
        <v>0</v>
      </c>
      <c r="U782" s="11"/>
      <c r="AE782" s="8"/>
    </row>
    <row r="783" spans="1:31" x14ac:dyDescent="0.2">
      <c r="A783" s="165"/>
      <c r="B783" s="165"/>
      <c r="C783" s="165"/>
      <c r="D783" s="1215"/>
      <c r="E783" s="394"/>
      <c r="F783" s="1459"/>
      <c r="G783" s="1216"/>
      <c r="H783" s="155"/>
      <c r="I783" s="155"/>
      <c r="J783" s="1459"/>
      <c r="K783" s="1463"/>
      <c r="L783" s="280"/>
      <c r="M783" s="1218"/>
      <c r="N783" s="325"/>
      <c r="O783" s="297">
        <f t="shared" si="39"/>
        <v>0</v>
      </c>
      <c r="P783" s="1477"/>
      <c r="Q783" s="280"/>
      <c r="R783" s="280"/>
      <c r="S783" s="391">
        <f t="shared" si="40"/>
        <v>0</v>
      </c>
      <c r="T783" s="391">
        <f t="shared" si="41"/>
        <v>0</v>
      </c>
      <c r="U783" s="11"/>
      <c r="AE783" s="8"/>
    </row>
    <row r="784" spans="1:31" x14ac:dyDescent="0.2">
      <c r="A784" s="165"/>
      <c r="B784" s="165"/>
      <c r="C784" s="165"/>
      <c r="D784" s="1215"/>
      <c r="E784" s="394"/>
      <c r="F784" s="1459"/>
      <c r="G784" s="1216"/>
      <c r="H784" s="155"/>
      <c r="I784" s="155"/>
      <c r="J784" s="1459"/>
      <c r="K784" s="1463"/>
      <c r="L784" s="280"/>
      <c r="M784" s="1218"/>
      <c r="N784" s="325"/>
      <c r="O784" s="297">
        <f t="shared" si="39"/>
        <v>0</v>
      </c>
      <c r="P784" s="1477"/>
      <c r="Q784" s="280"/>
      <c r="R784" s="280"/>
      <c r="S784" s="391">
        <f t="shared" si="40"/>
        <v>0</v>
      </c>
      <c r="T784" s="391">
        <f t="shared" si="41"/>
        <v>0</v>
      </c>
      <c r="U784" s="11"/>
      <c r="AE784" s="8"/>
    </row>
    <row r="785" spans="1:31" x14ac:dyDescent="0.2">
      <c r="A785" s="165"/>
      <c r="B785" s="165"/>
      <c r="C785" s="165"/>
      <c r="D785" s="1215"/>
      <c r="E785" s="394"/>
      <c r="F785" s="1459"/>
      <c r="G785" s="1216"/>
      <c r="H785" s="155"/>
      <c r="I785" s="155"/>
      <c r="J785" s="1459"/>
      <c r="K785" s="1463"/>
      <c r="L785" s="280"/>
      <c r="M785" s="1218"/>
      <c r="N785" s="325"/>
      <c r="O785" s="297">
        <f t="shared" si="39"/>
        <v>0</v>
      </c>
      <c r="P785" s="1477"/>
      <c r="Q785" s="280"/>
      <c r="R785" s="280"/>
      <c r="S785" s="391">
        <f t="shared" si="40"/>
        <v>0</v>
      </c>
      <c r="T785" s="391">
        <f t="shared" si="41"/>
        <v>0</v>
      </c>
      <c r="U785" s="11"/>
      <c r="AE785" s="8"/>
    </row>
    <row r="786" spans="1:31" x14ac:dyDescent="0.2">
      <c r="A786" s="165"/>
      <c r="B786" s="165"/>
      <c r="C786" s="165"/>
      <c r="D786" s="1215"/>
      <c r="E786" s="394"/>
      <c r="F786" s="1459"/>
      <c r="G786" s="1216"/>
      <c r="H786" s="155"/>
      <c r="I786" s="155"/>
      <c r="J786" s="1459"/>
      <c r="K786" s="1463"/>
      <c r="L786" s="280"/>
      <c r="M786" s="1218"/>
      <c r="N786" s="325"/>
      <c r="O786" s="297">
        <f t="shared" si="39"/>
        <v>0</v>
      </c>
      <c r="P786" s="1477"/>
      <c r="Q786" s="280"/>
      <c r="R786" s="280"/>
      <c r="S786" s="391">
        <f t="shared" si="40"/>
        <v>0</v>
      </c>
      <c r="T786" s="391">
        <f t="shared" si="41"/>
        <v>0</v>
      </c>
      <c r="U786" s="11"/>
      <c r="AE786" s="8"/>
    </row>
    <row r="787" spans="1:31" x14ac:dyDescent="0.2">
      <c r="A787" s="165"/>
      <c r="B787" s="165"/>
      <c r="C787" s="165"/>
      <c r="D787" s="1215"/>
      <c r="E787" s="394"/>
      <c r="F787" s="1459"/>
      <c r="G787" s="1216"/>
      <c r="H787" s="155"/>
      <c r="I787" s="155"/>
      <c r="J787" s="1459"/>
      <c r="K787" s="1463"/>
      <c r="L787" s="280"/>
      <c r="M787" s="1218"/>
      <c r="N787" s="325"/>
      <c r="O787" s="297">
        <f t="shared" si="39"/>
        <v>0</v>
      </c>
      <c r="P787" s="1477"/>
      <c r="Q787" s="280"/>
      <c r="R787" s="280"/>
      <c r="S787" s="391">
        <f t="shared" si="40"/>
        <v>0</v>
      </c>
      <c r="T787" s="391">
        <f t="shared" si="41"/>
        <v>0</v>
      </c>
      <c r="U787" s="11"/>
      <c r="AE787" s="8"/>
    </row>
    <row r="788" spans="1:31" x14ac:dyDescent="0.2">
      <c r="A788" s="165"/>
      <c r="B788" s="165"/>
      <c r="C788" s="165"/>
      <c r="D788" s="1215"/>
      <c r="E788" s="394"/>
      <c r="F788" s="1459"/>
      <c r="G788" s="1216"/>
      <c r="H788" s="155"/>
      <c r="I788" s="155"/>
      <c r="J788" s="1459"/>
      <c r="K788" s="1463"/>
      <c r="L788" s="280"/>
      <c r="M788" s="1218"/>
      <c r="N788" s="325"/>
      <c r="O788" s="297">
        <f t="shared" si="39"/>
        <v>0</v>
      </c>
      <c r="P788" s="1477"/>
      <c r="Q788" s="280"/>
      <c r="R788" s="280"/>
      <c r="S788" s="391">
        <f t="shared" si="40"/>
        <v>0</v>
      </c>
      <c r="T788" s="391">
        <f t="shared" si="41"/>
        <v>0</v>
      </c>
      <c r="U788" s="11"/>
      <c r="AE788" s="8"/>
    </row>
    <row r="789" spans="1:31" x14ac:dyDescent="0.2">
      <c r="A789" s="165"/>
      <c r="B789" s="165"/>
      <c r="C789" s="165"/>
      <c r="D789" s="1215"/>
      <c r="E789" s="394"/>
      <c r="F789" s="1459"/>
      <c r="G789" s="1216"/>
      <c r="H789" s="155"/>
      <c r="I789" s="155"/>
      <c r="J789" s="1459"/>
      <c r="K789" s="1463"/>
      <c r="L789" s="280"/>
      <c r="M789" s="1218"/>
      <c r="N789" s="325"/>
      <c r="O789" s="297">
        <f t="shared" si="39"/>
        <v>0</v>
      </c>
      <c r="P789" s="1477"/>
      <c r="Q789" s="280"/>
      <c r="R789" s="280"/>
      <c r="S789" s="391">
        <f t="shared" si="40"/>
        <v>0</v>
      </c>
      <c r="T789" s="391">
        <f t="shared" si="41"/>
        <v>0</v>
      </c>
      <c r="U789" s="11"/>
      <c r="AE789" s="8"/>
    </row>
    <row r="790" spans="1:31" x14ac:dyDescent="0.2">
      <c r="A790" s="165"/>
      <c r="B790" s="165"/>
      <c r="C790" s="165"/>
      <c r="D790" s="1215"/>
      <c r="E790" s="394"/>
      <c r="F790" s="1459"/>
      <c r="G790" s="1216"/>
      <c r="H790" s="155"/>
      <c r="I790" s="155"/>
      <c r="J790" s="1459"/>
      <c r="K790" s="1463"/>
      <c r="L790" s="280"/>
      <c r="M790" s="1218"/>
      <c r="N790" s="325"/>
      <c r="O790" s="297">
        <f t="shared" si="39"/>
        <v>0</v>
      </c>
      <c r="P790" s="1477"/>
      <c r="Q790" s="280"/>
      <c r="R790" s="280"/>
      <c r="S790" s="391">
        <f t="shared" si="40"/>
        <v>0</v>
      </c>
      <c r="T790" s="391">
        <f t="shared" si="41"/>
        <v>0</v>
      </c>
      <c r="U790" s="11"/>
      <c r="AE790" s="8"/>
    </row>
    <row r="791" spans="1:31" x14ac:dyDescent="0.2">
      <c r="A791" s="165"/>
      <c r="B791" s="165"/>
      <c r="C791" s="165"/>
      <c r="D791" s="1215"/>
      <c r="E791" s="394"/>
      <c r="F791" s="1459"/>
      <c r="G791" s="1216"/>
      <c r="H791" s="155"/>
      <c r="I791" s="155"/>
      <c r="J791" s="1459"/>
      <c r="K791" s="1463"/>
      <c r="L791" s="280"/>
      <c r="M791" s="1218"/>
      <c r="N791" s="325"/>
      <c r="O791" s="297">
        <f t="shared" si="39"/>
        <v>0</v>
      </c>
      <c r="P791" s="1477"/>
      <c r="Q791" s="280"/>
      <c r="R791" s="280"/>
      <c r="S791" s="391">
        <f t="shared" si="40"/>
        <v>0</v>
      </c>
      <c r="T791" s="391">
        <f t="shared" si="41"/>
        <v>0</v>
      </c>
      <c r="U791" s="11"/>
      <c r="AE791" s="8"/>
    </row>
    <row r="792" spans="1:31" x14ac:dyDescent="0.2">
      <c r="A792" s="165"/>
      <c r="B792" s="165"/>
      <c r="C792" s="165"/>
      <c r="D792" s="1215"/>
      <c r="E792" s="394"/>
      <c r="F792" s="1459"/>
      <c r="G792" s="1216"/>
      <c r="H792" s="155"/>
      <c r="I792" s="155"/>
      <c r="J792" s="1459"/>
      <c r="K792" s="1463"/>
      <c r="L792" s="280"/>
      <c r="M792" s="1218"/>
      <c r="N792" s="325"/>
      <c r="O792" s="297">
        <f t="shared" si="39"/>
        <v>0</v>
      </c>
      <c r="P792" s="1477"/>
      <c r="Q792" s="280"/>
      <c r="R792" s="280"/>
      <c r="S792" s="391">
        <f t="shared" si="40"/>
        <v>0</v>
      </c>
      <c r="T792" s="391">
        <f t="shared" si="41"/>
        <v>0</v>
      </c>
      <c r="U792" s="11"/>
      <c r="AE792" s="8"/>
    </row>
    <row r="793" spans="1:31" x14ac:dyDescent="0.2">
      <c r="A793" s="165"/>
      <c r="B793" s="165"/>
      <c r="C793" s="165"/>
      <c r="D793" s="1215"/>
      <c r="E793" s="394"/>
      <c r="F793" s="1459"/>
      <c r="G793" s="1216"/>
      <c r="H793" s="155"/>
      <c r="I793" s="155"/>
      <c r="J793" s="1459"/>
      <c r="K793" s="1463"/>
      <c r="L793" s="280"/>
      <c r="M793" s="1218"/>
      <c r="N793" s="325"/>
      <c r="O793" s="297">
        <f t="shared" si="39"/>
        <v>0</v>
      </c>
      <c r="P793" s="1477"/>
      <c r="Q793" s="280"/>
      <c r="R793" s="280"/>
      <c r="S793" s="391">
        <f t="shared" si="40"/>
        <v>0</v>
      </c>
      <c r="T793" s="391">
        <f t="shared" si="41"/>
        <v>0</v>
      </c>
      <c r="U793" s="11"/>
      <c r="AE793" s="8"/>
    </row>
    <row r="794" spans="1:31" x14ac:dyDescent="0.2">
      <c r="A794" s="165"/>
      <c r="B794" s="165"/>
      <c r="C794" s="165"/>
      <c r="D794" s="1215"/>
      <c r="E794" s="394"/>
      <c r="F794" s="1459"/>
      <c r="G794" s="1216"/>
      <c r="H794" s="155"/>
      <c r="I794" s="155"/>
      <c r="J794" s="1459"/>
      <c r="K794" s="1463"/>
      <c r="L794" s="280"/>
      <c r="M794" s="1218"/>
      <c r="N794" s="325"/>
      <c r="O794" s="297">
        <f t="shared" si="39"/>
        <v>0</v>
      </c>
      <c r="P794" s="1477"/>
      <c r="Q794" s="280"/>
      <c r="R794" s="280"/>
      <c r="S794" s="391">
        <f t="shared" si="40"/>
        <v>0</v>
      </c>
      <c r="T794" s="391">
        <f t="shared" si="41"/>
        <v>0</v>
      </c>
      <c r="U794" s="11"/>
      <c r="AE794" s="8"/>
    </row>
    <row r="795" spans="1:31" x14ac:dyDescent="0.2">
      <c r="A795" s="165"/>
      <c r="B795" s="165"/>
      <c r="C795" s="165"/>
      <c r="D795" s="1215"/>
      <c r="E795" s="394"/>
      <c r="F795" s="1459"/>
      <c r="G795" s="1216"/>
      <c r="H795" s="155"/>
      <c r="I795" s="155"/>
      <c r="J795" s="1459"/>
      <c r="K795" s="1463"/>
      <c r="L795" s="280"/>
      <c r="M795" s="1218"/>
      <c r="N795" s="325"/>
      <c r="O795" s="297">
        <f t="shared" si="39"/>
        <v>0</v>
      </c>
      <c r="P795" s="1477"/>
      <c r="Q795" s="280"/>
      <c r="R795" s="280"/>
      <c r="S795" s="391">
        <f t="shared" si="40"/>
        <v>0</v>
      </c>
      <c r="T795" s="391">
        <f t="shared" si="41"/>
        <v>0</v>
      </c>
      <c r="U795" s="11"/>
      <c r="AE795" s="8"/>
    </row>
    <row r="796" spans="1:31" x14ac:dyDescent="0.2">
      <c r="A796" s="165"/>
      <c r="B796" s="165"/>
      <c r="C796" s="165"/>
      <c r="D796" s="1215"/>
      <c r="E796" s="394"/>
      <c r="F796" s="1459"/>
      <c r="G796" s="1216"/>
      <c r="H796" s="155"/>
      <c r="I796" s="155"/>
      <c r="J796" s="1459"/>
      <c r="K796" s="1463"/>
      <c r="L796" s="280"/>
      <c r="M796" s="1218"/>
      <c r="N796" s="325"/>
      <c r="O796" s="297">
        <f t="shared" si="39"/>
        <v>0</v>
      </c>
      <c r="P796" s="1477"/>
      <c r="Q796" s="280"/>
      <c r="R796" s="280"/>
      <c r="S796" s="391">
        <f t="shared" si="40"/>
        <v>0</v>
      </c>
      <c r="T796" s="391">
        <f t="shared" si="41"/>
        <v>0</v>
      </c>
      <c r="U796" s="11"/>
      <c r="AE796" s="8"/>
    </row>
    <row r="797" spans="1:31" x14ac:dyDescent="0.2">
      <c r="A797" s="165"/>
      <c r="B797" s="165"/>
      <c r="C797" s="165"/>
      <c r="D797" s="1215"/>
      <c r="E797" s="394"/>
      <c r="F797" s="1459"/>
      <c r="G797" s="1216"/>
      <c r="H797" s="155"/>
      <c r="I797" s="155"/>
      <c r="J797" s="1459"/>
      <c r="K797" s="1463"/>
      <c r="L797" s="280"/>
      <c r="M797" s="1218"/>
      <c r="N797" s="325"/>
      <c r="O797" s="297">
        <f t="shared" si="39"/>
        <v>0</v>
      </c>
      <c r="P797" s="1477"/>
      <c r="Q797" s="280"/>
      <c r="R797" s="280"/>
      <c r="S797" s="391">
        <f t="shared" si="40"/>
        <v>0</v>
      </c>
      <c r="T797" s="391">
        <f t="shared" si="41"/>
        <v>0</v>
      </c>
      <c r="U797" s="11"/>
      <c r="AE797" s="8"/>
    </row>
    <row r="798" spans="1:31" x14ac:dyDescent="0.2">
      <c r="A798" s="165"/>
      <c r="B798" s="165"/>
      <c r="C798" s="165"/>
      <c r="D798" s="1215"/>
      <c r="E798" s="394"/>
      <c r="F798" s="1459"/>
      <c r="G798" s="1216"/>
      <c r="H798" s="155"/>
      <c r="I798" s="155"/>
      <c r="J798" s="1459"/>
      <c r="K798" s="1463"/>
      <c r="L798" s="280"/>
      <c r="M798" s="1218"/>
      <c r="N798" s="325"/>
      <c r="O798" s="297">
        <f t="shared" si="39"/>
        <v>0</v>
      </c>
      <c r="P798" s="1477"/>
      <c r="Q798" s="280"/>
      <c r="R798" s="280"/>
      <c r="S798" s="391">
        <f t="shared" si="40"/>
        <v>0</v>
      </c>
      <c r="T798" s="391">
        <f t="shared" si="41"/>
        <v>0</v>
      </c>
      <c r="U798" s="11"/>
      <c r="AE798" s="8"/>
    </row>
    <row r="799" spans="1:31" x14ac:dyDescent="0.2">
      <c r="A799" s="165"/>
      <c r="B799" s="165"/>
      <c r="C799" s="165"/>
      <c r="D799" s="1215"/>
      <c r="E799" s="394"/>
      <c r="F799" s="1459"/>
      <c r="G799" s="1216"/>
      <c r="H799" s="155"/>
      <c r="I799" s="155"/>
      <c r="J799" s="1459"/>
      <c r="K799" s="1463"/>
      <c r="L799" s="280"/>
      <c r="M799" s="1218"/>
      <c r="N799" s="325"/>
      <c r="O799" s="297">
        <f t="shared" si="39"/>
        <v>0</v>
      </c>
      <c r="P799" s="1477"/>
      <c r="Q799" s="280"/>
      <c r="R799" s="280"/>
      <c r="S799" s="391">
        <f t="shared" si="40"/>
        <v>0</v>
      </c>
      <c r="T799" s="391">
        <f t="shared" si="41"/>
        <v>0</v>
      </c>
      <c r="U799" s="11"/>
      <c r="AE799" s="8"/>
    </row>
    <row r="800" spans="1:31" x14ac:dyDescent="0.2">
      <c r="A800" s="165"/>
      <c r="B800" s="165"/>
      <c r="C800" s="165"/>
      <c r="D800" s="1215"/>
      <c r="E800" s="394"/>
      <c r="F800" s="1459"/>
      <c r="G800" s="1216"/>
      <c r="H800" s="155"/>
      <c r="I800" s="155"/>
      <c r="J800" s="1459"/>
      <c r="K800" s="1463"/>
      <c r="L800" s="280"/>
      <c r="M800" s="1218"/>
      <c r="N800" s="325"/>
      <c r="O800" s="297">
        <f t="shared" si="39"/>
        <v>0</v>
      </c>
      <c r="P800" s="1477"/>
      <c r="Q800" s="280"/>
      <c r="R800" s="280"/>
      <c r="S800" s="391">
        <f t="shared" si="40"/>
        <v>0</v>
      </c>
      <c r="T800" s="391">
        <f t="shared" si="41"/>
        <v>0</v>
      </c>
      <c r="U800" s="11"/>
      <c r="AE800" s="8"/>
    </row>
    <row r="801" spans="1:31" x14ac:dyDescent="0.2">
      <c r="A801" s="165"/>
      <c r="B801" s="165"/>
      <c r="C801" s="165"/>
      <c r="D801" s="1215"/>
      <c r="E801" s="394"/>
      <c r="F801" s="1459"/>
      <c r="G801" s="1216"/>
      <c r="H801" s="155"/>
      <c r="I801" s="155"/>
      <c r="J801" s="1459"/>
      <c r="K801" s="1463"/>
      <c r="L801" s="280"/>
      <c r="M801" s="1218"/>
      <c r="N801" s="325"/>
      <c r="O801" s="297">
        <f t="shared" ref="O801:O864" si="42">M801+N801</f>
        <v>0</v>
      </c>
      <c r="P801" s="1477"/>
      <c r="Q801" s="280"/>
      <c r="R801" s="280"/>
      <c r="S801" s="391">
        <f t="shared" ref="S801:S864" si="43">IF(K801=$AA$46,O801,0)</f>
        <v>0</v>
      </c>
      <c r="T801" s="391">
        <f t="shared" ref="T801:T864" si="44">IF(OR(K801=$AA$47,ISBLANK(K801)),O801,0)</f>
        <v>0</v>
      </c>
      <c r="U801" s="11"/>
      <c r="AE801" s="8"/>
    </row>
    <row r="802" spans="1:31" x14ac:dyDescent="0.2">
      <c r="A802" s="165"/>
      <c r="B802" s="165"/>
      <c r="C802" s="165"/>
      <c r="D802" s="1215"/>
      <c r="E802" s="394"/>
      <c r="F802" s="1459"/>
      <c r="G802" s="1216"/>
      <c r="H802" s="155"/>
      <c r="I802" s="155"/>
      <c r="J802" s="1459"/>
      <c r="K802" s="1463"/>
      <c r="L802" s="280"/>
      <c r="M802" s="1218"/>
      <c r="N802" s="325"/>
      <c r="O802" s="297">
        <f t="shared" si="42"/>
        <v>0</v>
      </c>
      <c r="P802" s="1477"/>
      <c r="Q802" s="280"/>
      <c r="R802" s="280"/>
      <c r="S802" s="391">
        <f t="shared" si="43"/>
        <v>0</v>
      </c>
      <c r="T802" s="391">
        <f t="shared" si="44"/>
        <v>0</v>
      </c>
      <c r="U802" s="11"/>
      <c r="AE802" s="8"/>
    </row>
    <row r="803" spans="1:31" x14ac:dyDescent="0.2">
      <c r="A803" s="165"/>
      <c r="B803" s="165"/>
      <c r="C803" s="165"/>
      <c r="D803" s="1215"/>
      <c r="E803" s="394"/>
      <c r="F803" s="1459"/>
      <c r="G803" s="1216"/>
      <c r="H803" s="155"/>
      <c r="I803" s="155"/>
      <c r="J803" s="1459"/>
      <c r="K803" s="1463"/>
      <c r="L803" s="280"/>
      <c r="M803" s="1218"/>
      <c r="N803" s="325"/>
      <c r="O803" s="297">
        <f t="shared" si="42"/>
        <v>0</v>
      </c>
      <c r="P803" s="1477"/>
      <c r="Q803" s="280"/>
      <c r="R803" s="280"/>
      <c r="S803" s="391">
        <f t="shared" si="43"/>
        <v>0</v>
      </c>
      <c r="T803" s="391">
        <f t="shared" si="44"/>
        <v>0</v>
      </c>
      <c r="U803" s="11"/>
      <c r="AE803" s="8"/>
    </row>
    <row r="804" spans="1:31" x14ac:dyDescent="0.2">
      <c r="A804" s="165"/>
      <c r="B804" s="165"/>
      <c r="C804" s="165"/>
      <c r="D804" s="1215"/>
      <c r="E804" s="394"/>
      <c r="F804" s="1459"/>
      <c r="G804" s="1216"/>
      <c r="H804" s="155"/>
      <c r="I804" s="155"/>
      <c r="J804" s="1459"/>
      <c r="K804" s="1463"/>
      <c r="L804" s="280"/>
      <c r="M804" s="1218"/>
      <c r="N804" s="325"/>
      <c r="O804" s="297">
        <f t="shared" si="42"/>
        <v>0</v>
      </c>
      <c r="P804" s="1477"/>
      <c r="Q804" s="280"/>
      <c r="R804" s="280"/>
      <c r="S804" s="391">
        <f t="shared" si="43"/>
        <v>0</v>
      </c>
      <c r="T804" s="391">
        <f t="shared" si="44"/>
        <v>0</v>
      </c>
      <c r="U804" s="11"/>
      <c r="AE804" s="8"/>
    </row>
    <row r="805" spans="1:31" x14ac:dyDescent="0.2">
      <c r="A805" s="165"/>
      <c r="B805" s="165"/>
      <c r="C805" s="165"/>
      <c r="D805" s="1215"/>
      <c r="E805" s="394"/>
      <c r="F805" s="1459"/>
      <c r="G805" s="1216"/>
      <c r="H805" s="155"/>
      <c r="I805" s="155"/>
      <c r="J805" s="1459"/>
      <c r="K805" s="1463"/>
      <c r="L805" s="280"/>
      <c r="M805" s="1218"/>
      <c r="N805" s="325"/>
      <c r="O805" s="297">
        <f t="shared" si="42"/>
        <v>0</v>
      </c>
      <c r="P805" s="1477"/>
      <c r="Q805" s="280"/>
      <c r="R805" s="280"/>
      <c r="S805" s="391">
        <f t="shared" si="43"/>
        <v>0</v>
      </c>
      <c r="T805" s="391">
        <f t="shared" si="44"/>
        <v>0</v>
      </c>
      <c r="U805" s="11"/>
      <c r="AE805" s="8"/>
    </row>
    <row r="806" spans="1:31" x14ac:dyDescent="0.2">
      <c r="A806" s="165"/>
      <c r="B806" s="165"/>
      <c r="C806" s="165"/>
      <c r="D806" s="1215"/>
      <c r="E806" s="394"/>
      <c r="F806" s="1459"/>
      <c r="G806" s="1216"/>
      <c r="H806" s="155"/>
      <c r="I806" s="155"/>
      <c r="J806" s="1459"/>
      <c r="K806" s="1463"/>
      <c r="L806" s="280"/>
      <c r="M806" s="1218"/>
      <c r="N806" s="325"/>
      <c r="O806" s="297">
        <f t="shared" si="42"/>
        <v>0</v>
      </c>
      <c r="P806" s="1477"/>
      <c r="Q806" s="280"/>
      <c r="R806" s="280"/>
      <c r="S806" s="391">
        <f t="shared" si="43"/>
        <v>0</v>
      </c>
      <c r="T806" s="391">
        <f t="shared" si="44"/>
        <v>0</v>
      </c>
      <c r="U806" s="11"/>
      <c r="AE806" s="8"/>
    </row>
    <row r="807" spans="1:31" x14ac:dyDescent="0.2">
      <c r="A807" s="165"/>
      <c r="B807" s="165"/>
      <c r="C807" s="165"/>
      <c r="D807" s="1215"/>
      <c r="E807" s="394"/>
      <c r="F807" s="1459"/>
      <c r="G807" s="1216"/>
      <c r="H807" s="155"/>
      <c r="I807" s="155"/>
      <c r="J807" s="1459"/>
      <c r="K807" s="1463"/>
      <c r="L807" s="280"/>
      <c r="M807" s="1218"/>
      <c r="N807" s="325"/>
      <c r="O807" s="297">
        <f t="shared" si="42"/>
        <v>0</v>
      </c>
      <c r="P807" s="1477"/>
      <c r="Q807" s="280"/>
      <c r="R807" s="280"/>
      <c r="S807" s="391">
        <f t="shared" si="43"/>
        <v>0</v>
      </c>
      <c r="T807" s="391">
        <f t="shared" si="44"/>
        <v>0</v>
      </c>
      <c r="U807" s="11"/>
      <c r="AE807" s="8"/>
    </row>
    <row r="808" spans="1:31" x14ac:dyDescent="0.2">
      <c r="A808" s="165"/>
      <c r="B808" s="165"/>
      <c r="C808" s="165"/>
      <c r="D808" s="1215"/>
      <c r="E808" s="394"/>
      <c r="F808" s="1459"/>
      <c r="G808" s="1216"/>
      <c r="H808" s="155"/>
      <c r="I808" s="155"/>
      <c r="J808" s="1459"/>
      <c r="K808" s="1463"/>
      <c r="L808" s="280"/>
      <c r="M808" s="1218"/>
      <c r="N808" s="325"/>
      <c r="O808" s="297">
        <f t="shared" si="42"/>
        <v>0</v>
      </c>
      <c r="P808" s="1477"/>
      <c r="Q808" s="280"/>
      <c r="R808" s="280"/>
      <c r="S808" s="391">
        <f t="shared" si="43"/>
        <v>0</v>
      </c>
      <c r="T808" s="391">
        <f t="shared" si="44"/>
        <v>0</v>
      </c>
      <c r="U808" s="11"/>
      <c r="AE808" s="8"/>
    </row>
    <row r="809" spans="1:31" x14ac:dyDescent="0.2">
      <c r="A809" s="165"/>
      <c r="B809" s="165"/>
      <c r="C809" s="165"/>
      <c r="D809" s="1215"/>
      <c r="E809" s="394"/>
      <c r="F809" s="1459"/>
      <c r="G809" s="1216"/>
      <c r="H809" s="155"/>
      <c r="I809" s="155"/>
      <c r="J809" s="1459"/>
      <c r="K809" s="1463"/>
      <c r="L809" s="280"/>
      <c r="M809" s="1218"/>
      <c r="N809" s="325"/>
      <c r="O809" s="297">
        <f t="shared" si="42"/>
        <v>0</v>
      </c>
      <c r="P809" s="1477"/>
      <c r="Q809" s="280"/>
      <c r="R809" s="280"/>
      <c r="S809" s="391">
        <f t="shared" si="43"/>
        <v>0</v>
      </c>
      <c r="T809" s="391">
        <f t="shared" si="44"/>
        <v>0</v>
      </c>
      <c r="U809" s="11"/>
      <c r="AE809" s="8"/>
    </row>
    <row r="810" spans="1:31" x14ac:dyDescent="0.2">
      <c r="A810" s="165"/>
      <c r="B810" s="165"/>
      <c r="C810" s="165"/>
      <c r="D810" s="1215"/>
      <c r="E810" s="394"/>
      <c r="F810" s="1459"/>
      <c r="G810" s="1216"/>
      <c r="H810" s="155"/>
      <c r="I810" s="155"/>
      <c r="J810" s="1459"/>
      <c r="K810" s="1463"/>
      <c r="L810" s="280"/>
      <c r="M810" s="1218"/>
      <c r="N810" s="325"/>
      <c r="O810" s="297">
        <f t="shared" si="42"/>
        <v>0</v>
      </c>
      <c r="P810" s="1477"/>
      <c r="Q810" s="280"/>
      <c r="R810" s="280"/>
      <c r="S810" s="391">
        <f t="shared" si="43"/>
        <v>0</v>
      </c>
      <c r="T810" s="391">
        <f t="shared" si="44"/>
        <v>0</v>
      </c>
      <c r="U810" s="11"/>
      <c r="AE810" s="8"/>
    </row>
    <row r="811" spans="1:31" x14ac:dyDescent="0.2">
      <c r="A811" s="165"/>
      <c r="B811" s="165"/>
      <c r="C811" s="165"/>
      <c r="D811" s="1215"/>
      <c r="E811" s="394"/>
      <c r="F811" s="1459"/>
      <c r="G811" s="1216"/>
      <c r="H811" s="155"/>
      <c r="I811" s="155"/>
      <c r="J811" s="1459"/>
      <c r="K811" s="1463"/>
      <c r="L811" s="280"/>
      <c r="M811" s="1218"/>
      <c r="N811" s="325"/>
      <c r="O811" s="297">
        <f t="shared" si="42"/>
        <v>0</v>
      </c>
      <c r="P811" s="1477"/>
      <c r="Q811" s="280"/>
      <c r="R811" s="280"/>
      <c r="S811" s="391">
        <f t="shared" si="43"/>
        <v>0</v>
      </c>
      <c r="T811" s="391">
        <f t="shared" si="44"/>
        <v>0</v>
      </c>
      <c r="U811" s="11"/>
      <c r="AE811" s="8"/>
    </row>
    <row r="812" spans="1:31" x14ac:dyDescent="0.2">
      <c r="A812" s="165"/>
      <c r="B812" s="165"/>
      <c r="C812" s="165"/>
      <c r="D812" s="1215"/>
      <c r="E812" s="394"/>
      <c r="F812" s="1459"/>
      <c r="G812" s="1216"/>
      <c r="H812" s="155"/>
      <c r="I812" s="155"/>
      <c r="J812" s="1459"/>
      <c r="K812" s="1463"/>
      <c r="L812" s="280"/>
      <c r="M812" s="1218"/>
      <c r="N812" s="325"/>
      <c r="O812" s="297">
        <f t="shared" si="42"/>
        <v>0</v>
      </c>
      <c r="P812" s="1477"/>
      <c r="Q812" s="280"/>
      <c r="R812" s="280"/>
      <c r="S812" s="391">
        <f t="shared" si="43"/>
        <v>0</v>
      </c>
      <c r="T812" s="391">
        <f t="shared" si="44"/>
        <v>0</v>
      </c>
      <c r="U812" s="11"/>
      <c r="AE812" s="8"/>
    </row>
    <row r="813" spans="1:31" x14ac:dyDescent="0.2">
      <c r="A813" s="165"/>
      <c r="B813" s="165"/>
      <c r="C813" s="165"/>
      <c r="D813" s="1215"/>
      <c r="E813" s="394"/>
      <c r="F813" s="1459"/>
      <c r="G813" s="1216"/>
      <c r="H813" s="155"/>
      <c r="I813" s="155"/>
      <c r="J813" s="1459"/>
      <c r="K813" s="1463"/>
      <c r="L813" s="280"/>
      <c r="M813" s="1218"/>
      <c r="N813" s="325"/>
      <c r="O813" s="297">
        <f t="shared" si="42"/>
        <v>0</v>
      </c>
      <c r="P813" s="1477"/>
      <c r="Q813" s="280"/>
      <c r="R813" s="280"/>
      <c r="S813" s="391">
        <f t="shared" si="43"/>
        <v>0</v>
      </c>
      <c r="T813" s="391">
        <f t="shared" si="44"/>
        <v>0</v>
      </c>
      <c r="U813" s="11"/>
      <c r="AE813" s="8"/>
    </row>
    <row r="814" spans="1:31" x14ac:dyDescent="0.2">
      <c r="A814" s="165"/>
      <c r="B814" s="165"/>
      <c r="C814" s="165"/>
      <c r="D814" s="1215"/>
      <c r="E814" s="394"/>
      <c r="F814" s="1459"/>
      <c r="G814" s="1216"/>
      <c r="H814" s="155"/>
      <c r="I814" s="155"/>
      <c r="J814" s="1459"/>
      <c r="K814" s="1463"/>
      <c r="L814" s="280"/>
      <c r="M814" s="1218"/>
      <c r="N814" s="325"/>
      <c r="O814" s="297">
        <f t="shared" si="42"/>
        <v>0</v>
      </c>
      <c r="P814" s="1477"/>
      <c r="Q814" s="280"/>
      <c r="R814" s="280"/>
      <c r="S814" s="391">
        <f t="shared" si="43"/>
        <v>0</v>
      </c>
      <c r="T814" s="391">
        <f t="shared" si="44"/>
        <v>0</v>
      </c>
      <c r="U814" s="11"/>
      <c r="AE814" s="8"/>
    </row>
    <row r="815" spans="1:31" x14ac:dyDescent="0.2">
      <c r="A815" s="165"/>
      <c r="B815" s="165"/>
      <c r="C815" s="165"/>
      <c r="D815" s="1215"/>
      <c r="E815" s="394"/>
      <c r="F815" s="1459"/>
      <c r="G815" s="1216"/>
      <c r="H815" s="155"/>
      <c r="I815" s="155"/>
      <c r="J815" s="1459"/>
      <c r="K815" s="1463"/>
      <c r="L815" s="280"/>
      <c r="M815" s="1218"/>
      <c r="N815" s="325"/>
      <c r="O815" s="297">
        <f t="shared" si="42"/>
        <v>0</v>
      </c>
      <c r="P815" s="1477"/>
      <c r="Q815" s="280"/>
      <c r="R815" s="280"/>
      <c r="S815" s="391">
        <f t="shared" si="43"/>
        <v>0</v>
      </c>
      <c r="T815" s="391">
        <f t="shared" si="44"/>
        <v>0</v>
      </c>
      <c r="U815" s="11"/>
      <c r="AE815" s="8"/>
    </row>
    <row r="816" spans="1:31" x14ac:dyDescent="0.2">
      <c r="A816" s="165"/>
      <c r="B816" s="165"/>
      <c r="C816" s="165"/>
      <c r="D816" s="1215"/>
      <c r="E816" s="394"/>
      <c r="F816" s="1459"/>
      <c r="G816" s="1216"/>
      <c r="H816" s="155"/>
      <c r="I816" s="155"/>
      <c r="J816" s="1459"/>
      <c r="K816" s="1463"/>
      <c r="L816" s="280"/>
      <c r="M816" s="1218"/>
      <c r="N816" s="325"/>
      <c r="O816" s="297">
        <f t="shared" si="42"/>
        <v>0</v>
      </c>
      <c r="P816" s="1477"/>
      <c r="Q816" s="280"/>
      <c r="R816" s="280"/>
      <c r="S816" s="391">
        <f t="shared" si="43"/>
        <v>0</v>
      </c>
      <c r="T816" s="391">
        <f t="shared" si="44"/>
        <v>0</v>
      </c>
      <c r="U816" s="11"/>
      <c r="AE816" s="8"/>
    </row>
    <row r="817" spans="1:31" x14ac:dyDescent="0.2">
      <c r="A817" s="165"/>
      <c r="B817" s="165"/>
      <c r="C817" s="165"/>
      <c r="D817" s="1215"/>
      <c r="E817" s="394"/>
      <c r="F817" s="1459"/>
      <c r="G817" s="1216"/>
      <c r="H817" s="155"/>
      <c r="I817" s="155"/>
      <c r="J817" s="1459"/>
      <c r="K817" s="1463"/>
      <c r="L817" s="280"/>
      <c r="M817" s="1218"/>
      <c r="N817" s="325"/>
      <c r="O817" s="297">
        <f t="shared" si="42"/>
        <v>0</v>
      </c>
      <c r="P817" s="1477"/>
      <c r="Q817" s="280"/>
      <c r="R817" s="280"/>
      <c r="S817" s="391">
        <f t="shared" si="43"/>
        <v>0</v>
      </c>
      <c r="T817" s="391">
        <f t="shared" si="44"/>
        <v>0</v>
      </c>
      <c r="U817" s="11"/>
      <c r="AE817" s="8"/>
    </row>
    <row r="818" spans="1:31" x14ac:dyDescent="0.2">
      <c r="A818" s="165"/>
      <c r="B818" s="165"/>
      <c r="C818" s="165"/>
      <c r="D818" s="1215"/>
      <c r="E818" s="394"/>
      <c r="F818" s="1459"/>
      <c r="G818" s="1216"/>
      <c r="H818" s="155"/>
      <c r="I818" s="155"/>
      <c r="J818" s="1459"/>
      <c r="K818" s="1463"/>
      <c r="L818" s="280"/>
      <c r="M818" s="1218"/>
      <c r="N818" s="325"/>
      <c r="O818" s="297">
        <f t="shared" si="42"/>
        <v>0</v>
      </c>
      <c r="P818" s="1477"/>
      <c r="Q818" s="280"/>
      <c r="R818" s="280"/>
      <c r="S818" s="391">
        <f t="shared" si="43"/>
        <v>0</v>
      </c>
      <c r="T818" s="391">
        <f t="shared" si="44"/>
        <v>0</v>
      </c>
      <c r="U818" s="11"/>
      <c r="AE818" s="8"/>
    </row>
    <row r="819" spans="1:31" x14ac:dyDescent="0.2">
      <c r="A819" s="165"/>
      <c r="B819" s="165"/>
      <c r="C819" s="165"/>
      <c r="D819" s="1215"/>
      <c r="E819" s="394"/>
      <c r="F819" s="1459"/>
      <c r="G819" s="1216"/>
      <c r="H819" s="155"/>
      <c r="I819" s="155"/>
      <c r="J819" s="1459"/>
      <c r="K819" s="1463"/>
      <c r="L819" s="280"/>
      <c r="M819" s="1218"/>
      <c r="N819" s="325"/>
      <c r="O819" s="297">
        <f t="shared" si="42"/>
        <v>0</v>
      </c>
      <c r="P819" s="1477"/>
      <c r="Q819" s="280"/>
      <c r="R819" s="280"/>
      <c r="S819" s="391">
        <f t="shared" si="43"/>
        <v>0</v>
      </c>
      <c r="T819" s="391">
        <f t="shared" si="44"/>
        <v>0</v>
      </c>
      <c r="U819" s="11"/>
      <c r="AE819" s="8"/>
    </row>
    <row r="820" spans="1:31" x14ac:dyDescent="0.2">
      <c r="A820" s="165"/>
      <c r="B820" s="165"/>
      <c r="C820" s="165"/>
      <c r="D820" s="1215"/>
      <c r="E820" s="394"/>
      <c r="F820" s="1459"/>
      <c r="G820" s="1216"/>
      <c r="H820" s="155"/>
      <c r="I820" s="155"/>
      <c r="J820" s="1459"/>
      <c r="K820" s="1463"/>
      <c r="L820" s="280"/>
      <c r="M820" s="1218"/>
      <c r="N820" s="325"/>
      <c r="O820" s="297">
        <f t="shared" si="42"/>
        <v>0</v>
      </c>
      <c r="P820" s="1477"/>
      <c r="Q820" s="280"/>
      <c r="R820" s="280"/>
      <c r="S820" s="391">
        <f t="shared" si="43"/>
        <v>0</v>
      </c>
      <c r="T820" s="391">
        <f t="shared" si="44"/>
        <v>0</v>
      </c>
      <c r="U820" s="11"/>
      <c r="AE820" s="8"/>
    </row>
    <row r="821" spans="1:31" x14ac:dyDescent="0.2">
      <c r="A821" s="165"/>
      <c r="B821" s="165"/>
      <c r="C821" s="165"/>
      <c r="D821" s="1215"/>
      <c r="E821" s="394"/>
      <c r="F821" s="1459"/>
      <c r="G821" s="1216"/>
      <c r="H821" s="155"/>
      <c r="I821" s="155"/>
      <c r="J821" s="1459"/>
      <c r="K821" s="1463"/>
      <c r="L821" s="280"/>
      <c r="M821" s="1218"/>
      <c r="N821" s="325"/>
      <c r="O821" s="297">
        <f t="shared" si="42"/>
        <v>0</v>
      </c>
      <c r="P821" s="1477"/>
      <c r="Q821" s="280"/>
      <c r="R821" s="280"/>
      <c r="S821" s="391">
        <f t="shared" si="43"/>
        <v>0</v>
      </c>
      <c r="T821" s="391">
        <f t="shared" si="44"/>
        <v>0</v>
      </c>
      <c r="U821" s="11"/>
      <c r="AE821" s="8"/>
    </row>
    <row r="822" spans="1:31" x14ac:dyDescent="0.2">
      <c r="A822" s="165"/>
      <c r="B822" s="165"/>
      <c r="C822" s="165"/>
      <c r="D822" s="1215"/>
      <c r="E822" s="394"/>
      <c r="F822" s="1459"/>
      <c r="G822" s="1216"/>
      <c r="H822" s="155"/>
      <c r="I822" s="155"/>
      <c r="J822" s="1459"/>
      <c r="K822" s="1463"/>
      <c r="L822" s="280"/>
      <c r="M822" s="1218"/>
      <c r="N822" s="325"/>
      <c r="O822" s="297">
        <f t="shared" si="42"/>
        <v>0</v>
      </c>
      <c r="P822" s="1477"/>
      <c r="Q822" s="280"/>
      <c r="R822" s="280"/>
      <c r="S822" s="391">
        <f t="shared" si="43"/>
        <v>0</v>
      </c>
      <c r="T822" s="391">
        <f t="shared" si="44"/>
        <v>0</v>
      </c>
      <c r="U822" s="11"/>
      <c r="AE822" s="8"/>
    </row>
    <row r="823" spans="1:31" x14ac:dyDescent="0.2">
      <c r="A823" s="165"/>
      <c r="B823" s="165"/>
      <c r="C823" s="165"/>
      <c r="D823" s="1215"/>
      <c r="E823" s="394"/>
      <c r="F823" s="1459"/>
      <c r="G823" s="1216"/>
      <c r="H823" s="155"/>
      <c r="I823" s="155"/>
      <c r="J823" s="1459"/>
      <c r="K823" s="1463"/>
      <c r="L823" s="280"/>
      <c r="M823" s="1218"/>
      <c r="N823" s="325"/>
      <c r="O823" s="297">
        <f t="shared" si="42"/>
        <v>0</v>
      </c>
      <c r="P823" s="1477"/>
      <c r="Q823" s="280"/>
      <c r="R823" s="280"/>
      <c r="S823" s="391">
        <f t="shared" si="43"/>
        <v>0</v>
      </c>
      <c r="T823" s="391">
        <f t="shared" si="44"/>
        <v>0</v>
      </c>
      <c r="U823" s="11"/>
      <c r="AE823" s="8"/>
    </row>
    <row r="824" spans="1:31" x14ac:dyDescent="0.2">
      <c r="A824" s="165"/>
      <c r="B824" s="165"/>
      <c r="C824" s="165"/>
      <c r="D824" s="1215"/>
      <c r="E824" s="394"/>
      <c r="F824" s="1459"/>
      <c r="G824" s="1216"/>
      <c r="H824" s="155"/>
      <c r="I824" s="155"/>
      <c r="J824" s="1459"/>
      <c r="K824" s="1463"/>
      <c r="L824" s="280"/>
      <c r="M824" s="1218"/>
      <c r="N824" s="325"/>
      <c r="O824" s="297">
        <f t="shared" si="42"/>
        <v>0</v>
      </c>
      <c r="P824" s="1477"/>
      <c r="Q824" s="280"/>
      <c r="R824" s="280"/>
      <c r="S824" s="391">
        <f t="shared" si="43"/>
        <v>0</v>
      </c>
      <c r="T824" s="391">
        <f t="shared" si="44"/>
        <v>0</v>
      </c>
      <c r="U824" s="11"/>
      <c r="AE824" s="8"/>
    </row>
    <row r="825" spans="1:31" x14ac:dyDescent="0.2">
      <c r="A825" s="165"/>
      <c r="B825" s="165"/>
      <c r="C825" s="165"/>
      <c r="D825" s="1215"/>
      <c r="E825" s="394"/>
      <c r="F825" s="1459"/>
      <c r="G825" s="1216"/>
      <c r="H825" s="155"/>
      <c r="I825" s="155"/>
      <c r="J825" s="1459"/>
      <c r="K825" s="1463"/>
      <c r="L825" s="280"/>
      <c r="M825" s="1218"/>
      <c r="N825" s="325"/>
      <c r="O825" s="297">
        <f t="shared" si="42"/>
        <v>0</v>
      </c>
      <c r="P825" s="1477"/>
      <c r="Q825" s="280"/>
      <c r="R825" s="280"/>
      <c r="S825" s="391">
        <f t="shared" si="43"/>
        <v>0</v>
      </c>
      <c r="T825" s="391">
        <f t="shared" si="44"/>
        <v>0</v>
      </c>
      <c r="U825" s="11"/>
      <c r="AE825" s="8"/>
    </row>
    <row r="826" spans="1:31" x14ac:dyDescent="0.2">
      <c r="A826" s="165"/>
      <c r="B826" s="165"/>
      <c r="C826" s="165"/>
      <c r="D826" s="1215"/>
      <c r="E826" s="394"/>
      <c r="F826" s="1459"/>
      <c r="G826" s="1216"/>
      <c r="H826" s="155"/>
      <c r="I826" s="155"/>
      <c r="J826" s="1459"/>
      <c r="K826" s="1463"/>
      <c r="L826" s="280"/>
      <c r="M826" s="1218"/>
      <c r="N826" s="325"/>
      <c r="O826" s="297">
        <f t="shared" si="42"/>
        <v>0</v>
      </c>
      <c r="P826" s="1477"/>
      <c r="Q826" s="280"/>
      <c r="R826" s="280"/>
      <c r="S826" s="391">
        <f t="shared" si="43"/>
        <v>0</v>
      </c>
      <c r="T826" s="391">
        <f t="shared" si="44"/>
        <v>0</v>
      </c>
      <c r="U826" s="11"/>
      <c r="AE826" s="8"/>
    </row>
    <row r="827" spans="1:31" x14ac:dyDescent="0.2">
      <c r="A827" s="165"/>
      <c r="B827" s="165"/>
      <c r="C827" s="165"/>
      <c r="D827" s="1215"/>
      <c r="E827" s="394"/>
      <c r="F827" s="1459"/>
      <c r="G827" s="1216"/>
      <c r="H827" s="155"/>
      <c r="I827" s="155"/>
      <c r="J827" s="1459"/>
      <c r="K827" s="1463"/>
      <c r="L827" s="280"/>
      <c r="M827" s="1218"/>
      <c r="N827" s="325"/>
      <c r="O827" s="297">
        <f t="shared" si="42"/>
        <v>0</v>
      </c>
      <c r="P827" s="1477"/>
      <c r="Q827" s="280"/>
      <c r="R827" s="280"/>
      <c r="S827" s="391">
        <f t="shared" si="43"/>
        <v>0</v>
      </c>
      <c r="T827" s="391">
        <f t="shared" si="44"/>
        <v>0</v>
      </c>
      <c r="U827" s="11"/>
      <c r="AE827" s="8"/>
    </row>
    <row r="828" spans="1:31" x14ac:dyDescent="0.2">
      <c r="A828" s="165"/>
      <c r="B828" s="165"/>
      <c r="C828" s="165"/>
      <c r="D828" s="1215"/>
      <c r="E828" s="394"/>
      <c r="F828" s="1459"/>
      <c r="G828" s="1216"/>
      <c r="H828" s="155"/>
      <c r="I828" s="155"/>
      <c r="J828" s="1459"/>
      <c r="K828" s="1463"/>
      <c r="L828" s="280"/>
      <c r="M828" s="1218"/>
      <c r="N828" s="325"/>
      <c r="O828" s="297">
        <f t="shared" si="42"/>
        <v>0</v>
      </c>
      <c r="P828" s="1477"/>
      <c r="Q828" s="280"/>
      <c r="R828" s="280"/>
      <c r="S828" s="391">
        <f t="shared" si="43"/>
        <v>0</v>
      </c>
      <c r="T828" s="391">
        <f t="shared" si="44"/>
        <v>0</v>
      </c>
      <c r="U828" s="11"/>
      <c r="AE828" s="8"/>
    </row>
    <row r="829" spans="1:31" x14ac:dyDescent="0.2">
      <c r="A829" s="165"/>
      <c r="B829" s="165"/>
      <c r="C829" s="165"/>
      <c r="D829" s="1215"/>
      <c r="E829" s="394"/>
      <c r="F829" s="1459"/>
      <c r="G829" s="1216"/>
      <c r="H829" s="155"/>
      <c r="I829" s="155"/>
      <c r="J829" s="1459"/>
      <c r="K829" s="1463"/>
      <c r="L829" s="280"/>
      <c r="M829" s="1218"/>
      <c r="N829" s="325"/>
      <c r="O829" s="297">
        <f t="shared" si="42"/>
        <v>0</v>
      </c>
      <c r="P829" s="1477"/>
      <c r="Q829" s="280"/>
      <c r="R829" s="280"/>
      <c r="S829" s="391">
        <f t="shared" si="43"/>
        <v>0</v>
      </c>
      <c r="T829" s="391">
        <f t="shared" si="44"/>
        <v>0</v>
      </c>
      <c r="U829" s="11"/>
      <c r="AE829" s="8"/>
    </row>
    <row r="830" spans="1:31" x14ac:dyDescent="0.2">
      <c r="A830" s="165"/>
      <c r="B830" s="165"/>
      <c r="C830" s="165"/>
      <c r="D830" s="1215"/>
      <c r="E830" s="394"/>
      <c r="F830" s="1459"/>
      <c r="G830" s="1216"/>
      <c r="H830" s="155"/>
      <c r="I830" s="155"/>
      <c r="J830" s="1459"/>
      <c r="K830" s="1463"/>
      <c r="L830" s="280"/>
      <c r="M830" s="1218"/>
      <c r="N830" s="325"/>
      <c r="O830" s="297">
        <f t="shared" si="42"/>
        <v>0</v>
      </c>
      <c r="P830" s="1477"/>
      <c r="Q830" s="280"/>
      <c r="R830" s="280"/>
      <c r="S830" s="391">
        <f t="shared" si="43"/>
        <v>0</v>
      </c>
      <c r="T830" s="391">
        <f t="shared" si="44"/>
        <v>0</v>
      </c>
      <c r="U830" s="11"/>
      <c r="AE830" s="8"/>
    </row>
    <row r="831" spans="1:31" x14ac:dyDescent="0.2">
      <c r="A831" s="165"/>
      <c r="B831" s="165"/>
      <c r="C831" s="165"/>
      <c r="D831" s="1215"/>
      <c r="E831" s="394"/>
      <c r="F831" s="1459"/>
      <c r="G831" s="1216"/>
      <c r="H831" s="155"/>
      <c r="I831" s="155"/>
      <c r="J831" s="1459"/>
      <c r="K831" s="1463"/>
      <c r="L831" s="280"/>
      <c r="M831" s="1218"/>
      <c r="N831" s="325"/>
      <c r="O831" s="297">
        <f t="shared" si="42"/>
        <v>0</v>
      </c>
      <c r="P831" s="1477"/>
      <c r="Q831" s="280"/>
      <c r="R831" s="280"/>
      <c r="S831" s="391">
        <f t="shared" si="43"/>
        <v>0</v>
      </c>
      <c r="T831" s="391">
        <f t="shared" si="44"/>
        <v>0</v>
      </c>
      <c r="U831" s="11"/>
      <c r="AE831" s="8"/>
    </row>
    <row r="832" spans="1:31" x14ac:dyDescent="0.2">
      <c r="A832" s="165"/>
      <c r="B832" s="165"/>
      <c r="C832" s="165"/>
      <c r="D832" s="1215"/>
      <c r="E832" s="394"/>
      <c r="F832" s="1459"/>
      <c r="G832" s="1216"/>
      <c r="H832" s="155"/>
      <c r="I832" s="155"/>
      <c r="J832" s="1459"/>
      <c r="K832" s="1463"/>
      <c r="L832" s="280"/>
      <c r="M832" s="1218"/>
      <c r="N832" s="325"/>
      <c r="O832" s="297">
        <f t="shared" si="42"/>
        <v>0</v>
      </c>
      <c r="P832" s="1477"/>
      <c r="Q832" s="280"/>
      <c r="R832" s="280"/>
      <c r="S832" s="391">
        <f t="shared" si="43"/>
        <v>0</v>
      </c>
      <c r="T832" s="391">
        <f t="shared" si="44"/>
        <v>0</v>
      </c>
      <c r="U832" s="11"/>
      <c r="AE832" s="8"/>
    </row>
    <row r="833" spans="1:31" x14ac:dyDescent="0.2">
      <c r="A833" s="165"/>
      <c r="B833" s="165"/>
      <c r="C833" s="165"/>
      <c r="D833" s="1215"/>
      <c r="E833" s="394"/>
      <c r="F833" s="1459"/>
      <c r="G833" s="1216"/>
      <c r="H833" s="155"/>
      <c r="I833" s="155"/>
      <c r="J833" s="1459"/>
      <c r="K833" s="1463"/>
      <c r="L833" s="280"/>
      <c r="M833" s="1218"/>
      <c r="N833" s="325"/>
      <c r="O833" s="297">
        <f t="shared" si="42"/>
        <v>0</v>
      </c>
      <c r="P833" s="1477"/>
      <c r="Q833" s="280"/>
      <c r="R833" s="280"/>
      <c r="S833" s="391">
        <f t="shared" si="43"/>
        <v>0</v>
      </c>
      <c r="T833" s="391">
        <f t="shared" si="44"/>
        <v>0</v>
      </c>
      <c r="U833" s="11"/>
      <c r="AE833" s="8"/>
    </row>
    <row r="834" spans="1:31" x14ac:dyDescent="0.2">
      <c r="A834" s="165"/>
      <c r="B834" s="165"/>
      <c r="C834" s="165"/>
      <c r="D834" s="1215"/>
      <c r="E834" s="394"/>
      <c r="F834" s="1459"/>
      <c r="G834" s="1216"/>
      <c r="H834" s="155"/>
      <c r="I834" s="155"/>
      <c r="J834" s="1459"/>
      <c r="K834" s="1463"/>
      <c r="L834" s="280"/>
      <c r="M834" s="1218"/>
      <c r="N834" s="325"/>
      <c r="O834" s="297">
        <f t="shared" si="42"/>
        <v>0</v>
      </c>
      <c r="P834" s="1477"/>
      <c r="Q834" s="280"/>
      <c r="R834" s="280"/>
      <c r="S834" s="391">
        <f t="shared" si="43"/>
        <v>0</v>
      </c>
      <c r="T834" s="391">
        <f t="shared" si="44"/>
        <v>0</v>
      </c>
      <c r="U834" s="11"/>
      <c r="AE834" s="8"/>
    </row>
    <row r="835" spans="1:31" x14ac:dyDescent="0.2">
      <c r="A835" s="165"/>
      <c r="B835" s="165"/>
      <c r="C835" s="165"/>
      <c r="D835" s="1215"/>
      <c r="E835" s="394"/>
      <c r="F835" s="1459"/>
      <c r="G835" s="1216"/>
      <c r="H835" s="155"/>
      <c r="I835" s="155"/>
      <c r="J835" s="1459"/>
      <c r="K835" s="1463"/>
      <c r="L835" s="280"/>
      <c r="M835" s="1218"/>
      <c r="N835" s="325"/>
      <c r="O835" s="297">
        <f t="shared" si="42"/>
        <v>0</v>
      </c>
      <c r="P835" s="1477"/>
      <c r="Q835" s="280"/>
      <c r="R835" s="280"/>
      <c r="S835" s="391">
        <f t="shared" si="43"/>
        <v>0</v>
      </c>
      <c r="T835" s="391">
        <f t="shared" si="44"/>
        <v>0</v>
      </c>
      <c r="U835" s="11"/>
      <c r="AE835" s="8"/>
    </row>
    <row r="836" spans="1:31" x14ac:dyDescent="0.2">
      <c r="A836" s="165"/>
      <c r="B836" s="165"/>
      <c r="C836" s="165"/>
      <c r="D836" s="1215"/>
      <c r="E836" s="394"/>
      <c r="F836" s="1459"/>
      <c r="G836" s="1216"/>
      <c r="H836" s="155"/>
      <c r="I836" s="155"/>
      <c r="J836" s="1459"/>
      <c r="K836" s="1463"/>
      <c r="L836" s="280"/>
      <c r="M836" s="1218"/>
      <c r="N836" s="325"/>
      <c r="O836" s="297">
        <f t="shared" si="42"/>
        <v>0</v>
      </c>
      <c r="P836" s="1477"/>
      <c r="Q836" s="280"/>
      <c r="R836" s="280"/>
      <c r="S836" s="391">
        <f t="shared" si="43"/>
        <v>0</v>
      </c>
      <c r="T836" s="391">
        <f t="shared" si="44"/>
        <v>0</v>
      </c>
      <c r="U836" s="11"/>
      <c r="AE836" s="8"/>
    </row>
    <row r="837" spans="1:31" x14ac:dyDescent="0.2">
      <c r="A837" s="165"/>
      <c r="B837" s="165"/>
      <c r="C837" s="165"/>
      <c r="D837" s="1215"/>
      <c r="E837" s="394"/>
      <c r="F837" s="1459"/>
      <c r="G837" s="1216"/>
      <c r="H837" s="155"/>
      <c r="I837" s="155"/>
      <c r="J837" s="1459"/>
      <c r="K837" s="1463"/>
      <c r="L837" s="280"/>
      <c r="M837" s="1218"/>
      <c r="N837" s="325"/>
      <c r="O837" s="297">
        <f t="shared" si="42"/>
        <v>0</v>
      </c>
      <c r="P837" s="1477"/>
      <c r="Q837" s="280"/>
      <c r="R837" s="280"/>
      <c r="S837" s="391">
        <f t="shared" si="43"/>
        <v>0</v>
      </c>
      <c r="T837" s="391">
        <f t="shared" si="44"/>
        <v>0</v>
      </c>
      <c r="U837" s="11"/>
      <c r="AE837" s="8"/>
    </row>
    <row r="838" spans="1:31" x14ac:dyDescent="0.2">
      <c r="A838" s="165"/>
      <c r="B838" s="165"/>
      <c r="C838" s="165"/>
      <c r="D838" s="1215"/>
      <c r="E838" s="394"/>
      <c r="F838" s="1459"/>
      <c r="G838" s="1216"/>
      <c r="H838" s="155"/>
      <c r="I838" s="155"/>
      <c r="J838" s="1459"/>
      <c r="K838" s="1463"/>
      <c r="L838" s="280"/>
      <c r="M838" s="1218"/>
      <c r="N838" s="325"/>
      <c r="O838" s="297">
        <f t="shared" si="42"/>
        <v>0</v>
      </c>
      <c r="P838" s="1477"/>
      <c r="Q838" s="280"/>
      <c r="R838" s="280"/>
      <c r="S838" s="391">
        <f t="shared" si="43"/>
        <v>0</v>
      </c>
      <c r="T838" s="391">
        <f t="shared" si="44"/>
        <v>0</v>
      </c>
      <c r="U838" s="11"/>
      <c r="AE838" s="8"/>
    </row>
    <row r="839" spans="1:31" x14ac:dyDescent="0.2">
      <c r="A839" s="165"/>
      <c r="B839" s="165"/>
      <c r="C839" s="165"/>
      <c r="D839" s="1215"/>
      <c r="E839" s="394"/>
      <c r="F839" s="1459"/>
      <c r="G839" s="1216"/>
      <c r="H839" s="155"/>
      <c r="I839" s="155"/>
      <c r="J839" s="1459"/>
      <c r="K839" s="1463"/>
      <c r="L839" s="280"/>
      <c r="M839" s="1218"/>
      <c r="N839" s="325"/>
      <c r="O839" s="297">
        <f t="shared" si="42"/>
        <v>0</v>
      </c>
      <c r="P839" s="1477"/>
      <c r="Q839" s="280"/>
      <c r="R839" s="280"/>
      <c r="S839" s="391">
        <f t="shared" si="43"/>
        <v>0</v>
      </c>
      <c r="T839" s="391">
        <f t="shared" si="44"/>
        <v>0</v>
      </c>
      <c r="U839" s="11"/>
      <c r="AE839" s="8"/>
    </row>
    <row r="840" spans="1:31" x14ac:dyDescent="0.2">
      <c r="A840" s="165"/>
      <c r="B840" s="165"/>
      <c r="C840" s="165"/>
      <c r="D840" s="1215"/>
      <c r="E840" s="394"/>
      <c r="F840" s="1459"/>
      <c r="G840" s="1216"/>
      <c r="H840" s="155"/>
      <c r="I840" s="155"/>
      <c r="J840" s="1459"/>
      <c r="K840" s="1463"/>
      <c r="L840" s="280"/>
      <c r="M840" s="1218"/>
      <c r="N840" s="325"/>
      <c r="O840" s="297">
        <f t="shared" si="42"/>
        <v>0</v>
      </c>
      <c r="P840" s="1477"/>
      <c r="Q840" s="280"/>
      <c r="R840" s="280"/>
      <c r="S840" s="391">
        <f t="shared" si="43"/>
        <v>0</v>
      </c>
      <c r="T840" s="391">
        <f t="shared" si="44"/>
        <v>0</v>
      </c>
      <c r="U840" s="11"/>
      <c r="AE840" s="8"/>
    </row>
    <row r="841" spans="1:31" x14ac:dyDescent="0.2">
      <c r="A841" s="165"/>
      <c r="B841" s="165"/>
      <c r="C841" s="165"/>
      <c r="D841" s="1215"/>
      <c r="E841" s="394"/>
      <c r="F841" s="1459"/>
      <c r="G841" s="1216"/>
      <c r="H841" s="155"/>
      <c r="I841" s="155"/>
      <c r="J841" s="1459"/>
      <c r="K841" s="1463"/>
      <c r="L841" s="280"/>
      <c r="M841" s="1218"/>
      <c r="N841" s="325"/>
      <c r="O841" s="297">
        <f t="shared" si="42"/>
        <v>0</v>
      </c>
      <c r="P841" s="1477"/>
      <c r="Q841" s="280"/>
      <c r="R841" s="280"/>
      <c r="S841" s="391">
        <f t="shared" si="43"/>
        <v>0</v>
      </c>
      <c r="T841" s="391">
        <f t="shared" si="44"/>
        <v>0</v>
      </c>
      <c r="U841" s="11"/>
      <c r="AE841" s="8"/>
    </row>
    <row r="842" spans="1:31" x14ac:dyDescent="0.2">
      <c r="A842" s="165"/>
      <c r="B842" s="165"/>
      <c r="C842" s="165"/>
      <c r="D842" s="1215"/>
      <c r="E842" s="394"/>
      <c r="F842" s="1459"/>
      <c r="G842" s="1216"/>
      <c r="H842" s="155"/>
      <c r="I842" s="155"/>
      <c r="J842" s="1459"/>
      <c r="K842" s="1463"/>
      <c r="L842" s="280"/>
      <c r="M842" s="1218"/>
      <c r="N842" s="325"/>
      <c r="O842" s="297">
        <f t="shared" si="42"/>
        <v>0</v>
      </c>
      <c r="P842" s="1477"/>
      <c r="Q842" s="280"/>
      <c r="R842" s="280"/>
      <c r="S842" s="391">
        <f t="shared" si="43"/>
        <v>0</v>
      </c>
      <c r="T842" s="391">
        <f t="shared" si="44"/>
        <v>0</v>
      </c>
      <c r="U842" s="11"/>
      <c r="AE842" s="8"/>
    </row>
    <row r="843" spans="1:31" x14ac:dyDescent="0.2">
      <c r="A843" s="165"/>
      <c r="B843" s="165"/>
      <c r="C843" s="165"/>
      <c r="D843" s="1215"/>
      <c r="E843" s="394"/>
      <c r="F843" s="1459"/>
      <c r="G843" s="1216"/>
      <c r="H843" s="155"/>
      <c r="I843" s="155"/>
      <c r="J843" s="1459"/>
      <c r="K843" s="1463"/>
      <c r="L843" s="280"/>
      <c r="M843" s="1218"/>
      <c r="N843" s="325"/>
      <c r="O843" s="297">
        <f t="shared" si="42"/>
        <v>0</v>
      </c>
      <c r="P843" s="1477"/>
      <c r="Q843" s="280"/>
      <c r="R843" s="280"/>
      <c r="S843" s="391">
        <f t="shared" si="43"/>
        <v>0</v>
      </c>
      <c r="T843" s="391">
        <f t="shared" si="44"/>
        <v>0</v>
      </c>
      <c r="U843" s="11"/>
      <c r="AE843" s="8"/>
    </row>
    <row r="844" spans="1:31" x14ac:dyDescent="0.2">
      <c r="A844" s="165"/>
      <c r="B844" s="165"/>
      <c r="C844" s="165"/>
      <c r="D844" s="1215"/>
      <c r="E844" s="394"/>
      <c r="F844" s="1459"/>
      <c r="G844" s="1216"/>
      <c r="H844" s="155"/>
      <c r="I844" s="155"/>
      <c r="J844" s="1459"/>
      <c r="K844" s="1463"/>
      <c r="L844" s="280"/>
      <c r="M844" s="1218"/>
      <c r="N844" s="325"/>
      <c r="O844" s="297">
        <f t="shared" si="42"/>
        <v>0</v>
      </c>
      <c r="P844" s="1477"/>
      <c r="Q844" s="280"/>
      <c r="R844" s="280"/>
      <c r="S844" s="391">
        <f t="shared" si="43"/>
        <v>0</v>
      </c>
      <c r="T844" s="391">
        <f t="shared" si="44"/>
        <v>0</v>
      </c>
      <c r="U844" s="11"/>
      <c r="AE844" s="8"/>
    </row>
    <row r="845" spans="1:31" x14ac:dyDescent="0.2">
      <c r="A845" s="165"/>
      <c r="B845" s="165"/>
      <c r="C845" s="165"/>
      <c r="D845" s="1215"/>
      <c r="E845" s="394"/>
      <c r="F845" s="1459"/>
      <c r="G845" s="1216"/>
      <c r="H845" s="155"/>
      <c r="I845" s="155"/>
      <c r="J845" s="1459"/>
      <c r="K845" s="1463"/>
      <c r="L845" s="280"/>
      <c r="M845" s="1218"/>
      <c r="N845" s="325"/>
      <c r="O845" s="297">
        <f t="shared" si="42"/>
        <v>0</v>
      </c>
      <c r="P845" s="1477"/>
      <c r="Q845" s="280"/>
      <c r="R845" s="280"/>
      <c r="S845" s="391">
        <f t="shared" si="43"/>
        <v>0</v>
      </c>
      <c r="T845" s="391">
        <f t="shared" si="44"/>
        <v>0</v>
      </c>
      <c r="U845" s="11"/>
      <c r="AE845" s="8"/>
    </row>
    <row r="846" spans="1:31" x14ac:dyDescent="0.2">
      <c r="A846" s="165"/>
      <c r="B846" s="165"/>
      <c r="C846" s="165"/>
      <c r="D846" s="1215"/>
      <c r="E846" s="394"/>
      <c r="F846" s="1459"/>
      <c r="G846" s="1216"/>
      <c r="H846" s="155"/>
      <c r="I846" s="155"/>
      <c r="J846" s="1459"/>
      <c r="K846" s="1463"/>
      <c r="L846" s="280"/>
      <c r="M846" s="1218"/>
      <c r="N846" s="325"/>
      <c r="O846" s="297">
        <f t="shared" si="42"/>
        <v>0</v>
      </c>
      <c r="P846" s="1477"/>
      <c r="Q846" s="280"/>
      <c r="R846" s="280"/>
      <c r="S846" s="391">
        <f t="shared" si="43"/>
        <v>0</v>
      </c>
      <c r="T846" s="391">
        <f t="shared" si="44"/>
        <v>0</v>
      </c>
      <c r="U846" s="11"/>
      <c r="AE846" s="8"/>
    </row>
    <row r="847" spans="1:31" x14ac:dyDescent="0.2">
      <c r="A847" s="165"/>
      <c r="B847" s="165"/>
      <c r="C847" s="165"/>
      <c r="D847" s="1215"/>
      <c r="E847" s="394"/>
      <c r="F847" s="1459"/>
      <c r="G847" s="1216"/>
      <c r="H847" s="155"/>
      <c r="I847" s="155"/>
      <c r="J847" s="1459"/>
      <c r="K847" s="1463"/>
      <c r="L847" s="280"/>
      <c r="M847" s="1218"/>
      <c r="N847" s="325"/>
      <c r="O847" s="297">
        <f t="shared" si="42"/>
        <v>0</v>
      </c>
      <c r="P847" s="1477"/>
      <c r="Q847" s="280"/>
      <c r="R847" s="280"/>
      <c r="S847" s="391">
        <f t="shared" si="43"/>
        <v>0</v>
      </c>
      <c r="T847" s="391">
        <f t="shared" si="44"/>
        <v>0</v>
      </c>
      <c r="U847" s="11"/>
      <c r="AE847" s="8"/>
    </row>
    <row r="848" spans="1:31" x14ac:dyDescent="0.2">
      <c r="A848" s="165"/>
      <c r="B848" s="165"/>
      <c r="C848" s="165"/>
      <c r="D848" s="1215"/>
      <c r="E848" s="394"/>
      <c r="F848" s="1459"/>
      <c r="G848" s="1216"/>
      <c r="H848" s="155"/>
      <c r="I848" s="155"/>
      <c r="J848" s="1459"/>
      <c r="K848" s="1463"/>
      <c r="L848" s="280"/>
      <c r="M848" s="1218"/>
      <c r="N848" s="325"/>
      <c r="O848" s="297">
        <f t="shared" si="42"/>
        <v>0</v>
      </c>
      <c r="P848" s="1477"/>
      <c r="Q848" s="280"/>
      <c r="R848" s="280"/>
      <c r="S848" s="391">
        <f t="shared" si="43"/>
        <v>0</v>
      </c>
      <c r="T848" s="391">
        <f t="shared" si="44"/>
        <v>0</v>
      </c>
      <c r="U848" s="11"/>
      <c r="AE848" s="8"/>
    </row>
    <row r="849" spans="1:31" x14ac:dyDescent="0.2">
      <c r="A849" s="165"/>
      <c r="B849" s="165"/>
      <c r="C849" s="165"/>
      <c r="D849" s="1215"/>
      <c r="E849" s="394"/>
      <c r="F849" s="1459"/>
      <c r="G849" s="1216"/>
      <c r="H849" s="155"/>
      <c r="I849" s="155"/>
      <c r="J849" s="1459"/>
      <c r="K849" s="1463"/>
      <c r="L849" s="280"/>
      <c r="M849" s="1218"/>
      <c r="N849" s="325"/>
      <c r="O849" s="297">
        <f t="shared" si="42"/>
        <v>0</v>
      </c>
      <c r="P849" s="1477"/>
      <c r="Q849" s="280"/>
      <c r="R849" s="280"/>
      <c r="S849" s="391">
        <f t="shared" si="43"/>
        <v>0</v>
      </c>
      <c r="T849" s="391">
        <f t="shared" si="44"/>
        <v>0</v>
      </c>
      <c r="U849" s="11"/>
      <c r="AE849" s="8"/>
    </row>
    <row r="850" spans="1:31" x14ac:dyDescent="0.2">
      <c r="A850" s="165"/>
      <c r="B850" s="165"/>
      <c r="C850" s="165"/>
      <c r="D850" s="1215"/>
      <c r="E850" s="394"/>
      <c r="F850" s="1459"/>
      <c r="G850" s="1216"/>
      <c r="H850" s="155"/>
      <c r="I850" s="155"/>
      <c r="J850" s="1459"/>
      <c r="K850" s="1463"/>
      <c r="L850" s="280"/>
      <c r="M850" s="1218"/>
      <c r="N850" s="325"/>
      <c r="O850" s="297">
        <f t="shared" si="42"/>
        <v>0</v>
      </c>
      <c r="P850" s="1477"/>
      <c r="Q850" s="280"/>
      <c r="R850" s="280"/>
      <c r="S850" s="391">
        <f t="shared" si="43"/>
        <v>0</v>
      </c>
      <c r="T850" s="391">
        <f t="shared" si="44"/>
        <v>0</v>
      </c>
      <c r="U850" s="11"/>
      <c r="AE850" s="8"/>
    </row>
    <row r="851" spans="1:31" x14ac:dyDescent="0.2">
      <c r="A851" s="165"/>
      <c r="B851" s="165"/>
      <c r="C851" s="165"/>
      <c r="D851" s="1215"/>
      <c r="E851" s="394"/>
      <c r="F851" s="1459"/>
      <c r="G851" s="1216"/>
      <c r="H851" s="155"/>
      <c r="I851" s="155"/>
      <c r="J851" s="1459"/>
      <c r="K851" s="1463"/>
      <c r="L851" s="280"/>
      <c r="M851" s="1218"/>
      <c r="N851" s="325"/>
      <c r="O851" s="297">
        <f t="shared" si="42"/>
        <v>0</v>
      </c>
      <c r="P851" s="1477"/>
      <c r="Q851" s="280"/>
      <c r="R851" s="280"/>
      <c r="S851" s="391">
        <f t="shared" si="43"/>
        <v>0</v>
      </c>
      <c r="T851" s="391">
        <f t="shared" si="44"/>
        <v>0</v>
      </c>
      <c r="U851" s="11"/>
      <c r="AE851" s="8"/>
    </row>
    <row r="852" spans="1:31" x14ac:dyDescent="0.2">
      <c r="A852" s="165"/>
      <c r="B852" s="165"/>
      <c r="C852" s="165"/>
      <c r="D852" s="1215"/>
      <c r="E852" s="394"/>
      <c r="F852" s="1459"/>
      <c r="G852" s="1216"/>
      <c r="H852" s="155"/>
      <c r="I852" s="155"/>
      <c r="J852" s="1459"/>
      <c r="K852" s="1463"/>
      <c r="L852" s="280"/>
      <c r="M852" s="1218"/>
      <c r="N852" s="325"/>
      <c r="O852" s="297">
        <f t="shared" si="42"/>
        <v>0</v>
      </c>
      <c r="P852" s="1477"/>
      <c r="Q852" s="280"/>
      <c r="R852" s="280"/>
      <c r="S852" s="391">
        <f t="shared" si="43"/>
        <v>0</v>
      </c>
      <c r="T852" s="391">
        <f t="shared" si="44"/>
        <v>0</v>
      </c>
      <c r="U852" s="11"/>
      <c r="AE852" s="8"/>
    </row>
    <row r="853" spans="1:31" x14ac:dyDescent="0.2">
      <c r="A853" s="165"/>
      <c r="B853" s="165"/>
      <c r="C853" s="165"/>
      <c r="D853" s="1215"/>
      <c r="E853" s="394"/>
      <c r="F853" s="1459"/>
      <c r="G853" s="1216"/>
      <c r="H853" s="155"/>
      <c r="I853" s="155"/>
      <c r="J853" s="1459"/>
      <c r="K853" s="1463"/>
      <c r="L853" s="280"/>
      <c r="M853" s="1218"/>
      <c r="N853" s="325"/>
      <c r="O853" s="297">
        <f t="shared" si="42"/>
        <v>0</v>
      </c>
      <c r="P853" s="1477"/>
      <c r="Q853" s="280"/>
      <c r="R853" s="280"/>
      <c r="S853" s="391">
        <f t="shared" si="43"/>
        <v>0</v>
      </c>
      <c r="T853" s="391">
        <f t="shared" si="44"/>
        <v>0</v>
      </c>
      <c r="U853" s="11"/>
      <c r="AE853" s="8"/>
    </row>
    <row r="854" spans="1:31" x14ac:dyDescent="0.2">
      <c r="A854" s="165"/>
      <c r="B854" s="165"/>
      <c r="C854" s="165"/>
      <c r="D854" s="1215"/>
      <c r="E854" s="394"/>
      <c r="F854" s="1459"/>
      <c r="G854" s="1216"/>
      <c r="H854" s="155"/>
      <c r="I854" s="155"/>
      <c r="J854" s="1459"/>
      <c r="K854" s="1463"/>
      <c r="L854" s="280"/>
      <c r="M854" s="1218"/>
      <c r="N854" s="325"/>
      <c r="O854" s="297">
        <f t="shared" si="42"/>
        <v>0</v>
      </c>
      <c r="P854" s="1477"/>
      <c r="Q854" s="280"/>
      <c r="R854" s="280"/>
      <c r="S854" s="391">
        <f t="shared" si="43"/>
        <v>0</v>
      </c>
      <c r="T854" s="391">
        <f t="shared" si="44"/>
        <v>0</v>
      </c>
      <c r="U854" s="11"/>
      <c r="AE854" s="8"/>
    </row>
    <row r="855" spans="1:31" x14ac:dyDescent="0.2">
      <c r="A855" s="165"/>
      <c r="B855" s="165"/>
      <c r="C855" s="165"/>
      <c r="D855" s="1215"/>
      <c r="E855" s="394"/>
      <c r="F855" s="1459"/>
      <c r="G855" s="1216"/>
      <c r="H855" s="155"/>
      <c r="I855" s="155"/>
      <c r="J855" s="1459"/>
      <c r="K855" s="1463"/>
      <c r="L855" s="280"/>
      <c r="M855" s="1218"/>
      <c r="N855" s="325"/>
      <c r="O855" s="297">
        <f t="shared" si="42"/>
        <v>0</v>
      </c>
      <c r="P855" s="1477"/>
      <c r="Q855" s="280"/>
      <c r="R855" s="280"/>
      <c r="S855" s="391">
        <f t="shared" si="43"/>
        <v>0</v>
      </c>
      <c r="T855" s="391">
        <f t="shared" si="44"/>
        <v>0</v>
      </c>
      <c r="U855" s="11"/>
      <c r="AE855" s="8"/>
    </row>
    <row r="856" spans="1:31" x14ac:dyDescent="0.2">
      <c r="A856" s="165"/>
      <c r="B856" s="165"/>
      <c r="C856" s="165"/>
      <c r="D856" s="1215"/>
      <c r="E856" s="394"/>
      <c r="F856" s="1459"/>
      <c r="G856" s="1216"/>
      <c r="H856" s="155"/>
      <c r="I856" s="155"/>
      <c r="J856" s="1459"/>
      <c r="K856" s="1463"/>
      <c r="L856" s="280"/>
      <c r="M856" s="1218"/>
      <c r="N856" s="325"/>
      <c r="O856" s="297">
        <f t="shared" si="42"/>
        <v>0</v>
      </c>
      <c r="P856" s="1477"/>
      <c r="Q856" s="280"/>
      <c r="R856" s="280"/>
      <c r="S856" s="391">
        <f t="shared" si="43"/>
        <v>0</v>
      </c>
      <c r="T856" s="391">
        <f t="shared" si="44"/>
        <v>0</v>
      </c>
      <c r="U856" s="11"/>
      <c r="AE856" s="8"/>
    </row>
    <row r="857" spans="1:31" x14ac:dyDescent="0.2">
      <c r="A857" s="165"/>
      <c r="B857" s="165"/>
      <c r="C857" s="165"/>
      <c r="D857" s="1215"/>
      <c r="E857" s="394"/>
      <c r="F857" s="1459"/>
      <c r="G857" s="1216"/>
      <c r="H857" s="155"/>
      <c r="I857" s="155"/>
      <c r="J857" s="1459"/>
      <c r="K857" s="1463"/>
      <c r="L857" s="280"/>
      <c r="M857" s="1218"/>
      <c r="N857" s="325"/>
      <c r="O857" s="297">
        <f t="shared" si="42"/>
        <v>0</v>
      </c>
      <c r="P857" s="1477"/>
      <c r="Q857" s="280"/>
      <c r="R857" s="280"/>
      <c r="S857" s="391">
        <f t="shared" si="43"/>
        <v>0</v>
      </c>
      <c r="T857" s="391">
        <f t="shared" si="44"/>
        <v>0</v>
      </c>
      <c r="U857" s="11"/>
      <c r="AE857" s="8"/>
    </row>
    <row r="858" spans="1:31" x14ac:dyDescent="0.2">
      <c r="A858" s="165"/>
      <c r="B858" s="165"/>
      <c r="C858" s="165"/>
      <c r="D858" s="1215"/>
      <c r="E858" s="394"/>
      <c r="F858" s="1459"/>
      <c r="G858" s="1216"/>
      <c r="H858" s="155"/>
      <c r="I858" s="155"/>
      <c r="J858" s="1459"/>
      <c r="K858" s="1463"/>
      <c r="L858" s="280"/>
      <c r="M858" s="1218"/>
      <c r="N858" s="325"/>
      <c r="O858" s="297">
        <f t="shared" si="42"/>
        <v>0</v>
      </c>
      <c r="P858" s="1477"/>
      <c r="Q858" s="280"/>
      <c r="R858" s="280"/>
      <c r="S858" s="391">
        <f t="shared" si="43"/>
        <v>0</v>
      </c>
      <c r="T858" s="391">
        <f t="shared" si="44"/>
        <v>0</v>
      </c>
      <c r="U858" s="11"/>
      <c r="AE858" s="8"/>
    </row>
    <row r="859" spans="1:31" x14ac:dyDescent="0.2">
      <c r="A859" s="165"/>
      <c r="B859" s="165"/>
      <c r="C859" s="165"/>
      <c r="D859" s="1215"/>
      <c r="E859" s="394"/>
      <c r="F859" s="1459"/>
      <c r="G859" s="1216"/>
      <c r="H859" s="155"/>
      <c r="I859" s="155"/>
      <c r="J859" s="1459"/>
      <c r="K859" s="1463"/>
      <c r="L859" s="280"/>
      <c r="M859" s="1218"/>
      <c r="N859" s="325"/>
      <c r="O859" s="297">
        <f t="shared" si="42"/>
        <v>0</v>
      </c>
      <c r="P859" s="1477"/>
      <c r="Q859" s="280"/>
      <c r="R859" s="280"/>
      <c r="S859" s="391">
        <f t="shared" si="43"/>
        <v>0</v>
      </c>
      <c r="T859" s="391">
        <f t="shared" si="44"/>
        <v>0</v>
      </c>
      <c r="U859" s="11"/>
      <c r="AE859" s="8"/>
    </row>
    <row r="860" spans="1:31" x14ac:dyDescent="0.2">
      <c r="A860" s="165"/>
      <c r="B860" s="165"/>
      <c r="C860" s="165"/>
      <c r="D860" s="1215"/>
      <c r="E860" s="394"/>
      <c r="F860" s="1459"/>
      <c r="G860" s="1216"/>
      <c r="H860" s="155"/>
      <c r="I860" s="155"/>
      <c r="J860" s="1459"/>
      <c r="K860" s="1463"/>
      <c r="L860" s="280"/>
      <c r="M860" s="1218"/>
      <c r="N860" s="325"/>
      <c r="O860" s="297">
        <f t="shared" si="42"/>
        <v>0</v>
      </c>
      <c r="P860" s="1477"/>
      <c r="Q860" s="280"/>
      <c r="R860" s="280"/>
      <c r="S860" s="391">
        <f t="shared" si="43"/>
        <v>0</v>
      </c>
      <c r="T860" s="391">
        <f t="shared" si="44"/>
        <v>0</v>
      </c>
      <c r="U860" s="11"/>
      <c r="AE860" s="8"/>
    </row>
    <row r="861" spans="1:31" x14ac:dyDescent="0.2">
      <c r="A861" s="165"/>
      <c r="B861" s="165"/>
      <c r="C861" s="165"/>
      <c r="D861" s="1215"/>
      <c r="E861" s="394"/>
      <c r="F861" s="1459"/>
      <c r="G861" s="1216"/>
      <c r="H861" s="155"/>
      <c r="I861" s="155"/>
      <c r="J861" s="1459"/>
      <c r="K861" s="1463"/>
      <c r="L861" s="280"/>
      <c r="M861" s="1218"/>
      <c r="N861" s="325"/>
      <c r="O861" s="297">
        <f t="shared" si="42"/>
        <v>0</v>
      </c>
      <c r="P861" s="1477"/>
      <c r="Q861" s="280"/>
      <c r="R861" s="280"/>
      <c r="S861" s="391">
        <f t="shared" si="43"/>
        <v>0</v>
      </c>
      <c r="T861" s="391">
        <f t="shared" si="44"/>
        <v>0</v>
      </c>
      <c r="U861" s="11"/>
      <c r="AE861" s="8"/>
    </row>
    <row r="862" spans="1:31" x14ac:dyDescent="0.2">
      <c r="A862" s="165"/>
      <c r="B862" s="165"/>
      <c r="C862" s="165"/>
      <c r="D862" s="1215"/>
      <c r="E862" s="394"/>
      <c r="F862" s="1459"/>
      <c r="G862" s="1216"/>
      <c r="H862" s="155"/>
      <c r="I862" s="155"/>
      <c r="J862" s="1459"/>
      <c r="K862" s="1463"/>
      <c r="L862" s="280"/>
      <c r="M862" s="1218"/>
      <c r="N862" s="325"/>
      <c r="O862" s="297">
        <f t="shared" si="42"/>
        <v>0</v>
      </c>
      <c r="P862" s="1477"/>
      <c r="Q862" s="280"/>
      <c r="R862" s="280"/>
      <c r="S862" s="391">
        <f t="shared" si="43"/>
        <v>0</v>
      </c>
      <c r="T862" s="391">
        <f t="shared" si="44"/>
        <v>0</v>
      </c>
      <c r="U862" s="11"/>
      <c r="V862" s="8"/>
      <c r="AE862" s="8"/>
    </row>
    <row r="863" spans="1:31" x14ac:dyDescent="0.2">
      <c r="A863" s="165"/>
      <c r="B863" s="165"/>
      <c r="C863" s="165"/>
      <c r="D863" s="1215"/>
      <c r="E863" s="394"/>
      <c r="F863" s="1459"/>
      <c r="G863" s="1216"/>
      <c r="H863" s="155"/>
      <c r="I863" s="155"/>
      <c r="J863" s="1459"/>
      <c r="K863" s="1463"/>
      <c r="L863" s="280"/>
      <c r="M863" s="1218"/>
      <c r="N863" s="325"/>
      <c r="O863" s="297">
        <f t="shared" si="42"/>
        <v>0</v>
      </c>
      <c r="P863" s="1477"/>
      <c r="Q863" s="280"/>
      <c r="R863" s="280"/>
      <c r="S863" s="391">
        <f t="shared" si="43"/>
        <v>0</v>
      </c>
      <c r="T863" s="391">
        <f t="shared" si="44"/>
        <v>0</v>
      </c>
      <c r="U863" s="11"/>
      <c r="V863" s="8"/>
      <c r="AE863" s="8"/>
    </row>
    <row r="864" spans="1:31" x14ac:dyDescent="0.2">
      <c r="A864" s="165"/>
      <c r="B864" s="165"/>
      <c r="C864" s="165"/>
      <c r="D864" s="1215"/>
      <c r="E864" s="394"/>
      <c r="F864" s="1459"/>
      <c r="G864" s="1216"/>
      <c r="H864" s="155"/>
      <c r="I864" s="155"/>
      <c r="J864" s="1459"/>
      <c r="K864" s="1463"/>
      <c r="L864" s="280"/>
      <c r="M864" s="1218"/>
      <c r="N864" s="325"/>
      <c r="O864" s="297">
        <f t="shared" si="42"/>
        <v>0</v>
      </c>
      <c r="P864" s="1477"/>
      <c r="Q864" s="280"/>
      <c r="R864" s="280"/>
      <c r="S864" s="391">
        <f t="shared" si="43"/>
        <v>0</v>
      </c>
      <c r="T864" s="391">
        <f t="shared" si="44"/>
        <v>0</v>
      </c>
      <c r="U864" s="11"/>
      <c r="V864" s="8"/>
      <c r="AE864" s="8"/>
    </row>
    <row r="865" spans="1:31" x14ac:dyDescent="0.2">
      <c r="A865" s="165"/>
      <c r="B865" s="165"/>
      <c r="C865" s="165"/>
      <c r="D865" s="1215"/>
      <c r="E865" s="394"/>
      <c r="F865" s="1459"/>
      <c r="G865" s="1216"/>
      <c r="H865" s="155"/>
      <c r="I865" s="155"/>
      <c r="J865" s="1459"/>
      <c r="K865" s="1463"/>
      <c r="L865" s="280"/>
      <c r="M865" s="1218"/>
      <c r="N865" s="325"/>
      <c r="O865" s="297">
        <f t="shared" ref="O865:O928" si="45">M865+N865</f>
        <v>0</v>
      </c>
      <c r="P865" s="1477"/>
      <c r="Q865" s="280"/>
      <c r="R865" s="280"/>
      <c r="S865" s="391">
        <f t="shared" ref="S865:S928" si="46">IF(K865=$AA$46,O865,0)</f>
        <v>0</v>
      </c>
      <c r="T865" s="391">
        <f t="shared" ref="T865:T928" si="47">IF(OR(K865=$AA$47,ISBLANK(K865)),O865,0)</f>
        <v>0</v>
      </c>
      <c r="U865" s="11"/>
      <c r="V865" s="8"/>
      <c r="AE865" s="8"/>
    </row>
    <row r="866" spans="1:31" x14ac:dyDescent="0.2">
      <c r="A866" s="165"/>
      <c r="B866" s="165"/>
      <c r="C866" s="165"/>
      <c r="D866" s="1215"/>
      <c r="E866" s="394"/>
      <c r="F866" s="1459"/>
      <c r="G866" s="1216"/>
      <c r="H866" s="155"/>
      <c r="I866" s="155"/>
      <c r="J866" s="1459"/>
      <c r="K866" s="1463"/>
      <c r="L866" s="280"/>
      <c r="M866" s="1218"/>
      <c r="N866" s="325"/>
      <c r="O866" s="297">
        <f t="shared" si="45"/>
        <v>0</v>
      </c>
      <c r="P866" s="1477"/>
      <c r="Q866" s="280"/>
      <c r="R866" s="280"/>
      <c r="S866" s="391">
        <f t="shared" si="46"/>
        <v>0</v>
      </c>
      <c r="T866" s="391">
        <f t="shared" si="47"/>
        <v>0</v>
      </c>
      <c r="U866" s="11"/>
      <c r="V866" s="8"/>
      <c r="AE866" s="8"/>
    </row>
    <row r="867" spans="1:31" x14ac:dyDescent="0.2">
      <c r="A867" s="165"/>
      <c r="B867" s="165"/>
      <c r="C867" s="165"/>
      <c r="D867" s="1215"/>
      <c r="E867" s="394"/>
      <c r="F867" s="1459"/>
      <c r="G867" s="1216"/>
      <c r="H867" s="155"/>
      <c r="I867" s="155"/>
      <c r="J867" s="1459"/>
      <c r="K867" s="1463"/>
      <c r="L867" s="280"/>
      <c r="M867" s="1218"/>
      <c r="N867" s="325"/>
      <c r="O867" s="297">
        <f t="shared" si="45"/>
        <v>0</v>
      </c>
      <c r="P867" s="1477"/>
      <c r="Q867" s="280"/>
      <c r="R867" s="280"/>
      <c r="S867" s="391">
        <f t="shared" si="46"/>
        <v>0</v>
      </c>
      <c r="T867" s="391">
        <f t="shared" si="47"/>
        <v>0</v>
      </c>
      <c r="U867" s="11"/>
      <c r="V867" s="8"/>
      <c r="AE867" s="8"/>
    </row>
    <row r="868" spans="1:31" x14ac:dyDescent="0.2">
      <c r="A868" s="165"/>
      <c r="B868" s="165"/>
      <c r="C868" s="165"/>
      <c r="D868" s="1215"/>
      <c r="E868" s="394"/>
      <c r="F868" s="1459"/>
      <c r="G868" s="1216"/>
      <c r="H868" s="155"/>
      <c r="I868" s="155"/>
      <c r="J868" s="1459"/>
      <c r="K868" s="1463"/>
      <c r="L868" s="280"/>
      <c r="M868" s="1218"/>
      <c r="N868" s="325"/>
      <c r="O868" s="297">
        <f t="shared" si="45"/>
        <v>0</v>
      </c>
      <c r="P868" s="1477"/>
      <c r="Q868" s="280"/>
      <c r="R868" s="280"/>
      <c r="S868" s="391">
        <f t="shared" si="46"/>
        <v>0</v>
      </c>
      <c r="T868" s="391">
        <f t="shared" si="47"/>
        <v>0</v>
      </c>
      <c r="U868" s="11"/>
      <c r="V868" s="8"/>
      <c r="AE868" s="8"/>
    </row>
    <row r="869" spans="1:31" x14ac:dyDescent="0.2">
      <c r="A869" s="165"/>
      <c r="B869" s="165"/>
      <c r="C869" s="165"/>
      <c r="D869" s="1215"/>
      <c r="E869" s="394"/>
      <c r="F869" s="1459"/>
      <c r="G869" s="1216"/>
      <c r="H869" s="155"/>
      <c r="I869" s="155"/>
      <c r="J869" s="1459"/>
      <c r="K869" s="1463"/>
      <c r="L869" s="280"/>
      <c r="M869" s="1218"/>
      <c r="N869" s="325"/>
      <c r="O869" s="297">
        <f t="shared" si="45"/>
        <v>0</v>
      </c>
      <c r="P869" s="1477"/>
      <c r="Q869" s="280"/>
      <c r="R869" s="280"/>
      <c r="S869" s="391">
        <f t="shared" si="46"/>
        <v>0</v>
      </c>
      <c r="T869" s="391">
        <f t="shared" si="47"/>
        <v>0</v>
      </c>
      <c r="U869" s="11"/>
      <c r="V869" s="8"/>
      <c r="AE869" s="8"/>
    </row>
    <row r="870" spans="1:31" x14ac:dyDescent="0.2">
      <c r="A870" s="165"/>
      <c r="B870" s="165"/>
      <c r="C870" s="165"/>
      <c r="D870" s="1215"/>
      <c r="E870" s="394"/>
      <c r="F870" s="1459"/>
      <c r="G870" s="1216"/>
      <c r="H870" s="155"/>
      <c r="I870" s="155"/>
      <c r="J870" s="1459"/>
      <c r="K870" s="1463"/>
      <c r="L870" s="280"/>
      <c r="M870" s="1218"/>
      <c r="N870" s="325"/>
      <c r="O870" s="297">
        <f t="shared" si="45"/>
        <v>0</v>
      </c>
      <c r="P870" s="1477"/>
      <c r="Q870" s="280"/>
      <c r="R870" s="280"/>
      <c r="S870" s="391">
        <f t="shared" si="46"/>
        <v>0</v>
      </c>
      <c r="T870" s="391">
        <f t="shared" si="47"/>
        <v>0</v>
      </c>
      <c r="U870" s="11"/>
      <c r="V870" s="8"/>
      <c r="AE870" s="8"/>
    </row>
    <row r="871" spans="1:31" x14ac:dyDescent="0.2">
      <c r="A871" s="165"/>
      <c r="B871" s="165"/>
      <c r="C871" s="165"/>
      <c r="D871" s="1215"/>
      <c r="E871" s="394"/>
      <c r="F871" s="1459"/>
      <c r="G871" s="1216"/>
      <c r="H871" s="155"/>
      <c r="I871" s="155"/>
      <c r="J871" s="1459"/>
      <c r="K871" s="1463"/>
      <c r="L871" s="280"/>
      <c r="M871" s="1218"/>
      <c r="N871" s="325"/>
      <c r="O871" s="297">
        <f t="shared" si="45"/>
        <v>0</v>
      </c>
      <c r="P871" s="1477"/>
      <c r="Q871" s="280"/>
      <c r="R871" s="280"/>
      <c r="S871" s="391">
        <f t="shared" si="46"/>
        <v>0</v>
      </c>
      <c r="T871" s="391">
        <f t="shared" si="47"/>
        <v>0</v>
      </c>
      <c r="U871" s="11"/>
      <c r="V871" s="8"/>
      <c r="AE871" s="8"/>
    </row>
    <row r="872" spans="1:31" x14ac:dyDescent="0.2">
      <c r="A872" s="165"/>
      <c r="B872" s="165"/>
      <c r="C872" s="165"/>
      <c r="D872" s="1215"/>
      <c r="E872" s="394"/>
      <c r="F872" s="1459"/>
      <c r="G872" s="1216"/>
      <c r="H872" s="155"/>
      <c r="I872" s="155"/>
      <c r="J872" s="1459"/>
      <c r="K872" s="1463"/>
      <c r="L872" s="280"/>
      <c r="M872" s="1218"/>
      <c r="N872" s="325"/>
      <c r="O872" s="297">
        <f t="shared" si="45"/>
        <v>0</v>
      </c>
      <c r="P872" s="1477"/>
      <c r="Q872" s="280"/>
      <c r="R872" s="280"/>
      <c r="S872" s="391">
        <f t="shared" si="46"/>
        <v>0</v>
      </c>
      <c r="T872" s="391">
        <f t="shared" si="47"/>
        <v>0</v>
      </c>
      <c r="U872" s="11"/>
      <c r="V872" s="8"/>
      <c r="AE872" s="8"/>
    </row>
    <row r="873" spans="1:31" x14ac:dyDescent="0.2">
      <c r="A873" s="165"/>
      <c r="B873" s="165"/>
      <c r="C873" s="165"/>
      <c r="D873" s="1215"/>
      <c r="E873" s="394"/>
      <c r="F873" s="1459"/>
      <c r="G873" s="1216"/>
      <c r="H873" s="155"/>
      <c r="I873" s="155"/>
      <c r="J873" s="1459"/>
      <c r="K873" s="1463"/>
      <c r="L873" s="280"/>
      <c r="M873" s="1218"/>
      <c r="N873" s="325"/>
      <c r="O873" s="297">
        <f t="shared" si="45"/>
        <v>0</v>
      </c>
      <c r="P873" s="1477"/>
      <c r="Q873" s="280"/>
      <c r="R873" s="280"/>
      <c r="S873" s="391">
        <f t="shared" si="46"/>
        <v>0</v>
      </c>
      <c r="T873" s="391">
        <f t="shared" si="47"/>
        <v>0</v>
      </c>
      <c r="U873" s="11"/>
      <c r="V873" s="8"/>
      <c r="AE873" s="8"/>
    </row>
    <row r="874" spans="1:31" x14ac:dyDescent="0.2">
      <c r="A874" s="165"/>
      <c r="B874" s="165"/>
      <c r="C874" s="165"/>
      <c r="D874" s="1215"/>
      <c r="E874" s="394"/>
      <c r="F874" s="1459"/>
      <c r="G874" s="1216"/>
      <c r="H874" s="155"/>
      <c r="I874" s="155"/>
      <c r="J874" s="1459"/>
      <c r="K874" s="1463"/>
      <c r="L874" s="280"/>
      <c r="M874" s="1218"/>
      <c r="N874" s="325"/>
      <c r="O874" s="297">
        <f t="shared" si="45"/>
        <v>0</v>
      </c>
      <c r="P874" s="1477"/>
      <c r="Q874" s="280"/>
      <c r="R874" s="280"/>
      <c r="S874" s="391">
        <f t="shared" si="46"/>
        <v>0</v>
      </c>
      <c r="T874" s="391">
        <f t="shared" si="47"/>
        <v>0</v>
      </c>
      <c r="U874" s="11"/>
      <c r="V874" s="8"/>
      <c r="AE874" s="8"/>
    </row>
    <row r="875" spans="1:31" x14ac:dyDescent="0.2">
      <c r="A875" s="165"/>
      <c r="B875" s="165"/>
      <c r="C875" s="165"/>
      <c r="D875" s="1215"/>
      <c r="E875" s="394"/>
      <c r="F875" s="1459"/>
      <c r="G875" s="1216"/>
      <c r="H875" s="155"/>
      <c r="I875" s="155"/>
      <c r="J875" s="1459"/>
      <c r="K875" s="1463"/>
      <c r="L875" s="280"/>
      <c r="M875" s="1218"/>
      <c r="N875" s="325"/>
      <c r="O875" s="297">
        <f t="shared" si="45"/>
        <v>0</v>
      </c>
      <c r="P875" s="1477"/>
      <c r="Q875" s="280"/>
      <c r="R875" s="280"/>
      <c r="S875" s="391">
        <f t="shared" si="46"/>
        <v>0</v>
      </c>
      <c r="T875" s="391">
        <f t="shared" si="47"/>
        <v>0</v>
      </c>
      <c r="U875" s="11"/>
      <c r="V875" s="8"/>
      <c r="AE875" s="8"/>
    </row>
    <row r="876" spans="1:31" x14ac:dyDescent="0.2">
      <c r="A876" s="165"/>
      <c r="B876" s="165"/>
      <c r="C876" s="165"/>
      <c r="D876" s="1215"/>
      <c r="E876" s="394"/>
      <c r="F876" s="1459"/>
      <c r="G876" s="1216"/>
      <c r="H876" s="155"/>
      <c r="I876" s="155"/>
      <c r="J876" s="1459"/>
      <c r="K876" s="1463"/>
      <c r="L876" s="280"/>
      <c r="M876" s="1218"/>
      <c r="N876" s="325"/>
      <c r="O876" s="297">
        <f t="shared" si="45"/>
        <v>0</v>
      </c>
      <c r="P876" s="1477"/>
      <c r="Q876" s="280"/>
      <c r="R876" s="280"/>
      <c r="S876" s="391">
        <f t="shared" si="46"/>
        <v>0</v>
      </c>
      <c r="T876" s="391">
        <f t="shared" si="47"/>
        <v>0</v>
      </c>
      <c r="U876" s="11"/>
      <c r="V876" s="8"/>
      <c r="AE876" s="8"/>
    </row>
    <row r="877" spans="1:31" x14ac:dyDescent="0.2">
      <c r="A877" s="165"/>
      <c r="B877" s="165"/>
      <c r="C877" s="165"/>
      <c r="D877" s="1215"/>
      <c r="E877" s="394"/>
      <c r="F877" s="1459"/>
      <c r="G877" s="1216"/>
      <c r="H877" s="155"/>
      <c r="I877" s="155"/>
      <c r="J877" s="1459"/>
      <c r="K877" s="1463"/>
      <c r="L877" s="280"/>
      <c r="M877" s="1218"/>
      <c r="N877" s="325"/>
      <c r="O877" s="297">
        <f t="shared" si="45"/>
        <v>0</v>
      </c>
      <c r="P877" s="1477"/>
      <c r="Q877" s="280"/>
      <c r="R877" s="280"/>
      <c r="S877" s="391">
        <f t="shared" si="46"/>
        <v>0</v>
      </c>
      <c r="T877" s="391">
        <f t="shared" si="47"/>
        <v>0</v>
      </c>
      <c r="U877" s="11"/>
      <c r="V877" s="8"/>
      <c r="AE877" s="8"/>
    </row>
    <row r="878" spans="1:31" x14ac:dyDescent="0.2">
      <c r="A878" s="165"/>
      <c r="B878" s="165"/>
      <c r="C878" s="165"/>
      <c r="D878" s="1215"/>
      <c r="E878" s="394"/>
      <c r="F878" s="1459"/>
      <c r="G878" s="1216"/>
      <c r="H878" s="155"/>
      <c r="I878" s="155"/>
      <c r="J878" s="1459"/>
      <c r="K878" s="1463"/>
      <c r="L878" s="280"/>
      <c r="M878" s="1218"/>
      <c r="N878" s="325"/>
      <c r="O878" s="297">
        <f t="shared" si="45"/>
        <v>0</v>
      </c>
      <c r="P878" s="1477"/>
      <c r="Q878" s="280"/>
      <c r="R878" s="280"/>
      <c r="S878" s="391">
        <f t="shared" si="46"/>
        <v>0</v>
      </c>
      <c r="T878" s="391">
        <f t="shared" si="47"/>
        <v>0</v>
      </c>
      <c r="U878" s="11"/>
      <c r="V878" s="8"/>
      <c r="AE878" s="8"/>
    </row>
    <row r="879" spans="1:31" x14ac:dyDescent="0.2">
      <c r="A879" s="165"/>
      <c r="B879" s="165"/>
      <c r="C879" s="165"/>
      <c r="D879" s="1215"/>
      <c r="E879" s="394"/>
      <c r="F879" s="1459"/>
      <c r="G879" s="1216"/>
      <c r="H879" s="155"/>
      <c r="I879" s="155"/>
      <c r="J879" s="1459"/>
      <c r="K879" s="1463"/>
      <c r="L879" s="280"/>
      <c r="M879" s="1218"/>
      <c r="N879" s="325"/>
      <c r="O879" s="297">
        <f t="shared" si="45"/>
        <v>0</v>
      </c>
      <c r="P879" s="1477"/>
      <c r="Q879" s="280"/>
      <c r="R879" s="280"/>
      <c r="S879" s="391">
        <f t="shared" si="46"/>
        <v>0</v>
      </c>
      <c r="T879" s="391">
        <f t="shared" si="47"/>
        <v>0</v>
      </c>
      <c r="U879" s="11"/>
      <c r="V879" s="8"/>
      <c r="AE879" s="8"/>
    </row>
    <row r="880" spans="1:31" x14ac:dyDescent="0.2">
      <c r="A880" s="165"/>
      <c r="B880" s="165"/>
      <c r="C880" s="165"/>
      <c r="D880" s="1215"/>
      <c r="E880" s="394"/>
      <c r="F880" s="1459"/>
      <c r="G880" s="1216"/>
      <c r="H880" s="155"/>
      <c r="I880" s="155"/>
      <c r="J880" s="1459"/>
      <c r="K880" s="1463"/>
      <c r="L880" s="280"/>
      <c r="M880" s="1218"/>
      <c r="N880" s="325"/>
      <c r="O880" s="297">
        <f t="shared" si="45"/>
        <v>0</v>
      </c>
      <c r="P880" s="1477"/>
      <c r="Q880" s="280"/>
      <c r="R880" s="280"/>
      <c r="S880" s="391">
        <f t="shared" si="46"/>
        <v>0</v>
      </c>
      <c r="T880" s="391">
        <f t="shared" si="47"/>
        <v>0</v>
      </c>
      <c r="U880" s="11"/>
      <c r="V880" s="8"/>
      <c r="AE880" s="8"/>
    </row>
    <row r="881" spans="1:31" x14ac:dyDescent="0.2">
      <c r="A881" s="165"/>
      <c r="B881" s="165"/>
      <c r="C881" s="165"/>
      <c r="D881" s="1215"/>
      <c r="E881" s="394"/>
      <c r="F881" s="1459"/>
      <c r="G881" s="1216"/>
      <c r="H881" s="155"/>
      <c r="I881" s="155"/>
      <c r="J881" s="1459"/>
      <c r="K881" s="1463"/>
      <c r="L881" s="280"/>
      <c r="M881" s="1218"/>
      <c r="N881" s="325"/>
      <c r="O881" s="297">
        <f t="shared" si="45"/>
        <v>0</v>
      </c>
      <c r="P881" s="1477"/>
      <c r="Q881" s="280"/>
      <c r="R881" s="280"/>
      <c r="S881" s="391">
        <f t="shared" si="46"/>
        <v>0</v>
      </c>
      <c r="T881" s="391">
        <f t="shared" si="47"/>
        <v>0</v>
      </c>
      <c r="U881" s="11"/>
      <c r="V881" s="8"/>
      <c r="AE881" s="8"/>
    </row>
    <row r="882" spans="1:31" x14ac:dyDescent="0.2">
      <c r="A882" s="165"/>
      <c r="B882" s="165"/>
      <c r="C882" s="165"/>
      <c r="D882" s="1215"/>
      <c r="E882" s="394"/>
      <c r="F882" s="1459"/>
      <c r="G882" s="1216"/>
      <c r="H882" s="155"/>
      <c r="I882" s="155"/>
      <c r="J882" s="1459"/>
      <c r="K882" s="1463"/>
      <c r="L882" s="280"/>
      <c r="M882" s="1218"/>
      <c r="N882" s="325"/>
      <c r="O882" s="297">
        <f t="shared" si="45"/>
        <v>0</v>
      </c>
      <c r="P882" s="1477"/>
      <c r="Q882" s="280"/>
      <c r="R882" s="280"/>
      <c r="S882" s="391">
        <f t="shared" si="46"/>
        <v>0</v>
      </c>
      <c r="T882" s="391">
        <f t="shared" si="47"/>
        <v>0</v>
      </c>
      <c r="U882" s="11"/>
      <c r="V882" s="8"/>
      <c r="AE882" s="8"/>
    </row>
    <row r="883" spans="1:31" x14ac:dyDescent="0.2">
      <c r="A883" s="165"/>
      <c r="B883" s="165"/>
      <c r="C883" s="165"/>
      <c r="D883" s="1215"/>
      <c r="E883" s="394"/>
      <c r="F883" s="1459"/>
      <c r="G883" s="1216"/>
      <c r="H883" s="155"/>
      <c r="I883" s="155"/>
      <c r="J883" s="1459"/>
      <c r="K883" s="1463"/>
      <c r="L883" s="280"/>
      <c r="M883" s="1218"/>
      <c r="N883" s="325"/>
      <c r="O883" s="297">
        <f t="shared" si="45"/>
        <v>0</v>
      </c>
      <c r="P883" s="1477"/>
      <c r="Q883" s="280"/>
      <c r="R883" s="280"/>
      <c r="S883" s="391">
        <f t="shared" si="46"/>
        <v>0</v>
      </c>
      <c r="T883" s="391">
        <f t="shared" si="47"/>
        <v>0</v>
      </c>
      <c r="U883" s="11"/>
      <c r="V883" s="8"/>
      <c r="AE883" s="8"/>
    </row>
    <row r="884" spans="1:31" x14ac:dyDescent="0.2">
      <c r="A884" s="165"/>
      <c r="B884" s="165"/>
      <c r="C884" s="165"/>
      <c r="D884" s="1215"/>
      <c r="E884" s="394"/>
      <c r="F884" s="1459"/>
      <c r="G884" s="1216"/>
      <c r="H884" s="155"/>
      <c r="I884" s="155"/>
      <c r="J884" s="1459"/>
      <c r="K884" s="1463"/>
      <c r="L884" s="280"/>
      <c r="M884" s="1218"/>
      <c r="N884" s="325"/>
      <c r="O884" s="297">
        <f t="shared" si="45"/>
        <v>0</v>
      </c>
      <c r="P884" s="1477"/>
      <c r="Q884" s="280"/>
      <c r="R884" s="280"/>
      <c r="S884" s="391">
        <f t="shared" si="46"/>
        <v>0</v>
      </c>
      <c r="T884" s="391">
        <f t="shared" si="47"/>
        <v>0</v>
      </c>
      <c r="U884" s="11"/>
      <c r="V884" s="8"/>
      <c r="AE884" s="8"/>
    </row>
    <row r="885" spans="1:31" x14ac:dyDescent="0.2">
      <c r="A885" s="165"/>
      <c r="B885" s="165"/>
      <c r="C885" s="165"/>
      <c r="D885" s="1215"/>
      <c r="E885" s="394"/>
      <c r="F885" s="1459"/>
      <c r="G885" s="1216"/>
      <c r="H885" s="155"/>
      <c r="I885" s="155"/>
      <c r="J885" s="1459"/>
      <c r="K885" s="1463"/>
      <c r="L885" s="280"/>
      <c r="M885" s="1218"/>
      <c r="N885" s="325"/>
      <c r="O885" s="297">
        <f t="shared" si="45"/>
        <v>0</v>
      </c>
      <c r="P885" s="1477"/>
      <c r="Q885" s="280"/>
      <c r="R885" s="280"/>
      <c r="S885" s="391">
        <f t="shared" si="46"/>
        <v>0</v>
      </c>
      <c r="T885" s="391">
        <f t="shared" si="47"/>
        <v>0</v>
      </c>
      <c r="U885" s="11"/>
      <c r="V885" s="8"/>
      <c r="AE885" s="8"/>
    </row>
    <row r="886" spans="1:31" x14ac:dyDescent="0.2">
      <c r="A886" s="165"/>
      <c r="B886" s="165"/>
      <c r="C886" s="165"/>
      <c r="D886" s="1215"/>
      <c r="E886" s="394"/>
      <c r="F886" s="1459"/>
      <c r="G886" s="1216"/>
      <c r="H886" s="155"/>
      <c r="I886" s="155"/>
      <c r="J886" s="1459"/>
      <c r="K886" s="1463"/>
      <c r="L886" s="280"/>
      <c r="M886" s="1218"/>
      <c r="N886" s="325"/>
      <c r="O886" s="297">
        <f t="shared" si="45"/>
        <v>0</v>
      </c>
      <c r="P886" s="1477"/>
      <c r="Q886" s="280"/>
      <c r="R886" s="280"/>
      <c r="S886" s="391">
        <f t="shared" si="46"/>
        <v>0</v>
      </c>
      <c r="T886" s="391">
        <f t="shared" si="47"/>
        <v>0</v>
      </c>
      <c r="U886" s="11"/>
      <c r="V886" s="8"/>
      <c r="AE886" s="8"/>
    </row>
    <row r="887" spans="1:31" x14ac:dyDescent="0.2">
      <c r="A887" s="165"/>
      <c r="B887" s="165"/>
      <c r="C887" s="165"/>
      <c r="D887" s="1215"/>
      <c r="E887" s="394"/>
      <c r="F887" s="1459"/>
      <c r="G887" s="1216"/>
      <c r="H887" s="155"/>
      <c r="I887" s="155"/>
      <c r="J887" s="1459"/>
      <c r="K887" s="1463"/>
      <c r="L887" s="280"/>
      <c r="M887" s="1218"/>
      <c r="N887" s="325"/>
      <c r="O887" s="297">
        <f t="shared" si="45"/>
        <v>0</v>
      </c>
      <c r="P887" s="1477"/>
      <c r="Q887" s="280"/>
      <c r="R887" s="280"/>
      <c r="S887" s="391">
        <f t="shared" si="46"/>
        <v>0</v>
      </c>
      <c r="T887" s="391">
        <f t="shared" si="47"/>
        <v>0</v>
      </c>
      <c r="U887" s="11"/>
      <c r="V887" s="8"/>
      <c r="AE887" s="8"/>
    </row>
    <row r="888" spans="1:31" x14ac:dyDescent="0.2">
      <c r="A888" s="165"/>
      <c r="B888" s="165"/>
      <c r="C888" s="165"/>
      <c r="D888" s="1215"/>
      <c r="E888" s="394"/>
      <c r="F888" s="1459"/>
      <c r="G888" s="1216"/>
      <c r="H888" s="155"/>
      <c r="I888" s="155"/>
      <c r="J888" s="1459"/>
      <c r="K888" s="1463"/>
      <c r="L888" s="280"/>
      <c r="M888" s="1218"/>
      <c r="N888" s="325"/>
      <c r="O888" s="297">
        <f t="shared" si="45"/>
        <v>0</v>
      </c>
      <c r="P888" s="1477"/>
      <c r="Q888" s="280"/>
      <c r="R888" s="280"/>
      <c r="S888" s="391">
        <f t="shared" si="46"/>
        <v>0</v>
      </c>
      <c r="T888" s="391">
        <f t="shared" si="47"/>
        <v>0</v>
      </c>
      <c r="U888" s="11"/>
      <c r="V888" s="8"/>
      <c r="AE888" s="8"/>
    </row>
    <row r="889" spans="1:31" x14ac:dyDescent="0.2">
      <c r="A889" s="165"/>
      <c r="B889" s="165"/>
      <c r="C889" s="165"/>
      <c r="D889" s="1215"/>
      <c r="E889" s="394"/>
      <c r="F889" s="1459"/>
      <c r="G889" s="1216"/>
      <c r="H889" s="155"/>
      <c r="I889" s="155"/>
      <c r="J889" s="1459"/>
      <c r="K889" s="1463"/>
      <c r="L889" s="280"/>
      <c r="M889" s="1218"/>
      <c r="N889" s="325"/>
      <c r="O889" s="297">
        <f t="shared" si="45"/>
        <v>0</v>
      </c>
      <c r="P889" s="1477"/>
      <c r="Q889" s="280"/>
      <c r="R889" s="280"/>
      <c r="S889" s="391">
        <f t="shared" si="46"/>
        <v>0</v>
      </c>
      <c r="T889" s="391">
        <f t="shared" si="47"/>
        <v>0</v>
      </c>
      <c r="U889" s="11"/>
      <c r="V889" s="8"/>
      <c r="AE889" s="8"/>
    </row>
    <row r="890" spans="1:31" x14ac:dyDescent="0.2">
      <c r="A890" s="165"/>
      <c r="B890" s="165"/>
      <c r="C890" s="165"/>
      <c r="D890" s="1215"/>
      <c r="E890" s="394"/>
      <c r="F890" s="1459"/>
      <c r="G890" s="1216"/>
      <c r="H890" s="155"/>
      <c r="I890" s="155"/>
      <c r="J890" s="1459"/>
      <c r="K890" s="1463"/>
      <c r="L890" s="280"/>
      <c r="M890" s="1218"/>
      <c r="N890" s="325"/>
      <c r="O890" s="297">
        <f t="shared" si="45"/>
        <v>0</v>
      </c>
      <c r="P890" s="1477"/>
      <c r="Q890" s="280"/>
      <c r="R890" s="280"/>
      <c r="S890" s="391">
        <f t="shared" si="46"/>
        <v>0</v>
      </c>
      <c r="T890" s="391">
        <f t="shared" si="47"/>
        <v>0</v>
      </c>
      <c r="U890" s="11"/>
      <c r="V890" s="8"/>
      <c r="AE890" s="8"/>
    </row>
    <row r="891" spans="1:31" x14ac:dyDescent="0.2">
      <c r="A891" s="165"/>
      <c r="B891" s="165"/>
      <c r="C891" s="165"/>
      <c r="D891" s="1215"/>
      <c r="E891" s="394"/>
      <c r="F891" s="1459"/>
      <c r="G891" s="1216"/>
      <c r="H891" s="155"/>
      <c r="I891" s="155"/>
      <c r="J891" s="1459"/>
      <c r="K891" s="1463"/>
      <c r="L891" s="280"/>
      <c r="M891" s="1218"/>
      <c r="N891" s="325"/>
      <c r="O891" s="297">
        <f t="shared" si="45"/>
        <v>0</v>
      </c>
      <c r="P891" s="1477"/>
      <c r="Q891" s="280"/>
      <c r="R891" s="280"/>
      <c r="S891" s="391">
        <f t="shared" si="46"/>
        <v>0</v>
      </c>
      <c r="T891" s="391">
        <f t="shared" si="47"/>
        <v>0</v>
      </c>
      <c r="U891" s="11"/>
      <c r="V891" s="8"/>
      <c r="AE891" s="8"/>
    </row>
    <row r="892" spans="1:31" x14ac:dyDescent="0.2">
      <c r="A892" s="165"/>
      <c r="B892" s="165"/>
      <c r="C892" s="165"/>
      <c r="D892" s="1215"/>
      <c r="E892" s="394"/>
      <c r="F892" s="1459"/>
      <c r="G892" s="1216"/>
      <c r="H892" s="155"/>
      <c r="I892" s="155"/>
      <c r="J892" s="1459"/>
      <c r="K892" s="1463"/>
      <c r="L892" s="280"/>
      <c r="M892" s="1218"/>
      <c r="N892" s="325"/>
      <c r="O892" s="297">
        <f t="shared" si="45"/>
        <v>0</v>
      </c>
      <c r="P892" s="1477"/>
      <c r="Q892" s="280"/>
      <c r="R892" s="280"/>
      <c r="S892" s="391">
        <f t="shared" si="46"/>
        <v>0</v>
      </c>
      <c r="T892" s="391">
        <f t="shared" si="47"/>
        <v>0</v>
      </c>
      <c r="U892" s="11"/>
      <c r="V892" s="8"/>
      <c r="AE892" s="8"/>
    </row>
    <row r="893" spans="1:31" x14ac:dyDescent="0.2">
      <c r="A893" s="165"/>
      <c r="B893" s="165"/>
      <c r="C893" s="165"/>
      <c r="D893" s="1215"/>
      <c r="E893" s="394"/>
      <c r="F893" s="1459"/>
      <c r="G893" s="1216"/>
      <c r="H893" s="155"/>
      <c r="I893" s="155"/>
      <c r="J893" s="1459"/>
      <c r="K893" s="1463"/>
      <c r="L893" s="280"/>
      <c r="M893" s="1218"/>
      <c r="N893" s="325"/>
      <c r="O893" s="297">
        <f t="shared" si="45"/>
        <v>0</v>
      </c>
      <c r="P893" s="1477"/>
      <c r="Q893" s="280"/>
      <c r="R893" s="280"/>
      <c r="S893" s="391">
        <f t="shared" si="46"/>
        <v>0</v>
      </c>
      <c r="T893" s="391">
        <f t="shared" si="47"/>
        <v>0</v>
      </c>
      <c r="U893" s="11"/>
      <c r="V893" s="8"/>
      <c r="AE893" s="8"/>
    </row>
    <row r="894" spans="1:31" x14ac:dyDescent="0.2">
      <c r="A894" s="165"/>
      <c r="B894" s="165"/>
      <c r="C894" s="165"/>
      <c r="D894" s="1215"/>
      <c r="E894" s="394"/>
      <c r="F894" s="1459"/>
      <c r="G894" s="1216"/>
      <c r="H894" s="155"/>
      <c r="I894" s="155"/>
      <c r="J894" s="1459"/>
      <c r="K894" s="1463"/>
      <c r="L894" s="280"/>
      <c r="M894" s="1218"/>
      <c r="N894" s="325"/>
      <c r="O894" s="297">
        <f t="shared" si="45"/>
        <v>0</v>
      </c>
      <c r="P894" s="1477"/>
      <c r="Q894" s="280"/>
      <c r="R894" s="280"/>
      <c r="S894" s="391">
        <f t="shared" si="46"/>
        <v>0</v>
      </c>
      <c r="T894" s="391">
        <f t="shared" si="47"/>
        <v>0</v>
      </c>
      <c r="U894" s="11"/>
      <c r="V894" s="8"/>
      <c r="AE894" s="8"/>
    </row>
    <row r="895" spans="1:31" x14ac:dyDescent="0.2">
      <c r="A895" s="165"/>
      <c r="B895" s="165"/>
      <c r="C895" s="165"/>
      <c r="D895" s="1215"/>
      <c r="E895" s="394"/>
      <c r="F895" s="1459"/>
      <c r="G895" s="1216"/>
      <c r="H895" s="155"/>
      <c r="I895" s="155"/>
      <c r="J895" s="1459"/>
      <c r="K895" s="1463"/>
      <c r="L895" s="280"/>
      <c r="M895" s="1218"/>
      <c r="N895" s="325"/>
      <c r="O895" s="297">
        <f t="shared" si="45"/>
        <v>0</v>
      </c>
      <c r="P895" s="1477"/>
      <c r="Q895" s="280"/>
      <c r="R895" s="280"/>
      <c r="S895" s="391">
        <f t="shared" si="46"/>
        <v>0</v>
      </c>
      <c r="T895" s="391">
        <f t="shared" si="47"/>
        <v>0</v>
      </c>
      <c r="U895" s="11"/>
      <c r="V895" s="8"/>
      <c r="AE895" s="8"/>
    </row>
    <row r="896" spans="1:31" x14ac:dyDescent="0.2">
      <c r="A896" s="165"/>
      <c r="B896" s="165"/>
      <c r="C896" s="165"/>
      <c r="D896" s="1215"/>
      <c r="E896" s="394"/>
      <c r="F896" s="1459"/>
      <c r="G896" s="1216"/>
      <c r="H896" s="155"/>
      <c r="I896" s="155"/>
      <c r="J896" s="1459"/>
      <c r="K896" s="1463"/>
      <c r="L896" s="280"/>
      <c r="M896" s="1218"/>
      <c r="N896" s="325"/>
      <c r="O896" s="297">
        <f t="shared" si="45"/>
        <v>0</v>
      </c>
      <c r="P896" s="1477"/>
      <c r="Q896" s="280"/>
      <c r="R896" s="280"/>
      <c r="S896" s="391">
        <f t="shared" si="46"/>
        <v>0</v>
      </c>
      <c r="T896" s="391">
        <f t="shared" si="47"/>
        <v>0</v>
      </c>
      <c r="U896" s="11"/>
      <c r="V896" s="8"/>
      <c r="AE896" s="8"/>
    </row>
    <row r="897" spans="1:31" x14ac:dyDescent="0.2">
      <c r="A897" s="165"/>
      <c r="B897" s="165"/>
      <c r="C897" s="165"/>
      <c r="D897" s="1215"/>
      <c r="E897" s="394"/>
      <c r="F897" s="1459"/>
      <c r="G897" s="1216"/>
      <c r="H897" s="155"/>
      <c r="I897" s="155"/>
      <c r="J897" s="1459"/>
      <c r="K897" s="1463"/>
      <c r="L897" s="280"/>
      <c r="M897" s="1218"/>
      <c r="N897" s="325"/>
      <c r="O897" s="297">
        <f t="shared" si="45"/>
        <v>0</v>
      </c>
      <c r="P897" s="1477"/>
      <c r="Q897" s="280"/>
      <c r="R897" s="280"/>
      <c r="S897" s="391">
        <f t="shared" si="46"/>
        <v>0</v>
      </c>
      <c r="T897" s="391">
        <f t="shared" si="47"/>
        <v>0</v>
      </c>
      <c r="U897" s="11"/>
      <c r="V897" s="8"/>
      <c r="AE897" s="8"/>
    </row>
    <row r="898" spans="1:31" x14ac:dyDescent="0.2">
      <c r="A898" s="165"/>
      <c r="B898" s="165"/>
      <c r="C898" s="165"/>
      <c r="D898" s="1215"/>
      <c r="E898" s="394"/>
      <c r="F898" s="1459"/>
      <c r="G898" s="1216"/>
      <c r="H898" s="155"/>
      <c r="I898" s="155"/>
      <c r="J898" s="1459"/>
      <c r="K898" s="1463"/>
      <c r="L898" s="280"/>
      <c r="M898" s="1218"/>
      <c r="N898" s="325"/>
      <c r="O898" s="297">
        <f t="shared" si="45"/>
        <v>0</v>
      </c>
      <c r="P898" s="1477"/>
      <c r="Q898" s="280"/>
      <c r="R898" s="280"/>
      <c r="S898" s="391">
        <f t="shared" si="46"/>
        <v>0</v>
      </c>
      <c r="T898" s="391">
        <f t="shared" si="47"/>
        <v>0</v>
      </c>
      <c r="U898" s="11"/>
      <c r="V898" s="8"/>
      <c r="AE898" s="8"/>
    </row>
    <row r="899" spans="1:31" x14ac:dyDescent="0.2">
      <c r="A899" s="165"/>
      <c r="B899" s="165"/>
      <c r="C899" s="165"/>
      <c r="D899" s="1215"/>
      <c r="E899" s="394"/>
      <c r="F899" s="1459"/>
      <c r="G899" s="1216"/>
      <c r="H899" s="155"/>
      <c r="I899" s="155"/>
      <c r="J899" s="1459"/>
      <c r="K899" s="1463"/>
      <c r="L899" s="280"/>
      <c r="M899" s="1218"/>
      <c r="N899" s="325"/>
      <c r="O899" s="297">
        <f t="shared" si="45"/>
        <v>0</v>
      </c>
      <c r="P899" s="1477"/>
      <c r="Q899" s="280"/>
      <c r="R899" s="280"/>
      <c r="S899" s="391">
        <f t="shared" si="46"/>
        <v>0</v>
      </c>
      <c r="T899" s="391">
        <f t="shared" si="47"/>
        <v>0</v>
      </c>
      <c r="U899" s="11"/>
      <c r="V899" s="8"/>
      <c r="AE899" s="8"/>
    </row>
    <row r="900" spans="1:31" x14ac:dyDescent="0.2">
      <c r="A900" s="165"/>
      <c r="B900" s="165"/>
      <c r="C900" s="165"/>
      <c r="D900" s="1215"/>
      <c r="E900" s="394"/>
      <c r="F900" s="1459"/>
      <c r="G900" s="1216"/>
      <c r="H900" s="155"/>
      <c r="I900" s="155"/>
      <c r="J900" s="1459"/>
      <c r="K900" s="1463"/>
      <c r="L900" s="280"/>
      <c r="M900" s="1218"/>
      <c r="N900" s="325"/>
      <c r="O900" s="297">
        <f t="shared" si="45"/>
        <v>0</v>
      </c>
      <c r="P900" s="1477"/>
      <c r="Q900" s="280"/>
      <c r="R900" s="280"/>
      <c r="S900" s="391">
        <f t="shared" si="46"/>
        <v>0</v>
      </c>
      <c r="T900" s="391">
        <f t="shared" si="47"/>
        <v>0</v>
      </c>
      <c r="U900" s="11"/>
      <c r="V900" s="8"/>
      <c r="AE900" s="8"/>
    </row>
    <row r="901" spans="1:31" x14ac:dyDescent="0.2">
      <c r="A901" s="165"/>
      <c r="B901" s="165"/>
      <c r="C901" s="165"/>
      <c r="D901" s="1215"/>
      <c r="E901" s="394"/>
      <c r="F901" s="1459"/>
      <c r="G901" s="1216"/>
      <c r="H901" s="155"/>
      <c r="I901" s="155"/>
      <c r="J901" s="1459"/>
      <c r="K901" s="1463"/>
      <c r="L901" s="280"/>
      <c r="M901" s="1218"/>
      <c r="N901" s="325"/>
      <c r="O901" s="297">
        <f t="shared" si="45"/>
        <v>0</v>
      </c>
      <c r="P901" s="1477"/>
      <c r="Q901" s="280"/>
      <c r="R901" s="280"/>
      <c r="S901" s="391">
        <f t="shared" si="46"/>
        <v>0</v>
      </c>
      <c r="T901" s="391">
        <f t="shared" si="47"/>
        <v>0</v>
      </c>
      <c r="U901" s="11"/>
      <c r="V901" s="8"/>
      <c r="AE901" s="8"/>
    </row>
    <row r="902" spans="1:31" x14ac:dyDescent="0.2">
      <c r="A902" s="165"/>
      <c r="B902" s="165"/>
      <c r="C902" s="165"/>
      <c r="D902" s="1215"/>
      <c r="E902" s="394"/>
      <c r="F902" s="1459"/>
      <c r="G902" s="1216"/>
      <c r="H902" s="155"/>
      <c r="I902" s="155"/>
      <c r="J902" s="1459"/>
      <c r="K902" s="1463"/>
      <c r="L902" s="280"/>
      <c r="M902" s="1218"/>
      <c r="N902" s="325"/>
      <c r="O902" s="297">
        <f t="shared" si="45"/>
        <v>0</v>
      </c>
      <c r="P902" s="1477"/>
      <c r="Q902" s="280"/>
      <c r="R902" s="280"/>
      <c r="S902" s="391">
        <f t="shared" si="46"/>
        <v>0</v>
      </c>
      <c r="T902" s="391">
        <f t="shared" si="47"/>
        <v>0</v>
      </c>
      <c r="U902" s="11"/>
      <c r="V902" s="8"/>
      <c r="AE902" s="8"/>
    </row>
    <row r="903" spans="1:31" x14ac:dyDescent="0.2">
      <c r="A903" s="165"/>
      <c r="B903" s="165"/>
      <c r="C903" s="165"/>
      <c r="D903" s="1215"/>
      <c r="E903" s="394"/>
      <c r="F903" s="1459"/>
      <c r="G903" s="1216"/>
      <c r="H903" s="155"/>
      <c r="I903" s="155"/>
      <c r="J903" s="1459"/>
      <c r="K903" s="1463"/>
      <c r="L903" s="280"/>
      <c r="M903" s="1218"/>
      <c r="N903" s="325"/>
      <c r="O903" s="297">
        <f t="shared" si="45"/>
        <v>0</v>
      </c>
      <c r="P903" s="1477"/>
      <c r="Q903" s="280"/>
      <c r="R903" s="280"/>
      <c r="S903" s="391">
        <f t="shared" si="46"/>
        <v>0</v>
      </c>
      <c r="T903" s="391">
        <f t="shared" si="47"/>
        <v>0</v>
      </c>
      <c r="U903" s="11"/>
      <c r="V903" s="8"/>
      <c r="AE903" s="8"/>
    </row>
    <row r="904" spans="1:31" x14ac:dyDescent="0.2">
      <c r="A904" s="165"/>
      <c r="B904" s="165"/>
      <c r="C904" s="165"/>
      <c r="D904" s="1215"/>
      <c r="E904" s="394"/>
      <c r="F904" s="1459"/>
      <c r="G904" s="1216"/>
      <c r="H904" s="155"/>
      <c r="I904" s="155"/>
      <c r="J904" s="1459"/>
      <c r="K904" s="1463"/>
      <c r="L904" s="280"/>
      <c r="M904" s="1218"/>
      <c r="N904" s="325"/>
      <c r="O904" s="297">
        <f t="shared" si="45"/>
        <v>0</v>
      </c>
      <c r="P904" s="1477"/>
      <c r="Q904" s="280"/>
      <c r="R904" s="280"/>
      <c r="S904" s="391">
        <f t="shared" si="46"/>
        <v>0</v>
      </c>
      <c r="T904" s="391">
        <f t="shared" si="47"/>
        <v>0</v>
      </c>
      <c r="U904" s="11"/>
      <c r="V904" s="8"/>
      <c r="AE904" s="8"/>
    </row>
    <row r="905" spans="1:31" x14ac:dyDescent="0.2">
      <c r="A905" s="165"/>
      <c r="B905" s="165"/>
      <c r="C905" s="165"/>
      <c r="D905" s="1215"/>
      <c r="E905" s="394"/>
      <c r="F905" s="1459"/>
      <c r="G905" s="1216"/>
      <c r="H905" s="155"/>
      <c r="I905" s="155"/>
      <c r="J905" s="1459"/>
      <c r="K905" s="1463"/>
      <c r="L905" s="280"/>
      <c r="M905" s="1218"/>
      <c r="N905" s="325"/>
      <c r="O905" s="297">
        <f t="shared" si="45"/>
        <v>0</v>
      </c>
      <c r="P905" s="1477"/>
      <c r="Q905" s="280"/>
      <c r="R905" s="280"/>
      <c r="S905" s="391">
        <f t="shared" si="46"/>
        <v>0</v>
      </c>
      <c r="T905" s="391">
        <f t="shared" si="47"/>
        <v>0</v>
      </c>
      <c r="U905" s="11"/>
      <c r="V905" s="8"/>
      <c r="AE905" s="8"/>
    </row>
    <row r="906" spans="1:31" x14ac:dyDescent="0.2">
      <c r="A906" s="165"/>
      <c r="B906" s="165"/>
      <c r="C906" s="165"/>
      <c r="D906" s="1215"/>
      <c r="E906" s="394"/>
      <c r="F906" s="1459"/>
      <c r="G906" s="1216"/>
      <c r="H906" s="155"/>
      <c r="I906" s="155"/>
      <c r="J906" s="1459"/>
      <c r="K906" s="1463"/>
      <c r="L906" s="280"/>
      <c r="M906" s="1218"/>
      <c r="N906" s="325"/>
      <c r="O906" s="297">
        <f t="shared" si="45"/>
        <v>0</v>
      </c>
      <c r="P906" s="1477"/>
      <c r="Q906" s="280"/>
      <c r="R906" s="280"/>
      <c r="S906" s="391">
        <f t="shared" si="46"/>
        <v>0</v>
      </c>
      <c r="T906" s="391">
        <f t="shared" si="47"/>
        <v>0</v>
      </c>
      <c r="U906" s="11"/>
      <c r="V906" s="8"/>
      <c r="AE906" s="8"/>
    </row>
    <row r="907" spans="1:31" x14ac:dyDescent="0.2">
      <c r="A907" s="165"/>
      <c r="B907" s="165"/>
      <c r="C907" s="165"/>
      <c r="D907" s="1215"/>
      <c r="E907" s="394"/>
      <c r="F907" s="1459"/>
      <c r="G907" s="1216"/>
      <c r="H907" s="155"/>
      <c r="I907" s="155"/>
      <c r="J907" s="1459"/>
      <c r="K907" s="1463"/>
      <c r="L907" s="280"/>
      <c r="M907" s="1218"/>
      <c r="N907" s="325"/>
      <c r="O907" s="297">
        <f t="shared" si="45"/>
        <v>0</v>
      </c>
      <c r="P907" s="1477"/>
      <c r="Q907" s="280"/>
      <c r="R907" s="280"/>
      <c r="S907" s="391">
        <f t="shared" si="46"/>
        <v>0</v>
      </c>
      <c r="T907" s="391">
        <f t="shared" si="47"/>
        <v>0</v>
      </c>
      <c r="U907" s="11"/>
      <c r="V907" s="8"/>
      <c r="AE907" s="8"/>
    </row>
    <row r="908" spans="1:31" x14ac:dyDescent="0.2">
      <c r="A908" s="165"/>
      <c r="B908" s="165"/>
      <c r="C908" s="165"/>
      <c r="D908" s="1215"/>
      <c r="E908" s="394"/>
      <c r="F908" s="1459"/>
      <c r="G908" s="1216"/>
      <c r="H908" s="155"/>
      <c r="I908" s="155"/>
      <c r="J908" s="1459"/>
      <c r="K908" s="1463"/>
      <c r="L908" s="280"/>
      <c r="M908" s="1218"/>
      <c r="N908" s="325"/>
      <c r="O908" s="297">
        <f t="shared" si="45"/>
        <v>0</v>
      </c>
      <c r="P908" s="1477"/>
      <c r="Q908" s="280"/>
      <c r="R908" s="280"/>
      <c r="S908" s="391">
        <f t="shared" si="46"/>
        <v>0</v>
      </c>
      <c r="T908" s="391">
        <f t="shared" si="47"/>
        <v>0</v>
      </c>
      <c r="U908" s="11"/>
      <c r="V908" s="8"/>
      <c r="AE908" s="8"/>
    </row>
    <row r="909" spans="1:31" x14ac:dyDescent="0.2">
      <c r="A909" s="165"/>
      <c r="B909" s="165"/>
      <c r="C909" s="165"/>
      <c r="D909" s="1215"/>
      <c r="E909" s="394"/>
      <c r="F909" s="1459"/>
      <c r="G909" s="1216"/>
      <c r="H909" s="155"/>
      <c r="I909" s="155"/>
      <c r="J909" s="1459"/>
      <c r="K909" s="1463"/>
      <c r="L909" s="280"/>
      <c r="M909" s="1218"/>
      <c r="N909" s="325"/>
      <c r="O909" s="297">
        <f t="shared" si="45"/>
        <v>0</v>
      </c>
      <c r="P909" s="1477"/>
      <c r="Q909" s="280"/>
      <c r="R909" s="280"/>
      <c r="S909" s="391">
        <f t="shared" si="46"/>
        <v>0</v>
      </c>
      <c r="T909" s="391">
        <f t="shared" si="47"/>
        <v>0</v>
      </c>
      <c r="U909" s="11"/>
      <c r="V909" s="8"/>
      <c r="AE909" s="8"/>
    </row>
    <row r="910" spans="1:31" x14ac:dyDescent="0.2">
      <c r="A910" s="165"/>
      <c r="B910" s="165"/>
      <c r="C910" s="165"/>
      <c r="D910" s="1215"/>
      <c r="E910" s="394"/>
      <c r="F910" s="1459"/>
      <c r="G910" s="1216"/>
      <c r="H910" s="155"/>
      <c r="I910" s="155"/>
      <c r="J910" s="1459"/>
      <c r="K910" s="1463"/>
      <c r="L910" s="280"/>
      <c r="M910" s="1218"/>
      <c r="N910" s="325"/>
      <c r="O910" s="297">
        <f t="shared" si="45"/>
        <v>0</v>
      </c>
      <c r="P910" s="1477"/>
      <c r="Q910" s="280"/>
      <c r="R910" s="280"/>
      <c r="S910" s="391">
        <f t="shared" si="46"/>
        <v>0</v>
      </c>
      <c r="T910" s="391">
        <f t="shared" si="47"/>
        <v>0</v>
      </c>
      <c r="U910" s="11"/>
      <c r="V910" s="8"/>
      <c r="AE910" s="8"/>
    </row>
    <row r="911" spans="1:31" x14ac:dyDescent="0.2">
      <c r="A911" s="165"/>
      <c r="B911" s="165"/>
      <c r="C911" s="165"/>
      <c r="D911" s="1215"/>
      <c r="E911" s="394"/>
      <c r="F911" s="1459"/>
      <c r="G911" s="1216"/>
      <c r="H911" s="155"/>
      <c r="I911" s="155"/>
      <c r="J911" s="1459"/>
      <c r="K911" s="1463"/>
      <c r="L911" s="280"/>
      <c r="M911" s="1218"/>
      <c r="N911" s="325"/>
      <c r="O911" s="297">
        <f t="shared" si="45"/>
        <v>0</v>
      </c>
      <c r="P911" s="1477"/>
      <c r="Q911" s="280"/>
      <c r="R911" s="280"/>
      <c r="S911" s="391">
        <f t="shared" si="46"/>
        <v>0</v>
      </c>
      <c r="T911" s="391">
        <f t="shared" si="47"/>
        <v>0</v>
      </c>
      <c r="U911" s="11"/>
      <c r="V911" s="8"/>
      <c r="AE911" s="8"/>
    </row>
    <row r="912" spans="1:31" x14ac:dyDescent="0.2">
      <c r="A912" s="165"/>
      <c r="B912" s="165"/>
      <c r="C912" s="165"/>
      <c r="D912" s="1215"/>
      <c r="E912" s="394"/>
      <c r="F912" s="1459"/>
      <c r="G912" s="1216"/>
      <c r="H912" s="155"/>
      <c r="I912" s="155"/>
      <c r="J912" s="1459"/>
      <c r="K912" s="1463"/>
      <c r="L912" s="280"/>
      <c r="M912" s="1218"/>
      <c r="N912" s="325"/>
      <c r="O912" s="297">
        <f t="shared" si="45"/>
        <v>0</v>
      </c>
      <c r="P912" s="1477"/>
      <c r="Q912" s="280"/>
      <c r="R912" s="280"/>
      <c r="S912" s="391">
        <f t="shared" si="46"/>
        <v>0</v>
      </c>
      <c r="T912" s="391">
        <f t="shared" si="47"/>
        <v>0</v>
      </c>
      <c r="U912" s="11"/>
      <c r="V912" s="8"/>
      <c r="AE912" s="8"/>
    </row>
    <row r="913" spans="1:31" x14ac:dyDescent="0.2">
      <c r="A913" s="165"/>
      <c r="B913" s="165"/>
      <c r="C913" s="165"/>
      <c r="D913" s="1215"/>
      <c r="E913" s="394"/>
      <c r="F913" s="1459"/>
      <c r="G913" s="1216"/>
      <c r="H913" s="155"/>
      <c r="I913" s="155"/>
      <c r="J913" s="1459"/>
      <c r="K913" s="1463"/>
      <c r="L913" s="280"/>
      <c r="M913" s="1218"/>
      <c r="N913" s="325"/>
      <c r="O913" s="297">
        <f t="shared" si="45"/>
        <v>0</v>
      </c>
      <c r="P913" s="1477"/>
      <c r="Q913" s="280"/>
      <c r="R913" s="280"/>
      <c r="S913" s="391">
        <f t="shared" si="46"/>
        <v>0</v>
      </c>
      <c r="T913" s="391">
        <f t="shared" si="47"/>
        <v>0</v>
      </c>
      <c r="U913" s="11"/>
      <c r="V913" s="8"/>
      <c r="AE913" s="8"/>
    </row>
    <row r="914" spans="1:31" x14ac:dyDescent="0.2">
      <c r="A914" s="165"/>
      <c r="B914" s="165"/>
      <c r="C914" s="165"/>
      <c r="D914" s="1215"/>
      <c r="E914" s="394"/>
      <c r="F914" s="1459"/>
      <c r="G914" s="1216"/>
      <c r="H914" s="155"/>
      <c r="I914" s="155"/>
      <c r="J914" s="1459"/>
      <c r="K914" s="1463"/>
      <c r="L914" s="280"/>
      <c r="M914" s="1218"/>
      <c r="N914" s="325"/>
      <c r="O914" s="297">
        <f t="shared" si="45"/>
        <v>0</v>
      </c>
      <c r="P914" s="1477"/>
      <c r="Q914" s="280"/>
      <c r="R914" s="280"/>
      <c r="S914" s="391">
        <f t="shared" si="46"/>
        <v>0</v>
      </c>
      <c r="T914" s="391">
        <f t="shared" si="47"/>
        <v>0</v>
      </c>
      <c r="U914" s="11"/>
      <c r="V914" s="8"/>
      <c r="AE914" s="8"/>
    </row>
    <row r="915" spans="1:31" x14ac:dyDescent="0.2">
      <c r="A915" s="165"/>
      <c r="B915" s="165"/>
      <c r="C915" s="165"/>
      <c r="D915" s="1215"/>
      <c r="E915" s="394"/>
      <c r="F915" s="1459"/>
      <c r="G915" s="1216"/>
      <c r="H915" s="155"/>
      <c r="I915" s="155"/>
      <c r="J915" s="1459"/>
      <c r="K915" s="1463"/>
      <c r="L915" s="280"/>
      <c r="M915" s="1218"/>
      <c r="N915" s="325"/>
      <c r="O915" s="297">
        <f t="shared" si="45"/>
        <v>0</v>
      </c>
      <c r="P915" s="1477"/>
      <c r="Q915" s="280"/>
      <c r="R915" s="280"/>
      <c r="S915" s="391">
        <f t="shared" si="46"/>
        <v>0</v>
      </c>
      <c r="T915" s="391">
        <f t="shared" si="47"/>
        <v>0</v>
      </c>
      <c r="U915" s="11"/>
      <c r="V915" s="8"/>
      <c r="AE915" s="8"/>
    </row>
    <row r="916" spans="1:31" x14ac:dyDescent="0.2">
      <c r="A916" s="165"/>
      <c r="B916" s="165"/>
      <c r="C916" s="165"/>
      <c r="D916" s="1215"/>
      <c r="E916" s="394"/>
      <c r="F916" s="1459"/>
      <c r="G916" s="1216"/>
      <c r="H916" s="155"/>
      <c r="I916" s="155"/>
      <c r="J916" s="1459"/>
      <c r="K916" s="1463"/>
      <c r="L916" s="280"/>
      <c r="M916" s="1218"/>
      <c r="N916" s="325"/>
      <c r="O916" s="297">
        <f t="shared" si="45"/>
        <v>0</v>
      </c>
      <c r="P916" s="1477"/>
      <c r="Q916" s="280"/>
      <c r="R916" s="280"/>
      <c r="S916" s="391">
        <f t="shared" si="46"/>
        <v>0</v>
      </c>
      <c r="T916" s="391">
        <f t="shared" si="47"/>
        <v>0</v>
      </c>
      <c r="U916" s="11"/>
      <c r="V916" s="8"/>
      <c r="AE916" s="8"/>
    </row>
    <row r="917" spans="1:31" x14ac:dyDescent="0.2">
      <c r="A917" s="165"/>
      <c r="B917" s="165"/>
      <c r="C917" s="165"/>
      <c r="D917" s="1215"/>
      <c r="E917" s="394"/>
      <c r="F917" s="1459"/>
      <c r="G917" s="1216"/>
      <c r="H917" s="155"/>
      <c r="I917" s="155"/>
      <c r="J917" s="1459"/>
      <c r="K917" s="1463"/>
      <c r="L917" s="280"/>
      <c r="M917" s="1218"/>
      <c r="N917" s="325"/>
      <c r="O917" s="297">
        <f t="shared" si="45"/>
        <v>0</v>
      </c>
      <c r="P917" s="1477"/>
      <c r="Q917" s="280"/>
      <c r="R917" s="280"/>
      <c r="S917" s="391">
        <f t="shared" si="46"/>
        <v>0</v>
      </c>
      <c r="T917" s="391">
        <f t="shared" si="47"/>
        <v>0</v>
      </c>
      <c r="U917" s="11"/>
      <c r="V917" s="8"/>
      <c r="AE917" s="8"/>
    </row>
    <row r="918" spans="1:31" x14ac:dyDescent="0.2">
      <c r="A918" s="165"/>
      <c r="B918" s="165"/>
      <c r="C918" s="165"/>
      <c r="D918" s="1215"/>
      <c r="E918" s="394"/>
      <c r="F918" s="1459"/>
      <c r="G918" s="1216"/>
      <c r="H918" s="155"/>
      <c r="I918" s="155"/>
      <c r="J918" s="1459"/>
      <c r="K918" s="1463"/>
      <c r="L918" s="280"/>
      <c r="M918" s="1218"/>
      <c r="N918" s="325"/>
      <c r="O918" s="297">
        <f t="shared" si="45"/>
        <v>0</v>
      </c>
      <c r="P918" s="1477"/>
      <c r="Q918" s="280"/>
      <c r="R918" s="280"/>
      <c r="S918" s="391">
        <f t="shared" si="46"/>
        <v>0</v>
      </c>
      <c r="T918" s="391">
        <f t="shared" si="47"/>
        <v>0</v>
      </c>
      <c r="U918" s="11"/>
      <c r="V918" s="8"/>
      <c r="AE918" s="8"/>
    </row>
    <row r="919" spans="1:31" x14ac:dyDescent="0.2">
      <c r="A919" s="165"/>
      <c r="B919" s="165"/>
      <c r="C919" s="165"/>
      <c r="D919" s="1215"/>
      <c r="E919" s="394"/>
      <c r="F919" s="1459"/>
      <c r="G919" s="1216"/>
      <c r="H919" s="155"/>
      <c r="I919" s="155"/>
      <c r="J919" s="1459"/>
      <c r="K919" s="1463"/>
      <c r="L919" s="280"/>
      <c r="M919" s="1218"/>
      <c r="N919" s="325"/>
      <c r="O919" s="297">
        <f t="shared" si="45"/>
        <v>0</v>
      </c>
      <c r="P919" s="1477"/>
      <c r="Q919" s="280"/>
      <c r="R919" s="280"/>
      <c r="S919" s="391">
        <f t="shared" si="46"/>
        <v>0</v>
      </c>
      <c r="T919" s="391">
        <f t="shared" si="47"/>
        <v>0</v>
      </c>
      <c r="U919" s="11"/>
      <c r="V919" s="8"/>
      <c r="AE919" s="8"/>
    </row>
    <row r="920" spans="1:31" x14ac:dyDescent="0.2">
      <c r="A920" s="165"/>
      <c r="B920" s="165"/>
      <c r="C920" s="165"/>
      <c r="D920" s="1215"/>
      <c r="E920" s="394"/>
      <c r="F920" s="1459"/>
      <c r="G920" s="1216"/>
      <c r="H920" s="155"/>
      <c r="I920" s="155"/>
      <c r="J920" s="1459"/>
      <c r="K920" s="1463"/>
      <c r="L920" s="280"/>
      <c r="M920" s="1218"/>
      <c r="N920" s="325"/>
      <c r="O920" s="297">
        <f t="shared" si="45"/>
        <v>0</v>
      </c>
      <c r="P920" s="1477"/>
      <c r="Q920" s="280"/>
      <c r="R920" s="280"/>
      <c r="S920" s="391">
        <f t="shared" si="46"/>
        <v>0</v>
      </c>
      <c r="T920" s="391">
        <f t="shared" si="47"/>
        <v>0</v>
      </c>
      <c r="U920" s="11"/>
      <c r="V920" s="8"/>
      <c r="AE920" s="8"/>
    </row>
    <row r="921" spans="1:31" x14ac:dyDescent="0.2">
      <c r="A921" s="165"/>
      <c r="B921" s="165"/>
      <c r="C921" s="165"/>
      <c r="D921" s="1215"/>
      <c r="E921" s="394"/>
      <c r="F921" s="1459"/>
      <c r="G921" s="1216"/>
      <c r="H921" s="155"/>
      <c r="I921" s="155"/>
      <c r="J921" s="1459"/>
      <c r="K921" s="1463"/>
      <c r="L921" s="280"/>
      <c r="M921" s="1218"/>
      <c r="N921" s="325"/>
      <c r="O921" s="297">
        <f t="shared" si="45"/>
        <v>0</v>
      </c>
      <c r="P921" s="1477"/>
      <c r="Q921" s="280"/>
      <c r="R921" s="280"/>
      <c r="S921" s="391">
        <f t="shared" si="46"/>
        <v>0</v>
      </c>
      <c r="T921" s="391">
        <f t="shared" si="47"/>
        <v>0</v>
      </c>
      <c r="U921" s="11"/>
      <c r="V921" s="8"/>
      <c r="AE921" s="8"/>
    </row>
    <row r="922" spans="1:31" x14ac:dyDescent="0.2">
      <c r="A922" s="165"/>
      <c r="B922" s="165"/>
      <c r="C922" s="165"/>
      <c r="D922" s="1215"/>
      <c r="E922" s="394"/>
      <c r="F922" s="1459"/>
      <c r="G922" s="1216"/>
      <c r="H922" s="155"/>
      <c r="I922" s="155"/>
      <c r="J922" s="1459"/>
      <c r="K922" s="1463"/>
      <c r="L922" s="280"/>
      <c r="M922" s="1218"/>
      <c r="N922" s="325"/>
      <c r="O922" s="297">
        <f t="shared" si="45"/>
        <v>0</v>
      </c>
      <c r="P922" s="1477"/>
      <c r="Q922" s="280"/>
      <c r="R922" s="280"/>
      <c r="S922" s="391">
        <f t="shared" si="46"/>
        <v>0</v>
      </c>
      <c r="T922" s="391">
        <f t="shared" si="47"/>
        <v>0</v>
      </c>
      <c r="U922" s="11"/>
      <c r="V922" s="8"/>
      <c r="AE922" s="8"/>
    </row>
    <row r="923" spans="1:31" x14ac:dyDescent="0.2">
      <c r="A923" s="165"/>
      <c r="B923" s="165"/>
      <c r="C923" s="165"/>
      <c r="D923" s="1215"/>
      <c r="E923" s="394"/>
      <c r="F923" s="1459"/>
      <c r="G923" s="1216"/>
      <c r="H923" s="155"/>
      <c r="I923" s="155"/>
      <c r="J923" s="1459"/>
      <c r="K923" s="1463"/>
      <c r="L923" s="280"/>
      <c r="M923" s="1218"/>
      <c r="N923" s="325"/>
      <c r="O923" s="297">
        <f t="shared" si="45"/>
        <v>0</v>
      </c>
      <c r="P923" s="1477"/>
      <c r="Q923" s="280"/>
      <c r="R923" s="280"/>
      <c r="S923" s="391">
        <f t="shared" si="46"/>
        <v>0</v>
      </c>
      <c r="T923" s="391">
        <f t="shared" si="47"/>
        <v>0</v>
      </c>
      <c r="U923" s="11"/>
      <c r="V923" s="8"/>
      <c r="AE923" s="8"/>
    </row>
    <row r="924" spans="1:31" x14ac:dyDescent="0.2">
      <c r="A924" s="165"/>
      <c r="B924" s="165"/>
      <c r="C924" s="165"/>
      <c r="D924" s="1215"/>
      <c r="E924" s="394"/>
      <c r="F924" s="1459"/>
      <c r="G924" s="1216"/>
      <c r="H924" s="155"/>
      <c r="I924" s="155"/>
      <c r="J924" s="1459"/>
      <c r="K924" s="1463"/>
      <c r="L924" s="280"/>
      <c r="M924" s="1218"/>
      <c r="N924" s="325"/>
      <c r="O924" s="297">
        <f t="shared" si="45"/>
        <v>0</v>
      </c>
      <c r="P924" s="1477"/>
      <c r="Q924" s="280"/>
      <c r="R924" s="280"/>
      <c r="S924" s="391">
        <f t="shared" si="46"/>
        <v>0</v>
      </c>
      <c r="T924" s="391">
        <f t="shared" si="47"/>
        <v>0</v>
      </c>
      <c r="U924" s="11"/>
      <c r="V924" s="8"/>
      <c r="AE924" s="8"/>
    </row>
    <row r="925" spans="1:31" x14ac:dyDescent="0.2">
      <c r="A925" s="165"/>
      <c r="B925" s="165"/>
      <c r="C925" s="165"/>
      <c r="D925" s="1215"/>
      <c r="E925" s="394"/>
      <c r="F925" s="1459"/>
      <c r="G925" s="1216"/>
      <c r="H925" s="155"/>
      <c r="I925" s="155"/>
      <c r="J925" s="1459"/>
      <c r="K925" s="1463"/>
      <c r="L925" s="280"/>
      <c r="M925" s="1218"/>
      <c r="N925" s="325"/>
      <c r="O925" s="297">
        <f t="shared" si="45"/>
        <v>0</v>
      </c>
      <c r="P925" s="1477"/>
      <c r="Q925" s="280"/>
      <c r="R925" s="280"/>
      <c r="S925" s="391">
        <f t="shared" si="46"/>
        <v>0</v>
      </c>
      <c r="T925" s="391">
        <f t="shared" si="47"/>
        <v>0</v>
      </c>
      <c r="U925" s="11"/>
      <c r="V925" s="8"/>
      <c r="AE925" s="8"/>
    </row>
    <row r="926" spans="1:31" x14ac:dyDescent="0.2">
      <c r="A926" s="165"/>
      <c r="B926" s="165"/>
      <c r="C926" s="165"/>
      <c r="D926" s="1215"/>
      <c r="E926" s="394"/>
      <c r="F926" s="1459"/>
      <c r="G926" s="1216"/>
      <c r="H926" s="155"/>
      <c r="I926" s="155"/>
      <c r="J926" s="1459"/>
      <c r="K926" s="1463"/>
      <c r="L926" s="280"/>
      <c r="M926" s="1218"/>
      <c r="N926" s="325"/>
      <c r="O926" s="297">
        <f t="shared" si="45"/>
        <v>0</v>
      </c>
      <c r="P926" s="1477"/>
      <c r="Q926" s="280"/>
      <c r="R926" s="280"/>
      <c r="S926" s="391">
        <f t="shared" si="46"/>
        <v>0</v>
      </c>
      <c r="T926" s="391">
        <f t="shared" si="47"/>
        <v>0</v>
      </c>
      <c r="U926" s="11"/>
      <c r="V926" s="8"/>
      <c r="AE926" s="8"/>
    </row>
    <row r="927" spans="1:31" x14ac:dyDescent="0.2">
      <c r="A927" s="165"/>
      <c r="B927" s="165"/>
      <c r="C927" s="165"/>
      <c r="D927" s="1215"/>
      <c r="E927" s="394"/>
      <c r="F927" s="1459"/>
      <c r="G927" s="1216"/>
      <c r="H927" s="155"/>
      <c r="I927" s="155"/>
      <c r="J927" s="1459"/>
      <c r="K927" s="1463"/>
      <c r="L927" s="280"/>
      <c r="M927" s="1218"/>
      <c r="N927" s="325"/>
      <c r="O927" s="297">
        <f t="shared" si="45"/>
        <v>0</v>
      </c>
      <c r="P927" s="1477"/>
      <c r="Q927" s="280"/>
      <c r="R927" s="280"/>
      <c r="S927" s="391">
        <f t="shared" si="46"/>
        <v>0</v>
      </c>
      <c r="T927" s="391">
        <f t="shared" si="47"/>
        <v>0</v>
      </c>
      <c r="U927" s="11"/>
      <c r="V927" s="8"/>
      <c r="AE927" s="8"/>
    </row>
    <row r="928" spans="1:31" x14ac:dyDescent="0.2">
      <c r="A928" s="165"/>
      <c r="B928" s="165"/>
      <c r="C928" s="165"/>
      <c r="D928" s="1215"/>
      <c r="E928" s="394"/>
      <c r="F928" s="1459"/>
      <c r="G928" s="1216"/>
      <c r="H928" s="155"/>
      <c r="I928" s="155"/>
      <c r="J928" s="1459"/>
      <c r="K928" s="1463"/>
      <c r="L928" s="280"/>
      <c r="M928" s="1218"/>
      <c r="N928" s="325"/>
      <c r="O928" s="297">
        <f t="shared" si="45"/>
        <v>0</v>
      </c>
      <c r="P928" s="1477"/>
      <c r="Q928" s="280"/>
      <c r="R928" s="280"/>
      <c r="S928" s="391">
        <f t="shared" si="46"/>
        <v>0</v>
      </c>
      <c r="T928" s="391">
        <f t="shared" si="47"/>
        <v>0</v>
      </c>
      <c r="U928" s="11"/>
      <c r="V928" s="8"/>
      <c r="AE928" s="8"/>
    </row>
    <row r="929" spans="1:31" x14ac:dyDescent="0.2">
      <c r="A929" s="165"/>
      <c r="B929" s="165"/>
      <c r="C929" s="165"/>
      <c r="D929" s="1215"/>
      <c r="E929" s="394"/>
      <c r="F929" s="1459"/>
      <c r="G929" s="1216"/>
      <c r="H929" s="155"/>
      <c r="I929" s="155"/>
      <c r="J929" s="1459"/>
      <c r="K929" s="1463"/>
      <c r="L929" s="280"/>
      <c r="M929" s="1218"/>
      <c r="N929" s="325"/>
      <c r="O929" s="297">
        <f t="shared" ref="O929:O992" si="48">M929+N929</f>
        <v>0</v>
      </c>
      <c r="P929" s="1477"/>
      <c r="Q929" s="280"/>
      <c r="R929" s="280"/>
      <c r="S929" s="391">
        <f t="shared" ref="S929:S992" si="49">IF(K929=$AA$46,O929,0)</f>
        <v>0</v>
      </c>
      <c r="T929" s="391">
        <f t="shared" ref="T929:T992" si="50">IF(OR(K929=$AA$47,ISBLANK(K929)),O929,0)</f>
        <v>0</v>
      </c>
      <c r="U929" s="11"/>
      <c r="V929" s="8"/>
      <c r="AE929" s="8"/>
    </row>
    <row r="930" spans="1:31" x14ac:dyDescent="0.2">
      <c r="A930" s="165"/>
      <c r="B930" s="165"/>
      <c r="C930" s="165"/>
      <c r="D930" s="1215"/>
      <c r="E930" s="394"/>
      <c r="F930" s="1459"/>
      <c r="G930" s="1216"/>
      <c r="H930" s="155"/>
      <c r="I930" s="155"/>
      <c r="J930" s="1459"/>
      <c r="K930" s="1463"/>
      <c r="L930" s="280"/>
      <c r="M930" s="1218"/>
      <c r="N930" s="325"/>
      <c r="O930" s="297">
        <f t="shared" si="48"/>
        <v>0</v>
      </c>
      <c r="P930" s="1477"/>
      <c r="Q930" s="280"/>
      <c r="R930" s="280"/>
      <c r="S930" s="391">
        <f t="shared" si="49"/>
        <v>0</v>
      </c>
      <c r="T930" s="391">
        <f t="shared" si="50"/>
        <v>0</v>
      </c>
      <c r="U930" s="11"/>
      <c r="V930" s="8"/>
      <c r="AE930" s="8"/>
    </row>
    <row r="931" spans="1:31" x14ac:dyDescent="0.2">
      <c r="A931" s="165"/>
      <c r="B931" s="165"/>
      <c r="C931" s="165"/>
      <c r="D931" s="1215"/>
      <c r="E931" s="394"/>
      <c r="F931" s="1459"/>
      <c r="G931" s="1216"/>
      <c r="H931" s="155"/>
      <c r="I931" s="155"/>
      <c r="J931" s="1459"/>
      <c r="K931" s="1463"/>
      <c r="L931" s="280"/>
      <c r="M931" s="1218"/>
      <c r="N931" s="325"/>
      <c r="O931" s="297">
        <f t="shared" si="48"/>
        <v>0</v>
      </c>
      <c r="P931" s="1477"/>
      <c r="Q931" s="280"/>
      <c r="R931" s="280"/>
      <c r="S931" s="391">
        <f t="shared" si="49"/>
        <v>0</v>
      </c>
      <c r="T931" s="391">
        <f t="shared" si="50"/>
        <v>0</v>
      </c>
      <c r="U931" s="11"/>
      <c r="V931" s="8"/>
      <c r="AE931" s="8"/>
    </row>
    <row r="932" spans="1:31" x14ac:dyDescent="0.2">
      <c r="A932" s="165"/>
      <c r="B932" s="165"/>
      <c r="C932" s="165"/>
      <c r="D932" s="1215"/>
      <c r="E932" s="394"/>
      <c r="F932" s="1459"/>
      <c r="G932" s="1216"/>
      <c r="H932" s="155"/>
      <c r="I932" s="155"/>
      <c r="J932" s="1459"/>
      <c r="K932" s="1463"/>
      <c r="L932" s="280"/>
      <c r="M932" s="1218"/>
      <c r="N932" s="325"/>
      <c r="O932" s="297">
        <f t="shared" si="48"/>
        <v>0</v>
      </c>
      <c r="P932" s="1477"/>
      <c r="Q932" s="280"/>
      <c r="R932" s="280"/>
      <c r="S932" s="391">
        <f t="shared" si="49"/>
        <v>0</v>
      </c>
      <c r="T932" s="391">
        <f t="shared" si="50"/>
        <v>0</v>
      </c>
      <c r="U932" s="11"/>
      <c r="V932" s="8"/>
      <c r="AE932" s="8"/>
    </row>
    <row r="933" spans="1:31" x14ac:dyDescent="0.2">
      <c r="A933" s="165"/>
      <c r="B933" s="165"/>
      <c r="C933" s="165"/>
      <c r="D933" s="1215"/>
      <c r="E933" s="394"/>
      <c r="F933" s="1459"/>
      <c r="G933" s="1216"/>
      <c r="H933" s="155"/>
      <c r="I933" s="155"/>
      <c r="J933" s="1459"/>
      <c r="K933" s="1463"/>
      <c r="L933" s="280"/>
      <c r="M933" s="1218"/>
      <c r="N933" s="325"/>
      <c r="O933" s="297">
        <f t="shared" si="48"/>
        <v>0</v>
      </c>
      <c r="P933" s="1477"/>
      <c r="Q933" s="280"/>
      <c r="R933" s="280"/>
      <c r="S933" s="391">
        <f t="shared" si="49"/>
        <v>0</v>
      </c>
      <c r="T933" s="391">
        <f t="shared" si="50"/>
        <v>0</v>
      </c>
      <c r="U933" s="11"/>
      <c r="V933" s="8"/>
      <c r="AE933" s="8"/>
    </row>
    <row r="934" spans="1:31" x14ac:dyDescent="0.2">
      <c r="A934" s="165"/>
      <c r="B934" s="165"/>
      <c r="C934" s="165"/>
      <c r="D934" s="1215"/>
      <c r="E934" s="394"/>
      <c r="F934" s="1459"/>
      <c r="G934" s="1216"/>
      <c r="H934" s="155"/>
      <c r="I934" s="155"/>
      <c r="J934" s="1459"/>
      <c r="K934" s="1463"/>
      <c r="L934" s="280"/>
      <c r="M934" s="1218"/>
      <c r="N934" s="325"/>
      <c r="O934" s="297">
        <f t="shared" si="48"/>
        <v>0</v>
      </c>
      <c r="P934" s="1477"/>
      <c r="Q934" s="280"/>
      <c r="R934" s="280"/>
      <c r="S934" s="391">
        <f t="shared" si="49"/>
        <v>0</v>
      </c>
      <c r="T934" s="391">
        <f t="shared" si="50"/>
        <v>0</v>
      </c>
      <c r="U934" s="11"/>
      <c r="V934" s="8"/>
      <c r="AE934" s="8"/>
    </row>
    <row r="935" spans="1:31" x14ac:dyDescent="0.2">
      <c r="A935" s="165"/>
      <c r="B935" s="165"/>
      <c r="C935" s="165"/>
      <c r="D935" s="1215"/>
      <c r="E935" s="394"/>
      <c r="F935" s="1459"/>
      <c r="G935" s="1216"/>
      <c r="H935" s="155"/>
      <c r="I935" s="155"/>
      <c r="J935" s="1459"/>
      <c r="K935" s="1463"/>
      <c r="L935" s="280"/>
      <c r="M935" s="1218"/>
      <c r="N935" s="325"/>
      <c r="O935" s="297">
        <f t="shared" si="48"/>
        <v>0</v>
      </c>
      <c r="P935" s="1477"/>
      <c r="Q935" s="280"/>
      <c r="R935" s="280"/>
      <c r="S935" s="391">
        <f t="shared" si="49"/>
        <v>0</v>
      </c>
      <c r="T935" s="391">
        <f t="shared" si="50"/>
        <v>0</v>
      </c>
      <c r="U935" s="11"/>
      <c r="V935" s="8"/>
      <c r="AE935" s="8"/>
    </row>
    <row r="936" spans="1:31" x14ac:dyDescent="0.2">
      <c r="A936" s="165"/>
      <c r="B936" s="165"/>
      <c r="C936" s="165"/>
      <c r="D936" s="1215"/>
      <c r="E936" s="394"/>
      <c r="F936" s="1459"/>
      <c r="G936" s="1216"/>
      <c r="H936" s="155"/>
      <c r="I936" s="155"/>
      <c r="J936" s="1459"/>
      <c r="K936" s="1463"/>
      <c r="L936" s="280"/>
      <c r="M936" s="1218"/>
      <c r="N936" s="325"/>
      <c r="O936" s="297">
        <f t="shared" si="48"/>
        <v>0</v>
      </c>
      <c r="P936" s="1477"/>
      <c r="Q936" s="280"/>
      <c r="R936" s="280"/>
      <c r="S936" s="391">
        <f t="shared" si="49"/>
        <v>0</v>
      </c>
      <c r="T936" s="391">
        <f t="shared" si="50"/>
        <v>0</v>
      </c>
      <c r="U936" s="11"/>
      <c r="V936" s="8"/>
      <c r="AE936" s="8"/>
    </row>
    <row r="937" spans="1:31" x14ac:dyDescent="0.2">
      <c r="A937" s="165"/>
      <c r="B937" s="165"/>
      <c r="C937" s="165"/>
      <c r="D937" s="1215"/>
      <c r="E937" s="394"/>
      <c r="F937" s="1459"/>
      <c r="G937" s="1216"/>
      <c r="H937" s="155"/>
      <c r="I937" s="155"/>
      <c r="J937" s="1459"/>
      <c r="K937" s="1463"/>
      <c r="L937" s="280"/>
      <c r="M937" s="1218"/>
      <c r="N937" s="325"/>
      <c r="O937" s="297">
        <f t="shared" si="48"/>
        <v>0</v>
      </c>
      <c r="P937" s="1477"/>
      <c r="Q937" s="280"/>
      <c r="R937" s="280"/>
      <c r="S937" s="391">
        <f t="shared" si="49"/>
        <v>0</v>
      </c>
      <c r="T937" s="391">
        <f t="shared" si="50"/>
        <v>0</v>
      </c>
      <c r="U937" s="11"/>
      <c r="V937" s="8"/>
      <c r="AE937" s="8"/>
    </row>
    <row r="938" spans="1:31" x14ac:dyDescent="0.2">
      <c r="A938" s="165"/>
      <c r="B938" s="165"/>
      <c r="C938" s="165"/>
      <c r="D938" s="1215"/>
      <c r="E938" s="394"/>
      <c r="F938" s="1459"/>
      <c r="G938" s="1216"/>
      <c r="H938" s="155"/>
      <c r="I938" s="155"/>
      <c r="J938" s="1459"/>
      <c r="K938" s="1463"/>
      <c r="L938" s="280"/>
      <c r="M938" s="1218"/>
      <c r="N938" s="325"/>
      <c r="O938" s="297">
        <f t="shared" si="48"/>
        <v>0</v>
      </c>
      <c r="P938" s="1477"/>
      <c r="Q938" s="280"/>
      <c r="R938" s="280"/>
      <c r="S938" s="391">
        <f t="shared" si="49"/>
        <v>0</v>
      </c>
      <c r="T938" s="391">
        <f t="shared" si="50"/>
        <v>0</v>
      </c>
      <c r="U938" s="11"/>
      <c r="V938" s="8"/>
      <c r="AE938" s="8"/>
    </row>
    <row r="939" spans="1:31" x14ac:dyDescent="0.2">
      <c r="A939" s="165"/>
      <c r="B939" s="165"/>
      <c r="C939" s="165"/>
      <c r="D939" s="1215"/>
      <c r="E939" s="394"/>
      <c r="F939" s="1459"/>
      <c r="G939" s="1216"/>
      <c r="H939" s="155"/>
      <c r="I939" s="155"/>
      <c r="J939" s="1459"/>
      <c r="K939" s="1463"/>
      <c r="L939" s="280"/>
      <c r="M939" s="1218"/>
      <c r="N939" s="325"/>
      <c r="O939" s="297">
        <f t="shared" si="48"/>
        <v>0</v>
      </c>
      <c r="P939" s="1477"/>
      <c r="Q939" s="280"/>
      <c r="R939" s="280"/>
      <c r="S939" s="391">
        <f t="shared" si="49"/>
        <v>0</v>
      </c>
      <c r="T939" s="391">
        <f t="shared" si="50"/>
        <v>0</v>
      </c>
      <c r="U939" s="11"/>
      <c r="V939" s="8"/>
      <c r="AE939" s="8"/>
    </row>
    <row r="940" spans="1:31" x14ac:dyDescent="0.2">
      <c r="A940" s="165"/>
      <c r="B940" s="165"/>
      <c r="C940" s="165"/>
      <c r="D940" s="1215"/>
      <c r="E940" s="394"/>
      <c r="F940" s="1459"/>
      <c r="G940" s="1216"/>
      <c r="H940" s="155"/>
      <c r="I940" s="155"/>
      <c r="J940" s="1459"/>
      <c r="K940" s="1463"/>
      <c r="L940" s="280"/>
      <c r="M940" s="1218"/>
      <c r="N940" s="325"/>
      <c r="O940" s="297">
        <f t="shared" si="48"/>
        <v>0</v>
      </c>
      <c r="P940" s="1477"/>
      <c r="Q940" s="280"/>
      <c r="R940" s="280"/>
      <c r="S940" s="391">
        <f t="shared" si="49"/>
        <v>0</v>
      </c>
      <c r="T940" s="391">
        <f t="shared" si="50"/>
        <v>0</v>
      </c>
      <c r="U940" s="11"/>
      <c r="V940" s="8"/>
      <c r="AE940" s="8"/>
    </row>
    <row r="941" spans="1:31" x14ac:dyDescent="0.2">
      <c r="A941" s="165"/>
      <c r="B941" s="165"/>
      <c r="C941" s="165"/>
      <c r="D941" s="1215"/>
      <c r="E941" s="394"/>
      <c r="F941" s="1459"/>
      <c r="G941" s="1216"/>
      <c r="H941" s="155"/>
      <c r="I941" s="155"/>
      <c r="J941" s="1459"/>
      <c r="K941" s="1463"/>
      <c r="L941" s="280"/>
      <c r="M941" s="1218"/>
      <c r="N941" s="325"/>
      <c r="O941" s="297">
        <f t="shared" si="48"/>
        <v>0</v>
      </c>
      <c r="P941" s="1477"/>
      <c r="Q941" s="280"/>
      <c r="R941" s="280"/>
      <c r="S941" s="391">
        <f t="shared" si="49"/>
        <v>0</v>
      </c>
      <c r="T941" s="391">
        <f t="shared" si="50"/>
        <v>0</v>
      </c>
      <c r="U941" s="11"/>
      <c r="V941" s="8"/>
      <c r="AE941" s="8"/>
    </row>
    <row r="942" spans="1:31" x14ac:dyDescent="0.2">
      <c r="A942" s="165"/>
      <c r="B942" s="165"/>
      <c r="C942" s="165"/>
      <c r="D942" s="1215"/>
      <c r="E942" s="394"/>
      <c r="F942" s="1459"/>
      <c r="G942" s="1216"/>
      <c r="H942" s="155"/>
      <c r="I942" s="155"/>
      <c r="J942" s="1459"/>
      <c r="K942" s="1463"/>
      <c r="L942" s="280"/>
      <c r="M942" s="1218"/>
      <c r="N942" s="325"/>
      <c r="O942" s="297">
        <f t="shared" si="48"/>
        <v>0</v>
      </c>
      <c r="P942" s="1477"/>
      <c r="Q942" s="280"/>
      <c r="R942" s="280"/>
      <c r="S942" s="391">
        <f t="shared" si="49"/>
        <v>0</v>
      </c>
      <c r="T942" s="391">
        <f t="shared" si="50"/>
        <v>0</v>
      </c>
      <c r="U942" s="11"/>
      <c r="V942" s="8"/>
      <c r="AE942" s="8"/>
    </row>
    <row r="943" spans="1:31" x14ac:dyDescent="0.2">
      <c r="A943" s="165"/>
      <c r="B943" s="165"/>
      <c r="C943" s="165"/>
      <c r="D943" s="1215"/>
      <c r="E943" s="394"/>
      <c r="F943" s="1459"/>
      <c r="G943" s="1216"/>
      <c r="H943" s="155"/>
      <c r="I943" s="155"/>
      <c r="J943" s="1459"/>
      <c r="K943" s="1463"/>
      <c r="L943" s="280"/>
      <c r="M943" s="1218"/>
      <c r="N943" s="325"/>
      <c r="O943" s="297">
        <f t="shared" si="48"/>
        <v>0</v>
      </c>
      <c r="P943" s="1477"/>
      <c r="Q943" s="280"/>
      <c r="R943" s="280"/>
      <c r="S943" s="391">
        <f t="shared" si="49"/>
        <v>0</v>
      </c>
      <c r="T943" s="391">
        <f t="shared" si="50"/>
        <v>0</v>
      </c>
      <c r="U943" s="11"/>
      <c r="V943" s="8"/>
      <c r="AE943" s="8"/>
    </row>
    <row r="944" spans="1:31" x14ac:dyDescent="0.2">
      <c r="A944" s="165"/>
      <c r="B944" s="165"/>
      <c r="C944" s="165"/>
      <c r="D944" s="1215"/>
      <c r="E944" s="394"/>
      <c r="F944" s="1459"/>
      <c r="G944" s="1216"/>
      <c r="H944" s="155"/>
      <c r="I944" s="155"/>
      <c r="J944" s="1459"/>
      <c r="K944" s="1463"/>
      <c r="L944" s="280"/>
      <c r="M944" s="1218"/>
      <c r="N944" s="325"/>
      <c r="O944" s="297">
        <f t="shared" si="48"/>
        <v>0</v>
      </c>
      <c r="P944" s="1477"/>
      <c r="Q944" s="280"/>
      <c r="R944" s="280"/>
      <c r="S944" s="391">
        <f t="shared" si="49"/>
        <v>0</v>
      </c>
      <c r="T944" s="391">
        <f t="shared" si="50"/>
        <v>0</v>
      </c>
      <c r="U944" s="11"/>
      <c r="V944" s="8"/>
      <c r="AE944" s="8"/>
    </row>
    <row r="945" spans="1:31" x14ac:dyDescent="0.2">
      <c r="A945" s="165"/>
      <c r="B945" s="165"/>
      <c r="C945" s="165"/>
      <c r="D945" s="1215"/>
      <c r="E945" s="394"/>
      <c r="F945" s="1459"/>
      <c r="G945" s="1216"/>
      <c r="H945" s="155"/>
      <c r="I945" s="155"/>
      <c r="J945" s="1459"/>
      <c r="K945" s="1463"/>
      <c r="L945" s="280"/>
      <c r="M945" s="1218"/>
      <c r="N945" s="325"/>
      <c r="O945" s="297">
        <f t="shared" si="48"/>
        <v>0</v>
      </c>
      <c r="P945" s="1477"/>
      <c r="Q945" s="280"/>
      <c r="R945" s="280"/>
      <c r="S945" s="391">
        <f t="shared" si="49"/>
        <v>0</v>
      </c>
      <c r="T945" s="391">
        <f t="shared" si="50"/>
        <v>0</v>
      </c>
      <c r="U945" s="11"/>
      <c r="V945" s="8"/>
      <c r="AE945" s="8"/>
    </row>
    <row r="946" spans="1:31" x14ac:dyDescent="0.2">
      <c r="A946" s="165"/>
      <c r="B946" s="165"/>
      <c r="C946" s="165"/>
      <c r="D946" s="1215"/>
      <c r="E946" s="394"/>
      <c r="F946" s="1459"/>
      <c r="G946" s="1216"/>
      <c r="H946" s="155"/>
      <c r="I946" s="155"/>
      <c r="J946" s="1459"/>
      <c r="K946" s="1463"/>
      <c r="L946" s="280"/>
      <c r="M946" s="1218"/>
      <c r="N946" s="325"/>
      <c r="O946" s="297">
        <f t="shared" si="48"/>
        <v>0</v>
      </c>
      <c r="P946" s="1477"/>
      <c r="Q946" s="280"/>
      <c r="R946" s="280"/>
      <c r="S946" s="391">
        <f t="shared" si="49"/>
        <v>0</v>
      </c>
      <c r="T946" s="391">
        <f t="shared" si="50"/>
        <v>0</v>
      </c>
      <c r="U946" s="11"/>
      <c r="V946" s="8"/>
      <c r="AE946" s="8"/>
    </row>
    <row r="947" spans="1:31" x14ac:dyDescent="0.2">
      <c r="A947" s="165"/>
      <c r="B947" s="165"/>
      <c r="C947" s="165"/>
      <c r="D947" s="1215"/>
      <c r="E947" s="394"/>
      <c r="F947" s="1459"/>
      <c r="G947" s="1216"/>
      <c r="H947" s="155"/>
      <c r="I947" s="155"/>
      <c r="J947" s="1459"/>
      <c r="K947" s="1463"/>
      <c r="L947" s="280"/>
      <c r="M947" s="1218"/>
      <c r="N947" s="325"/>
      <c r="O947" s="297">
        <f t="shared" si="48"/>
        <v>0</v>
      </c>
      <c r="P947" s="1477"/>
      <c r="Q947" s="280"/>
      <c r="R947" s="280"/>
      <c r="S947" s="391">
        <f t="shared" si="49"/>
        <v>0</v>
      </c>
      <c r="T947" s="391">
        <f t="shared" si="50"/>
        <v>0</v>
      </c>
      <c r="U947" s="11"/>
      <c r="V947" s="8"/>
      <c r="AE947" s="8"/>
    </row>
    <row r="948" spans="1:31" x14ac:dyDescent="0.2">
      <c r="A948" s="165"/>
      <c r="B948" s="165"/>
      <c r="C948" s="165"/>
      <c r="D948" s="1215"/>
      <c r="E948" s="394"/>
      <c r="F948" s="1459"/>
      <c r="G948" s="1216"/>
      <c r="H948" s="155"/>
      <c r="I948" s="155"/>
      <c r="J948" s="1459"/>
      <c r="K948" s="1463"/>
      <c r="L948" s="280"/>
      <c r="M948" s="1218"/>
      <c r="N948" s="325"/>
      <c r="O948" s="297">
        <f t="shared" si="48"/>
        <v>0</v>
      </c>
      <c r="P948" s="1477"/>
      <c r="Q948" s="280"/>
      <c r="R948" s="280"/>
      <c r="S948" s="391">
        <f t="shared" si="49"/>
        <v>0</v>
      </c>
      <c r="T948" s="391">
        <f t="shared" si="50"/>
        <v>0</v>
      </c>
      <c r="U948" s="11"/>
      <c r="V948" s="8"/>
      <c r="AE948" s="8"/>
    </row>
    <row r="949" spans="1:31" x14ac:dyDescent="0.2">
      <c r="A949" s="165"/>
      <c r="B949" s="165"/>
      <c r="C949" s="165"/>
      <c r="D949" s="1215"/>
      <c r="E949" s="394"/>
      <c r="F949" s="1459"/>
      <c r="G949" s="1216"/>
      <c r="H949" s="155"/>
      <c r="I949" s="155"/>
      <c r="J949" s="1459"/>
      <c r="K949" s="1463"/>
      <c r="L949" s="280"/>
      <c r="M949" s="1218"/>
      <c r="N949" s="325"/>
      <c r="O949" s="297">
        <f t="shared" si="48"/>
        <v>0</v>
      </c>
      <c r="P949" s="1477"/>
      <c r="Q949" s="280"/>
      <c r="R949" s="280"/>
      <c r="S949" s="391">
        <f t="shared" si="49"/>
        <v>0</v>
      </c>
      <c r="T949" s="391">
        <f t="shared" si="50"/>
        <v>0</v>
      </c>
      <c r="U949" s="11"/>
      <c r="V949" s="8"/>
      <c r="AE949" s="8"/>
    </row>
    <row r="950" spans="1:31" x14ac:dyDescent="0.2">
      <c r="A950" s="165"/>
      <c r="B950" s="165"/>
      <c r="C950" s="165"/>
      <c r="D950" s="1215"/>
      <c r="E950" s="394"/>
      <c r="F950" s="1459"/>
      <c r="G950" s="1216"/>
      <c r="H950" s="155"/>
      <c r="I950" s="155"/>
      <c r="J950" s="1459"/>
      <c r="K950" s="1463"/>
      <c r="L950" s="280"/>
      <c r="M950" s="1218"/>
      <c r="N950" s="325"/>
      <c r="O950" s="297">
        <f t="shared" si="48"/>
        <v>0</v>
      </c>
      <c r="P950" s="1477"/>
      <c r="Q950" s="280"/>
      <c r="R950" s="280"/>
      <c r="S950" s="391">
        <f t="shared" si="49"/>
        <v>0</v>
      </c>
      <c r="T950" s="391">
        <f t="shared" si="50"/>
        <v>0</v>
      </c>
      <c r="U950" s="11"/>
      <c r="V950" s="8"/>
      <c r="AE950" s="8"/>
    </row>
    <row r="951" spans="1:31" x14ac:dyDescent="0.2">
      <c r="A951" s="165"/>
      <c r="B951" s="165"/>
      <c r="C951" s="165"/>
      <c r="D951" s="1215"/>
      <c r="E951" s="394"/>
      <c r="F951" s="1459"/>
      <c r="G951" s="1216"/>
      <c r="H951" s="155"/>
      <c r="I951" s="155"/>
      <c r="J951" s="1459"/>
      <c r="K951" s="1463"/>
      <c r="L951" s="280"/>
      <c r="M951" s="1218"/>
      <c r="N951" s="325"/>
      <c r="O951" s="297">
        <f t="shared" si="48"/>
        <v>0</v>
      </c>
      <c r="P951" s="1477"/>
      <c r="Q951" s="280"/>
      <c r="R951" s="280"/>
      <c r="S951" s="391">
        <f t="shared" si="49"/>
        <v>0</v>
      </c>
      <c r="T951" s="391">
        <f t="shared" si="50"/>
        <v>0</v>
      </c>
      <c r="U951" s="11"/>
      <c r="V951" s="8"/>
      <c r="AE951" s="8"/>
    </row>
    <row r="952" spans="1:31" x14ac:dyDescent="0.2">
      <c r="A952" s="165"/>
      <c r="B952" s="165"/>
      <c r="C952" s="165"/>
      <c r="D952" s="1215"/>
      <c r="E952" s="394"/>
      <c r="F952" s="1459"/>
      <c r="G952" s="1216"/>
      <c r="H952" s="155"/>
      <c r="I952" s="155"/>
      <c r="J952" s="1459"/>
      <c r="K952" s="1463"/>
      <c r="L952" s="280"/>
      <c r="M952" s="1218"/>
      <c r="N952" s="325"/>
      <c r="O952" s="297">
        <f t="shared" si="48"/>
        <v>0</v>
      </c>
      <c r="P952" s="1477"/>
      <c r="Q952" s="280"/>
      <c r="R952" s="280"/>
      <c r="S952" s="391">
        <f t="shared" si="49"/>
        <v>0</v>
      </c>
      <c r="T952" s="391">
        <f t="shared" si="50"/>
        <v>0</v>
      </c>
      <c r="U952" s="11"/>
      <c r="V952" s="8"/>
      <c r="AE952" s="8"/>
    </row>
    <row r="953" spans="1:31" x14ac:dyDescent="0.2">
      <c r="A953" s="165"/>
      <c r="B953" s="165"/>
      <c r="C953" s="165"/>
      <c r="D953" s="1215"/>
      <c r="E953" s="394"/>
      <c r="F953" s="1459"/>
      <c r="G953" s="1216"/>
      <c r="H953" s="155"/>
      <c r="I953" s="155"/>
      <c r="J953" s="1459"/>
      <c r="K953" s="1463"/>
      <c r="L953" s="280"/>
      <c r="M953" s="1218"/>
      <c r="N953" s="325"/>
      <c r="O953" s="297">
        <f t="shared" si="48"/>
        <v>0</v>
      </c>
      <c r="P953" s="1477"/>
      <c r="Q953" s="280"/>
      <c r="R953" s="280"/>
      <c r="S953" s="391">
        <f t="shared" si="49"/>
        <v>0</v>
      </c>
      <c r="T953" s="391">
        <f t="shared" si="50"/>
        <v>0</v>
      </c>
      <c r="U953" s="11"/>
      <c r="V953" s="8"/>
      <c r="AE953" s="8"/>
    </row>
    <row r="954" spans="1:31" x14ac:dyDescent="0.2">
      <c r="A954" s="165"/>
      <c r="B954" s="165"/>
      <c r="C954" s="165"/>
      <c r="D954" s="1215"/>
      <c r="E954" s="394"/>
      <c r="F954" s="1459"/>
      <c r="G954" s="1216"/>
      <c r="H954" s="155"/>
      <c r="I954" s="155"/>
      <c r="J954" s="1459"/>
      <c r="K954" s="1463"/>
      <c r="L954" s="280"/>
      <c r="M954" s="1218"/>
      <c r="N954" s="325"/>
      <c r="O954" s="297">
        <f t="shared" si="48"/>
        <v>0</v>
      </c>
      <c r="P954" s="1477"/>
      <c r="Q954" s="280"/>
      <c r="R954" s="280"/>
      <c r="S954" s="391">
        <f t="shared" si="49"/>
        <v>0</v>
      </c>
      <c r="T954" s="391">
        <f t="shared" si="50"/>
        <v>0</v>
      </c>
      <c r="U954" s="11"/>
      <c r="V954" s="8"/>
      <c r="AE954" s="8"/>
    </row>
    <row r="955" spans="1:31" x14ac:dyDescent="0.2">
      <c r="A955" s="165"/>
      <c r="B955" s="165"/>
      <c r="C955" s="165"/>
      <c r="D955" s="1215"/>
      <c r="E955" s="394"/>
      <c r="F955" s="1459"/>
      <c r="G955" s="1216"/>
      <c r="H955" s="155"/>
      <c r="I955" s="155"/>
      <c r="J955" s="1459"/>
      <c r="K955" s="1463"/>
      <c r="L955" s="280"/>
      <c r="M955" s="1218"/>
      <c r="N955" s="325"/>
      <c r="O955" s="297">
        <f t="shared" si="48"/>
        <v>0</v>
      </c>
      <c r="P955" s="1477"/>
      <c r="Q955" s="280"/>
      <c r="R955" s="280"/>
      <c r="S955" s="391">
        <f t="shared" si="49"/>
        <v>0</v>
      </c>
      <c r="T955" s="391">
        <f t="shared" si="50"/>
        <v>0</v>
      </c>
      <c r="U955" s="11"/>
      <c r="V955" s="8"/>
      <c r="AE955" s="8"/>
    </row>
    <row r="956" spans="1:31" x14ac:dyDescent="0.2">
      <c r="A956" s="165"/>
      <c r="B956" s="165"/>
      <c r="C956" s="165"/>
      <c r="D956" s="1215"/>
      <c r="E956" s="394"/>
      <c r="F956" s="1459"/>
      <c r="G956" s="1216"/>
      <c r="H956" s="155"/>
      <c r="I956" s="155"/>
      <c r="J956" s="1459"/>
      <c r="K956" s="1463"/>
      <c r="L956" s="280"/>
      <c r="M956" s="1218"/>
      <c r="N956" s="325"/>
      <c r="O956" s="297">
        <f t="shared" si="48"/>
        <v>0</v>
      </c>
      <c r="P956" s="1477"/>
      <c r="Q956" s="280"/>
      <c r="R956" s="280"/>
      <c r="S956" s="391">
        <f t="shared" si="49"/>
        <v>0</v>
      </c>
      <c r="T956" s="391">
        <f t="shared" si="50"/>
        <v>0</v>
      </c>
      <c r="U956" s="11"/>
      <c r="V956" s="8"/>
      <c r="AE956" s="8"/>
    </row>
    <row r="957" spans="1:31" x14ac:dyDescent="0.2">
      <c r="A957" s="165"/>
      <c r="B957" s="165"/>
      <c r="C957" s="165"/>
      <c r="D957" s="1215"/>
      <c r="E957" s="394"/>
      <c r="F957" s="1459"/>
      <c r="G957" s="1216"/>
      <c r="H957" s="155"/>
      <c r="I957" s="155"/>
      <c r="J957" s="1459"/>
      <c r="K957" s="1463"/>
      <c r="L957" s="280"/>
      <c r="M957" s="1218"/>
      <c r="N957" s="325"/>
      <c r="O957" s="297">
        <f t="shared" si="48"/>
        <v>0</v>
      </c>
      <c r="P957" s="1477"/>
      <c r="Q957" s="280"/>
      <c r="R957" s="280"/>
      <c r="S957" s="391">
        <f t="shared" si="49"/>
        <v>0</v>
      </c>
      <c r="T957" s="391">
        <f t="shared" si="50"/>
        <v>0</v>
      </c>
      <c r="U957" s="11"/>
      <c r="V957" s="8"/>
      <c r="AE957" s="8"/>
    </row>
    <row r="958" spans="1:31" x14ac:dyDescent="0.2">
      <c r="A958" s="165"/>
      <c r="B958" s="165"/>
      <c r="C958" s="165"/>
      <c r="D958" s="1215"/>
      <c r="E958" s="394"/>
      <c r="F958" s="1459"/>
      <c r="G958" s="1216"/>
      <c r="H958" s="155"/>
      <c r="I958" s="155"/>
      <c r="J958" s="1459"/>
      <c r="K958" s="1463"/>
      <c r="L958" s="280"/>
      <c r="M958" s="1218"/>
      <c r="N958" s="325"/>
      <c r="O958" s="297">
        <f t="shared" si="48"/>
        <v>0</v>
      </c>
      <c r="P958" s="1477"/>
      <c r="Q958" s="280"/>
      <c r="R958" s="280"/>
      <c r="S958" s="391">
        <f t="shared" si="49"/>
        <v>0</v>
      </c>
      <c r="T958" s="391">
        <f t="shared" si="50"/>
        <v>0</v>
      </c>
      <c r="U958" s="11"/>
      <c r="V958" s="8"/>
      <c r="AE958" s="8"/>
    </row>
    <row r="959" spans="1:31" x14ac:dyDescent="0.2">
      <c r="A959" s="165"/>
      <c r="B959" s="165"/>
      <c r="C959" s="165"/>
      <c r="D959" s="1215"/>
      <c r="E959" s="394"/>
      <c r="F959" s="1459"/>
      <c r="G959" s="1216"/>
      <c r="H959" s="155"/>
      <c r="I959" s="155"/>
      <c r="J959" s="1459"/>
      <c r="K959" s="1463"/>
      <c r="L959" s="280"/>
      <c r="M959" s="1218"/>
      <c r="N959" s="325"/>
      <c r="O959" s="297">
        <f t="shared" si="48"/>
        <v>0</v>
      </c>
      <c r="P959" s="1477"/>
      <c r="Q959" s="280"/>
      <c r="R959" s="280"/>
      <c r="S959" s="391">
        <f t="shared" si="49"/>
        <v>0</v>
      </c>
      <c r="T959" s="391">
        <f t="shared" si="50"/>
        <v>0</v>
      </c>
      <c r="U959" s="11"/>
      <c r="V959" s="8"/>
      <c r="AE959" s="8"/>
    </row>
    <row r="960" spans="1:31" x14ac:dyDescent="0.2">
      <c r="A960" s="165"/>
      <c r="B960" s="165"/>
      <c r="C960" s="165"/>
      <c r="D960" s="1215"/>
      <c r="E960" s="394"/>
      <c r="F960" s="1459"/>
      <c r="G960" s="1216"/>
      <c r="H960" s="155"/>
      <c r="I960" s="155"/>
      <c r="J960" s="1459"/>
      <c r="K960" s="1463"/>
      <c r="L960" s="280"/>
      <c r="M960" s="1218"/>
      <c r="N960" s="325"/>
      <c r="O960" s="297">
        <f t="shared" si="48"/>
        <v>0</v>
      </c>
      <c r="P960" s="1477"/>
      <c r="Q960" s="280"/>
      <c r="R960" s="280"/>
      <c r="S960" s="391">
        <f t="shared" si="49"/>
        <v>0</v>
      </c>
      <c r="T960" s="391">
        <f t="shared" si="50"/>
        <v>0</v>
      </c>
      <c r="U960" s="11"/>
      <c r="V960" s="8"/>
      <c r="AE960" s="8"/>
    </row>
    <row r="961" spans="1:31" x14ac:dyDescent="0.2">
      <c r="A961" s="165"/>
      <c r="B961" s="165"/>
      <c r="C961" s="165"/>
      <c r="D961" s="1215"/>
      <c r="E961" s="394"/>
      <c r="F961" s="1459"/>
      <c r="G961" s="1216"/>
      <c r="H961" s="155"/>
      <c r="I961" s="155"/>
      <c r="J961" s="1459"/>
      <c r="K961" s="1463"/>
      <c r="L961" s="280"/>
      <c r="M961" s="1218"/>
      <c r="N961" s="325"/>
      <c r="O961" s="297">
        <f t="shared" si="48"/>
        <v>0</v>
      </c>
      <c r="P961" s="1477"/>
      <c r="Q961" s="280"/>
      <c r="R961" s="280"/>
      <c r="S961" s="391">
        <f t="shared" si="49"/>
        <v>0</v>
      </c>
      <c r="T961" s="391">
        <f t="shared" si="50"/>
        <v>0</v>
      </c>
      <c r="U961" s="11"/>
      <c r="V961" s="8"/>
      <c r="AE961" s="8"/>
    </row>
    <row r="962" spans="1:31" x14ac:dyDescent="0.2">
      <c r="A962" s="165"/>
      <c r="B962" s="165"/>
      <c r="C962" s="165"/>
      <c r="D962" s="1215"/>
      <c r="E962" s="394"/>
      <c r="F962" s="1459"/>
      <c r="G962" s="1216"/>
      <c r="H962" s="155"/>
      <c r="I962" s="155"/>
      <c r="J962" s="1459"/>
      <c r="K962" s="1463"/>
      <c r="L962" s="280"/>
      <c r="M962" s="1218"/>
      <c r="N962" s="325"/>
      <c r="O962" s="297">
        <f t="shared" si="48"/>
        <v>0</v>
      </c>
      <c r="P962" s="1477"/>
      <c r="Q962" s="280"/>
      <c r="R962" s="280"/>
      <c r="S962" s="391">
        <f t="shared" si="49"/>
        <v>0</v>
      </c>
      <c r="T962" s="391">
        <f t="shared" si="50"/>
        <v>0</v>
      </c>
      <c r="U962" s="11"/>
      <c r="V962" s="8"/>
      <c r="AE962" s="8"/>
    </row>
    <row r="963" spans="1:31" x14ac:dyDescent="0.2">
      <c r="A963" s="165"/>
      <c r="B963" s="165"/>
      <c r="C963" s="165"/>
      <c r="D963" s="1215"/>
      <c r="E963" s="394"/>
      <c r="F963" s="1459"/>
      <c r="G963" s="1216"/>
      <c r="H963" s="155"/>
      <c r="I963" s="155"/>
      <c r="J963" s="1459"/>
      <c r="K963" s="1463"/>
      <c r="L963" s="280"/>
      <c r="M963" s="1218"/>
      <c r="N963" s="325"/>
      <c r="O963" s="297">
        <f t="shared" si="48"/>
        <v>0</v>
      </c>
      <c r="P963" s="1477"/>
      <c r="Q963" s="280"/>
      <c r="R963" s="280"/>
      <c r="S963" s="391">
        <f t="shared" si="49"/>
        <v>0</v>
      </c>
      <c r="T963" s="391">
        <f t="shared" si="50"/>
        <v>0</v>
      </c>
      <c r="U963" s="11"/>
      <c r="V963" s="8"/>
      <c r="AE963" s="8"/>
    </row>
    <row r="964" spans="1:31" x14ac:dyDescent="0.2">
      <c r="A964" s="165"/>
      <c r="B964" s="165"/>
      <c r="C964" s="165"/>
      <c r="D964" s="1215"/>
      <c r="E964" s="394"/>
      <c r="F964" s="1459"/>
      <c r="G964" s="1216"/>
      <c r="H964" s="155"/>
      <c r="I964" s="155"/>
      <c r="J964" s="1459"/>
      <c r="K964" s="1463"/>
      <c r="L964" s="280"/>
      <c r="M964" s="1218"/>
      <c r="N964" s="325"/>
      <c r="O964" s="297">
        <f t="shared" si="48"/>
        <v>0</v>
      </c>
      <c r="P964" s="1477"/>
      <c r="Q964" s="280"/>
      <c r="R964" s="280"/>
      <c r="S964" s="391">
        <f t="shared" si="49"/>
        <v>0</v>
      </c>
      <c r="T964" s="391">
        <f t="shared" si="50"/>
        <v>0</v>
      </c>
      <c r="U964" s="11"/>
      <c r="V964" s="8"/>
      <c r="AE964" s="8"/>
    </row>
    <row r="965" spans="1:31" x14ac:dyDescent="0.2">
      <c r="A965" s="165"/>
      <c r="B965" s="165"/>
      <c r="C965" s="165"/>
      <c r="D965" s="1215"/>
      <c r="E965" s="394"/>
      <c r="F965" s="1459"/>
      <c r="G965" s="1216"/>
      <c r="H965" s="155"/>
      <c r="I965" s="155"/>
      <c r="J965" s="1459"/>
      <c r="K965" s="1463"/>
      <c r="L965" s="280"/>
      <c r="M965" s="1218"/>
      <c r="N965" s="325"/>
      <c r="O965" s="297">
        <f t="shared" si="48"/>
        <v>0</v>
      </c>
      <c r="P965" s="1477"/>
      <c r="Q965" s="280"/>
      <c r="R965" s="280"/>
      <c r="S965" s="391">
        <f t="shared" si="49"/>
        <v>0</v>
      </c>
      <c r="T965" s="391">
        <f t="shared" si="50"/>
        <v>0</v>
      </c>
      <c r="U965" s="11"/>
      <c r="V965" s="8"/>
      <c r="AE965" s="8"/>
    </row>
    <row r="966" spans="1:31" x14ac:dyDescent="0.2">
      <c r="A966" s="165"/>
      <c r="B966" s="165"/>
      <c r="C966" s="165"/>
      <c r="D966" s="1215"/>
      <c r="E966" s="394"/>
      <c r="F966" s="1459"/>
      <c r="G966" s="1216"/>
      <c r="H966" s="155"/>
      <c r="I966" s="155"/>
      <c r="J966" s="1459"/>
      <c r="K966" s="1463"/>
      <c r="L966" s="280"/>
      <c r="M966" s="1218"/>
      <c r="N966" s="325"/>
      <c r="O966" s="297">
        <f t="shared" si="48"/>
        <v>0</v>
      </c>
      <c r="P966" s="1477"/>
      <c r="Q966" s="280"/>
      <c r="R966" s="280"/>
      <c r="S966" s="391">
        <f t="shared" si="49"/>
        <v>0</v>
      </c>
      <c r="T966" s="391">
        <f t="shared" si="50"/>
        <v>0</v>
      </c>
      <c r="U966" s="11"/>
      <c r="V966" s="8"/>
      <c r="AE966" s="8"/>
    </row>
    <row r="967" spans="1:31" x14ac:dyDescent="0.2">
      <c r="A967" s="165"/>
      <c r="B967" s="165"/>
      <c r="C967" s="165"/>
      <c r="D967" s="1215"/>
      <c r="E967" s="394"/>
      <c r="F967" s="1459"/>
      <c r="G967" s="1216"/>
      <c r="H967" s="155"/>
      <c r="I967" s="155"/>
      <c r="J967" s="1459"/>
      <c r="K967" s="1463"/>
      <c r="L967" s="280"/>
      <c r="M967" s="1218"/>
      <c r="N967" s="325"/>
      <c r="O967" s="297">
        <f t="shared" si="48"/>
        <v>0</v>
      </c>
      <c r="P967" s="1477"/>
      <c r="Q967" s="280"/>
      <c r="R967" s="280"/>
      <c r="S967" s="391">
        <f t="shared" si="49"/>
        <v>0</v>
      </c>
      <c r="T967" s="391">
        <f t="shared" si="50"/>
        <v>0</v>
      </c>
      <c r="U967" s="11"/>
      <c r="V967" s="8"/>
      <c r="AE967" s="8"/>
    </row>
    <row r="968" spans="1:31" x14ac:dyDescent="0.2">
      <c r="A968" s="165"/>
      <c r="B968" s="165"/>
      <c r="C968" s="165"/>
      <c r="D968" s="1215"/>
      <c r="E968" s="394"/>
      <c r="F968" s="1459"/>
      <c r="G968" s="1216"/>
      <c r="H968" s="155"/>
      <c r="I968" s="155"/>
      <c r="J968" s="1459"/>
      <c r="K968" s="1463"/>
      <c r="L968" s="280"/>
      <c r="M968" s="1218"/>
      <c r="N968" s="325"/>
      <c r="O968" s="297">
        <f t="shared" si="48"/>
        <v>0</v>
      </c>
      <c r="P968" s="1477"/>
      <c r="Q968" s="280"/>
      <c r="R968" s="280"/>
      <c r="S968" s="391">
        <f t="shared" si="49"/>
        <v>0</v>
      </c>
      <c r="T968" s="391">
        <f t="shared" si="50"/>
        <v>0</v>
      </c>
      <c r="U968" s="11"/>
      <c r="V968" s="8"/>
      <c r="AE968" s="8"/>
    </row>
    <row r="969" spans="1:31" x14ac:dyDescent="0.2">
      <c r="A969" s="165"/>
      <c r="B969" s="165"/>
      <c r="C969" s="165"/>
      <c r="D969" s="1215"/>
      <c r="E969" s="394"/>
      <c r="F969" s="1459"/>
      <c r="G969" s="1216"/>
      <c r="H969" s="155"/>
      <c r="I969" s="155"/>
      <c r="J969" s="1459"/>
      <c r="K969" s="1463"/>
      <c r="L969" s="280"/>
      <c r="M969" s="1218"/>
      <c r="N969" s="325"/>
      <c r="O969" s="297">
        <f t="shared" si="48"/>
        <v>0</v>
      </c>
      <c r="P969" s="1477"/>
      <c r="Q969" s="280"/>
      <c r="R969" s="280"/>
      <c r="S969" s="391">
        <f t="shared" si="49"/>
        <v>0</v>
      </c>
      <c r="T969" s="391">
        <f t="shared" si="50"/>
        <v>0</v>
      </c>
      <c r="U969" s="11"/>
      <c r="V969" s="8"/>
      <c r="AE969" s="8"/>
    </row>
    <row r="970" spans="1:31" x14ac:dyDescent="0.2">
      <c r="A970" s="165"/>
      <c r="B970" s="165"/>
      <c r="C970" s="165"/>
      <c r="D970" s="1215"/>
      <c r="E970" s="394"/>
      <c r="F970" s="1459"/>
      <c r="G970" s="1216"/>
      <c r="H970" s="155"/>
      <c r="I970" s="155"/>
      <c r="J970" s="1459"/>
      <c r="K970" s="1463"/>
      <c r="L970" s="280"/>
      <c r="M970" s="1218"/>
      <c r="N970" s="325"/>
      <c r="O970" s="297">
        <f t="shared" si="48"/>
        <v>0</v>
      </c>
      <c r="P970" s="1477"/>
      <c r="Q970" s="280"/>
      <c r="R970" s="280"/>
      <c r="S970" s="391">
        <f t="shared" si="49"/>
        <v>0</v>
      </c>
      <c r="T970" s="391">
        <f t="shared" si="50"/>
        <v>0</v>
      </c>
      <c r="U970" s="11"/>
      <c r="V970" s="8"/>
      <c r="AE970" s="8"/>
    </row>
    <row r="971" spans="1:31" x14ac:dyDescent="0.2">
      <c r="A971" s="165"/>
      <c r="B971" s="165"/>
      <c r="C971" s="165"/>
      <c r="D971" s="1215"/>
      <c r="E971" s="394"/>
      <c r="F971" s="1459"/>
      <c r="G971" s="1216"/>
      <c r="H971" s="155"/>
      <c r="I971" s="155"/>
      <c r="J971" s="1459"/>
      <c r="K971" s="1463"/>
      <c r="L971" s="280"/>
      <c r="M971" s="1218"/>
      <c r="N971" s="325"/>
      <c r="O971" s="297">
        <f t="shared" si="48"/>
        <v>0</v>
      </c>
      <c r="P971" s="1477"/>
      <c r="Q971" s="280"/>
      <c r="R971" s="280"/>
      <c r="S971" s="391">
        <f t="shared" si="49"/>
        <v>0</v>
      </c>
      <c r="T971" s="391">
        <f t="shared" si="50"/>
        <v>0</v>
      </c>
      <c r="U971" s="11"/>
      <c r="V971" s="8"/>
      <c r="AE971" s="8"/>
    </row>
    <row r="972" spans="1:31" x14ac:dyDescent="0.2">
      <c r="A972" s="165"/>
      <c r="B972" s="165"/>
      <c r="C972" s="165"/>
      <c r="D972" s="1215"/>
      <c r="E972" s="394"/>
      <c r="F972" s="1459"/>
      <c r="G972" s="1216"/>
      <c r="H972" s="155"/>
      <c r="I972" s="155"/>
      <c r="J972" s="1459"/>
      <c r="K972" s="1463"/>
      <c r="L972" s="280"/>
      <c r="M972" s="1218"/>
      <c r="N972" s="325"/>
      <c r="O972" s="297">
        <f t="shared" si="48"/>
        <v>0</v>
      </c>
      <c r="P972" s="1477"/>
      <c r="Q972" s="280"/>
      <c r="R972" s="280"/>
      <c r="S972" s="391">
        <f t="shared" si="49"/>
        <v>0</v>
      </c>
      <c r="T972" s="391">
        <f t="shared" si="50"/>
        <v>0</v>
      </c>
      <c r="U972" s="11"/>
      <c r="V972" s="8"/>
      <c r="AE972" s="8"/>
    </row>
    <row r="973" spans="1:31" x14ac:dyDescent="0.2">
      <c r="A973" s="165"/>
      <c r="B973" s="165"/>
      <c r="C973" s="165"/>
      <c r="D973" s="1215"/>
      <c r="E973" s="394"/>
      <c r="F973" s="1459"/>
      <c r="G973" s="1216"/>
      <c r="H973" s="155"/>
      <c r="I973" s="155"/>
      <c r="J973" s="1459"/>
      <c r="K973" s="1463"/>
      <c r="L973" s="280"/>
      <c r="M973" s="1218"/>
      <c r="N973" s="325"/>
      <c r="O973" s="297">
        <f t="shared" si="48"/>
        <v>0</v>
      </c>
      <c r="P973" s="1477"/>
      <c r="Q973" s="280"/>
      <c r="R973" s="280"/>
      <c r="S973" s="391">
        <f t="shared" si="49"/>
        <v>0</v>
      </c>
      <c r="T973" s="391">
        <f t="shared" si="50"/>
        <v>0</v>
      </c>
      <c r="U973" s="11"/>
      <c r="V973" s="8"/>
      <c r="AE973" s="8"/>
    </row>
    <row r="974" spans="1:31" x14ac:dyDescent="0.2">
      <c r="A974" s="165"/>
      <c r="B974" s="165"/>
      <c r="C974" s="165"/>
      <c r="D974" s="1215"/>
      <c r="E974" s="394"/>
      <c r="F974" s="1459"/>
      <c r="G974" s="1216"/>
      <c r="H974" s="155"/>
      <c r="I974" s="155"/>
      <c r="J974" s="1459"/>
      <c r="K974" s="1463"/>
      <c r="L974" s="280"/>
      <c r="M974" s="1218"/>
      <c r="N974" s="325"/>
      <c r="O974" s="297">
        <f t="shared" si="48"/>
        <v>0</v>
      </c>
      <c r="P974" s="1477"/>
      <c r="Q974" s="280"/>
      <c r="R974" s="280"/>
      <c r="S974" s="391">
        <f t="shared" si="49"/>
        <v>0</v>
      </c>
      <c r="T974" s="391">
        <f t="shared" si="50"/>
        <v>0</v>
      </c>
      <c r="U974" s="11"/>
      <c r="V974" s="8"/>
      <c r="AE974" s="8"/>
    </row>
    <row r="975" spans="1:31" x14ac:dyDescent="0.2">
      <c r="A975" s="165"/>
      <c r="B975" s="165"/>
      <c r="C975" s="165"/>
      <c r="D975" s="1215"/>
      <c r="E975" s="394"/>
      <c r="F975" s="1459"/>
      <c r="G975" s="1216"/>
      <c r="H975" s="155"/>
      <c r="I975" s="155"/>
      <c r="J975" s="1459"/>
      <c r="K975" s="1463"/>
      <c r="L975" s="280"/>
      <c r="M975" s="1218"/>
      <c r="N975" s="325"/>
      <c r="O975" s="297">
        <f t="shared" si="48"/>
        <v>0</v>
      </c>
      <c r="P975" s="1477"/>
      <c r="Q975" s="280"/>
      <c r="R975" s="280"/>
      <c r="S975" s="391">
        <f t="shared" si="49"/>
        <v>0</v>
      </c>
      <c r="T975" s="391">
        <f t="shared" si="50"/>
        <v>0</v>
      </c>
      <c r="U975" s="11"/>
      <c r="V975" s="8"/>
      <c r="AE975" s="8"/>
    </row>
    <row r="976" spans="1:31" x14ac:dyDescent="0.2">
      <c r="A976" s="165"/>
      <c r="B976" s="165"/>
      <c r="C976" s="165"/>
      <c r="D976" s="1215"/>
      <c r="E976" s="394"/>
      <c r="F976" s="1459"/>
      <c r="G976" s="1216"/>
      <c r="H976" s="155"/>
      <c r="I976" s="155"/>
      <c r="J976" s="1459"/>
      <c r="K976" s="1463"/>
      <c r="L976" s="280"/>
      <c r="M976" s="1218"/>
      <c r="N976" s="325"/>
      <c r="O976" s="297">
        <f t="shared" si="48"/>
        <v>0</v>
      </c>
      <c r="P976" s="1477"/>
      <c r="Q976" s="280"/>
      <c r="R976" s="280"/>
      <c r="S976" s="391">
        <f t="shared" si="49"/>
        <v>0</v>
      </c>
      <c r="T976" s="391">
        <f t="shared" si="50"/>
        <v>0</v>
      </c>
      <c r="U976" s="11"/>
      <c r="V976" s="8"/>
      <c r="AE976" s="8"/>
    </row>
    <row r="977" spans="1:31" x14ac:dyDescent="0.2">
      <c r="A977" s="165"/>
      <c r="B977" s="165"/>
      <c r="C977" s="165"/>
      <c r="D977" s="1215"/>
      <c r="E977" s="394"/>
      <c r="F977" s="1459"/>
      <c r="G977" s="1216"/>
      <c r="H977" s="155"/>
      <c r="I977" s="155"/>
      <c r="J977" s="1459"/>
      <c r="K977" s="1463"/>
      <c r="L977" s="280"/>
      <c r="M977" s="1218"/>
      <c r="N977" s="325"/>
      <c r="O977" s="297">
        <f t="shared" si="48"/>
        <v>0</v>
      </c>
      <c r="P977" s="1477"/>
      <c r="Q977" s="280"/>
      <c r="R977" s="280"/>
      <c r="S977" s="391">
        <f t="shared" si="49"/>
        <v>0</v>
      </c>
      <c r="T977" s="391">
        <f t="shared" si="50"/>
        <v>0</v>
      </c>
      <c r="U977" s="11"/>
      <c r="V977" s="8"/>
      <c r="AE977" s="8"/>
    </row>
    <row r="978" spans="1:31" x14ac:dyDescent="0.2">
      <c r="A978" s="165"/>
      <c r="B978" s="165"/>
      <c r="C978" s="165"/>
      <c r="D978" s="1215"/>
      <c r="E978" s="394"/>
      <c r="F978" s="1459"/>
      <c r="G978" s="1216"/>
      <c r="H978" s="155"/>
      <c r="I978" s="155"/>
      <c r="J978" s="1459"/>
      <c r="K978" s="1463"/>
      <c r="L978" s="280"/>
      <c r="M978" s="1218"/>
      <c r="N978" s="325"/>
      <c r="O978" s="297">
        <f t="shared" si="48"/>
        <v>0</v>
      </c>
      <c r="P978" s="1477"/>
      <c r="Q978" s="280"/>
      <c r="R978" s="280"/>
      <c r="S978" s="391">
        <f t="shared" si="49"/>
        <v>0</v>
      </c>
      <c r="T978" s="391">
        <f t="shared" si="50"/>
        <v>0</v>
      </c>
      <c r="U978" s="11"/>
      <c r="V978" s="8"/>
      <c r="AE978" s="8"/>
    </row>
    <row r="979" spans="1:31" x14ac:dyDescent="0.2">
      <c r="A979" s="165"/>
      <c r="B979" s="165"/>
      <c r="C979" s="165"/>
      <c r="D979" s="1215"/>
      <c r="E979" s="394"/>
      <c r="F979" s="1459"/>
      <c r="G979" s="1216"/>
      <c r="H979" s="155"/>
      <c r="I979" s="155"/>
      <c r="J979" s="1459"/>
      <c r="K979" s="1463"/>
      <c r="L979" s="280"/>
      <c r="M979" s="1218"/>
      <c r="N979" s="325"/>
      <c r="O979" s="297">
        <f t="shared" si="48"/>
        <v>0</v>
      </c>
      <c r="P979" s="1477"/>
      <c r="Q979" s="280"/>
      <c r="R979" s="280"/>
      <c r="S979" s="391">
        <f t="shared" si="49"/>
        <v>0</v>
      </c>
      <c r="T979" s="391">
        <f t="shared" si="50"/>
        <v>0</v>
      </c>
      <c r="U979" s="11"/>
      <c r="V979" s="8"/>
      <c r="AE979" s="8"/>
    </row>
    <row r="980" spans="1:31" x14ac:dyDescent="0.2">
      <c r="A980" s="165"/>
      <c r="B980" s="165"/>
      <c r="C980" s="165"/>
      <c r="D980" s="1215"/>
      <c r="E980" s="394"/>
      <c r="F980" s="1459"/>
      <c r="G980" s="1216"/>
      <c r="H980" s="155"/>
      <c r="I980" s="155"/>
      <c r="J980" s="1459"/>
      <c r="K980" s="1463"/>
      <c r="L980" s="280"/>
      <c r="M980" s="1218"/>
      <c r="N980" s="325"/>
      <c r="O980" s="297">
        <f t="shared" si="48"/>
        <v>0</v>
      </c>
      <c r="P980" s="1477"/>
      <c r="Q980" s="280"/>
      <c r="R980" s="280"/>
      <c r="S980" s="391">
        <f t="shared" si="49"/>
        <v>0</v>
      </c>
      <c r="T980" s="391">
        <f t="shared" si="50"/>
        <v>0</v>
      </c>
      <c r="U980" s="11"/>
      <c r="V980" s="8"/>
      <c r="AE980" s="8"/>
    </row>
    <row r="981" spans="1:31" x14ac:dyDescent="0.2">
      <c r="A981" s="165"/>
      <c r="B981" s="165"/>
      <c r="C981" s="165"/>
      <c r="D981" s="1215"/>
      <c r="E981" s="394"/>
      <c r="F981" s="1459"/>
      <c r="G981" s="1216"/>
      <c r="H981" s="155"/>
      <c r="I981" s="155"/>
      <c r="J981" s="1459"/>
      <c r="K981" s="1463"/>
      <c r="L981" s="280"/>
      <c r="M981" s="1218"/>
      <c r="N981" s="325"/>
      <c r="O981" s="297">
        <f t="shared" si="48"/>
        <v>0</v>
      </c>
      <c r="P981" s="1477"/>
      <c r="Q981" s="280"/>
      <c r="R981" s="280"/>
      <c r="S981" s="391">
        <f t="shared" si="49"/>
        <v>0</v>
      </c>
      <c r="T981" s="391">
        <f t="shared" si="50"/>
        <v>0</v>
      </c>
      <c r="U981" s="11"/>
      <c r="V981" s="8"/>
      <c r="AE981" s="8"/>
    </row>
    <row r="982" spans="1:31" x14ac:dyDescent="0.2">
      <c r="A982" s="165"/>
      <c r="B982" s="165"/>
      <c r="C982" s="165"/>
      <c r="D982" s="1215"/>
      <c r="E982" s="394"/>
      <c r="F982" s="1459"/>
      <c r="G982" s="1216"/>
      <c r="H982" s="155"/>
      <c r="I982" s="155"/>
      <c r="J982" s="1459"/>
      <c r="K982" s="1463"/>
      <c r="L982" s="280"/>
      <c r="M982" s="1218"/>
      <c r="N982" s="325"/>
      <c r="O982" s="297">
        <f t="shared" si="48"/>
        <v>0</v>
      </c>
      <c r="P982" s="1477"/>
      <c r="Q982" s="280"/>
      <c r="R982" s="280"/>
      <c r="S982" s="391">
        <f t="shared" si="49"/>
        <v>0</v>
      </c>
      <c r="T982" s="391">
        <f t="shared" si="50"/>
        <v>0</v>
      </c>
      <c r="U982" s="11"/>
      <c r="V982" s="8"/>
      <c r="AE982" s="8"/>
    </row>
    <row r="983" spans="1:31" x14ac:dyDescent="0.2">
      <c r="A983" s="165"/>
      <c r="B983" s="165"/>
      <c r="C983" s="165"/>
      <c r="D983" s="1215"/>
      <c r="E983" s="394"/>
      <c r="F983" s="1459"/>
      <c r="G983" s="1216"/>
      <c r="H983" s="155"/>
      <c r="I983" s="155"/>
      <c r="J983" s="1459"/>
      <c r="K983" s="1463"/>
      <c r="L983" s="280"/>
      <c r="M983" s="1218"/>
      <c r="N983" s="325"/>
      <c r="O983" s="297">
        <f t="shared" si="48"/>
        <v>0</v>
      </c>
      <c r="P983" s="1477"/>
      <c r="Q983" s="280"/>
      <c r="R983" s="280"/>
      <c r="S983" s="391">
        <f t="shared" si="49"/>
        <v>0</v>
      </c>
      <c r="T983" s="391">
        <f t="shared" si="50"/>
        <v>0</v>
      </c>
      <c r="U983" s="11"/>
      <c r="V983" s="8"/>
      <c r="AE983" s="8"/>
    </row>
    <row r="984" spans="1:31" x14ac:dyDescent="0.2">
      <c r="A984" s="165"/>
      <c r="B984" s="165"/>
      <c r="C984" s="165"/>
      <c r="D984" s="1215"/>
      <c r="E984" s="394"/>
      <c r="F984" s="1459"/>
      <c r="G984" s="1216"/>
      <c r="H984" s="155"/>
      <c r="I984" s="155"/>
      <c r="J984" s="1459"/>
      <c r="K984" s="1463"/>
      <c r="L984" s="280"/>
      <c r="M984" s="1218"/>
      <c r="N984" s="325"/>
      <c r="O984" s="297">
        <f t="shared" si="48"/>
        <v>0</v>
      </c>
      <c r="P984" s="1477"/>
      <c r="Q984" s="280"/>
      <c r="R984" s="280"/>
      <c r="S984" s="391">
        <f t="shared" si="49"/>
        <v>0</v>
      </c>
      <c r="T984" s="391">
        <f t="shared" si="50"/>
        <v>0</v>
      </c>
      <c r="U984" s="11"/>
      <c r="V984" s="8"/>
      <c r="AE984" s="8"/>
    </row>
    <row r="985" spans="1:31" x14ac:dyDescent="0.2">
      <c r="A985" s="165"/>
      <c r="B985" s="165"/>
      <c r="C985" s="165"/>
      <c r="D985" s="1215"/>
      <c r="E985" s="394"/>
      <c r="F985" s="1459"/>
      <c r="G985" s="1216"/>
      <c r="H985" s="155"/>
      <c r="I985" s="155"/>
      <c r="J985" s="1459"/>
      <c r="K985" s="1463"/>
      <c r="L985" s="280"/>
      <c r="M985" s="1218"/>
      <c r="N985" s="325"/>
      <c r="O985" s="297">
        <f t="shared" si="48"/>
        <v>0</v>
      </c>
      <c r="P985" s="1477"/>
      <c r="Q985" s="280"/>
      <c r="R985" s="280"/>
      <c r="S985" s="391">
        <f t="shared" si="49"/>
        <v>0</v>
      </c>
      <c r="T985" s="391">
        <f t="shared" si="50"/>
        <v>0</v>
      </c>
      <c r="U985" s="11"/>
      <c r="V985" s="8"/>
      <c r="AE985" s="8"/>
    </row>
    <row r="986" spans="1:31" x14ac:dyDescent="0.2">
      <c r="A986" s="165"/>
      <c r="B986" s="165"/>
      <c r="C986" s="165"/>
      <c r="D986" s="1215"/>
      <c r="E986" s="394"/>
      <c r="F986" s="1459"/>
      <c r="G986" s="1216"/>
      <c r="H986" s="155"/>
      <c r="I986" s="155"/>
      <c r="J986" s="1459"/>
      <c r="K986" s="1463"/>
      <c r="L986" s="280"/>
      <c r="M986" s="1218"/>
      <c r="N986" s="325"/>
      <c r="O986" s="297">
        <f t="shared" si="48"/>
        <v>0</v>
      </c>
      <c r="P986" s="1477"/>
      <c r="Q986" s="280"/>
      <c r="R986" s="280"/>
      <c r="S986" s="391">
        <f t="shared" si="49"/>
        <v>0</v>
      </c>
      <c r="T986" s="391">
        <f t="shared" si="50"/>
        <v>0</v>
      </c>
      <c r="U986" s="11"/>
      <c r="V986" s="8"/>
      <c r="AE986" s="8"/>
    </row>
    <row r="987" spans="1:31" x14ac:dyDescent="0.2">
      <c r="A987" s="165"/>
      <c r="B987" s="165"/>
      <c r="C987" s="165"/>
      <c r="D987" s="1215"/>
      <c r="E987" s="394"/>
      <c r="F987" s="1459"/>
      <c r="G987" s="1216"/>
      <c r="H987" s="155"/>
      <c r="I987" s="155"/>
      <c r="J987" s="1459"/>
      <c r="K987" s="1463"/>
      <c r="L987" s="280"/>
      <c r="M987" s="1218"/>
      <c r="N987" s="325"/>
      <c r="O987" s="297">
        <f t="shared" si="48"/>
        <v>0</v>
      </c>
      <c r="P987" s="1477"/>
      <c r="Q987" s="280"/>
      <c r="R987" s="280"/>
      <c r="S987" s="391">
        <f t="shared" si="49"/>
        <v>0</v>
      </c>
      <c r="T987" s="391">
        <f t="shared" si="50"/>
        <v>0</v>
      </c>
      <c r="U987" s="11"/>
      <c r="V987" s="8"/>
      <c r="AE987" s="8"/>
    </row>
    <row r="988" spans="1:31" x14ac:dyDescent="0.2">
      <c r="A988" s="165"/>
      <c r="B988" s="165"/>
      <c r="C988" s="165"/>
      <c r="D988" s="1215"/>
      <c r="E988" s="394"/>
      <c r="F988" s="1459"/>
      <c r="G988" s="1216"/>
      <c r="H988" s="155"/>
      <c r="I988" s="155"/>
      <c r="J988" s="1459"/>
      <c r="K988" s="1463"/>
      <c r="L988" s="280"/>
      <c r="M988" s="1218"/>
      <c r="N988" s="325"/>
      <c r="O988" s="297">
        <f t="shared" si="48"/>
        <v>0</v>
      </c>
      <c r="P988" s="1477"/>
      <c r="Q988" s="280"/>
      <c r="R988" s="280"/>
      <c r="S988" s="391">
        <f t="shared" si="49"/>
        <v>0</v>
      </c>
      <c r="T988" s="391">
        <f t="shared" si="50"/>
        <v>0</v>
      </c>
      <c r="U988" s="11"/>
      <c r="V988" s="8"/>
      <c r="AE988" s="8"/>
    </row>
    <row r="989" spans="1:31" x14ac:dyDescent="0.2">
      <c r="A989" s="165"/>
      <c r="B989" s="165"/>
      <c r="C989" s="165"/>
      <c r="D989" s="1215"/>
      <c r="E989" s="394"/>
      <c r="F989" s="1459"/>
      <c r="G989" s="1216"/>
      <c r="H989" s="155"/>
      <c r="I989" s="155"/>
      <c r="J989" s="1459"/>
      <c r="K989" s="1463"/>
      <c r="L989" s="280"/>
      <c r="M989" s="1218"/>
      <c r="N989" s="325"/>
      <c r="O989" s="297">
        <f t="shared" si="48"/>
        <v>0</v>
      </c>
      <c r="P989" s="1477"/>
      <c r="Q989" s="280"/>
      <c r="R989" s="280"/>
      <c r="S989" s="391">
        <f t="shared" si="49"/>
        <v>0</v>
      </c>
      <c r="T989" s="391">
        <f t="shared" si="50"/>
        <v>0</v>
      </c>
      <c r="U989" s="11"/>
      <c r="V989" s="8"/>
      <c r="AE989" s="8"/>
    </row>
    <row r="990" spans="1:31" x14ac:dyDescent="0.2">
      <c r="A990" s="165"/>
      <c r="B990" s="165"/>
      <c r="C990" s="165"/>
      <c r="D990" s="1215"/>
      <c r="E990" s="394"/>
      <c r="F990" s="1459"/>
      <c r="G990" s="1216"/>
      <c r="H990" s="155"/>
      <c r="I990" s="155"/>
      <c r="J990" s="1459"/>
      <c r="K990" s="1463"/>
      <c r="L990" s="280"/>
      <c r="M990" s="1218"/>
      <c r="N990" s="325"/>
      <c r="O990" s="297">
        <f t="shared" si="48"/>
        <v>0</v>
      </c>
      <c r="P990" s="1477"/>
      <c r="Q990" s="280"/>
      <c r="R990" s="280"/>
      <c r="S990" s="391">
        <f t="shared" si="49"/>
        <v>0</v>
      </c>
      <c r="T990" s="391">
        <f t="shared" si="50"/>
        <v>0</v>
      </c>
      <c r="U990" s="11"/>
      <c r="V990" s="8"/>
      <c r="AE990" s="8"/>
    </row>
    <row r="991" spans="1:31" x14ac:dyDescent="0.2">
      <c r="A991" s="165"/>
      <c r="B991" s="165"/>
      <c r="C991" s="165"/>
      <c r="D991" s="1215"/>
      <c r="E991" s="394"/>
      <c r="F991" s="1459"/>
      <c r="G991" s="1216"/>
      <c r="H991" s="155"/>
      <c r="I991" s="155"/>
      <c r="J991" s="1459"/>
      <c r="K991" s="1463"/>
      <c r="L991" s="280"/>
      <c r="M991" s="1218"/>
      <c r="N991" s="325"/>
      <c r="O991" s="297">
        <f t="shared" si="48"/>
        <v>0</v>
      </c>
      <c r="P991" s="1477"/>
      <c r="Q991" s="280"/>
      <c r="R991" s="280"/>
      <c r="S991" s="391">
        <f t="shared" si="49"/>
        <v>0</v>
      </c>
      <c r="T991" s="391">
        <f t="shared" si="50"/>
        <v>0</v>
      </c>
      <c r="U991" s="11"/>
      <c r="V991" s="8"/>
      <c r="AE991" s="8"/>
    </row>
    <row r="992" spans="1:31" x14ac:dyDescent="0.2">
      <c r="A992" s="165"/>
      <c r="B992" s="165"/>
      <c r="C992" s="165"/>
      <c r="D992" s="1215"/>
      <c r="E992" s="394"/>
      <c r="F992" s="1459"/>
      <c r="G992" s="1216"/>
      <c r="H992" s="155"/>
      <c r="I992" s="155"/>
      <c r="J992" s="1459"/>
      <c r="K992" s="1463"/>
      <c r="L992" s="280"/>
      <c r="M992" s="1218"/>
      <c r="N992" s="325"/>
      <c r="O992" s="297">
        <f t="shared" si="48"/>
        <v>0</v>
      </c>
      <c r="P992" s="1477"/>
      <c r="Q992" s="280"/>
      <c r="R992" s="280"/>
      <c r="S992" s="391">
        <f t="shared" si="49"/>
        <v>0</v>
      </c>
      <c r="T992" s="391">
        <f t="shared" si="50"/>
        <v>0</v>
      </c>
      <c r="U992" s="11"/>
      <c r="V992" s="8"/>
      <c r="AE992" s="8"/>
    </row>
    <row r="993" spans="1:31" x14ac:dyDescent="0.2">
      <c r="A993" s="165"/>
      <c r="B993" s="165"/>
      <c r="C993" s="165"/>
      <c r="D993" s="1215"/>
      <c r="E993" s="394"/>
      <c r="F993" s="1459"/>
      <c r="G993" s="1216"/>
      <c r="H993" s="155"/>
      <c r="I993" s="155"/>
      <c r="J993" s="1459"/>
      <c r="K993" s="1463"/>
      <c r="L993" s="280"/>
      <c r="M993" s="1218"/>
      <c r="N993" s="325"/>
      <c r="O993" s="297">
        <f t="shared" ref="O993:O1056" si="51">M993+N993</f>
        <v>0</v>
      </c>
      <c r="P993" s="1477"/>
      <c r="Q993" s="280"/>
      <c r="R993" s="280"/>
      <c r="S993" s="391">
        <f t="shared" ref="S993:S1056" si="52">IF(K993=$AA$46,O993,0)</f>
        <v>0</v>
      </c>
      <c r="T993" s="391">
        <f t="shared" ref="T993:T1056" si="53">IF(OR(K993=$AA$47,ISBLANK(K993)),O993,0)</f>
        <v>0</v>
      </c>
      <c r="U993" s="11"/>
      <c r="V993" s="8"/>
      <c r="AE993" s="8"/>
    </row>
    <row r="994" spans="1:31" x14ac:dyDescent="0.2">
      <c r="A994" s="165"/>
      <c r="B994" s="165"/>
      <c r="C994" s="165"/>
      <c r="D994" s="1215"/>
      <c r="E994" s="394"/>
      <c r="F994" s="1459"/>
      <c r="G994" s="1216"/>
      <c r="H994" s="155"/>
      <c r="I994" s="155"/>
      <c r="J994" s="1459"/>
      <c r="K994" s="1463"/>
      <c r="L994" s="280"/>
      <c r="M994" s="1218"/>
      <c r="N994" s="325"/>
      <c r="O994" s="297">
        <f t="shared" si="51"/>
        <v>0</v>
      </c>
      <c r="P994" s="1477"/>
      <c r="Q994" s="280"/>
      <c r="R994" s="280"/>
      <c r="S994" s="391">
        <f t="shared" si="52"/>
        <v>0</v>
      </c>
      <c r="T994" s="391">
        <f t="shared" si="53"/>
        <v>0</v>
      </c>
      <c r="U994" s="11"/>
      <c r="V994" s="8"/>
      <c r="AE994" s="8"/>
    </row>
    <row r="995" spans="1:31" x14ac:dyDescent="0.2">
      <c r="A995" s="165"/>
      <c r="B995" s="165"/>
      <c r="C995" s="165"/>
      <c r="D995" s="1215"/>
      <c r="E995" s="394"/>
      <c r="F995" s="1459"/>
      <c r="G995" s="1216"/>
      <c r="H995" s="155"/>
      <c r="I995" s="155"/>
      <c r="J995" s="1459"/>
      <c r="K995" s="1463"/>
      <c r="L995" s="280"/>
      <c r="M995" s="1218"/>
      <c r="N995" s="325"/>
      <c r="O995" s="297">
        <f t="shared" si="51"/>
        <v>0</v>
      </c>
      <c r="P995" s="1477"/>
      <c r="Q995" s="280"/>
      <c r="R995" s="280"/>
      <c r="S995" s="391">
        <f t="shared" si="52"/>
        <v>0</v>
      </c>
      <c r="T995" s="391">
        <f t="shared" si="53"/>
        <v>0</v>
      </c>
      <c r="U995" s="11"/>
      <c r="V995" s="8"/>
      <c r="AE995" s="8"/>
    </row>
    <row r="996" spans="1:31" x14ac:dyDescent="0.2">
      <c r="A996" s="165"/>
      <c r="B996" s="165"/>
      <c r="C996" s="165"/>
      <c r="D996" s="1215"/>
      <c r="E996" s="394"/>
      <c r="F996" s="1459"/>
      <c r="G996" s="1216"/>
      <c r="H996" s="155"/>
      <c r="I996" s="155"/>
      <c r="J996" s="1459"/>
      <c r="K996" s="1463"/>
      <c r="L996" s="280"/>
      <c r="M996" s="1218"/>
      <c r="N996" s="325"/>
      <c r="O996" s="297">
        <f t="shared" si="51"/>
        <v>0</v>
      </c>
      <c r="P996" s="1477"/>
      <c r="Q996" s="280"/>
      <c r="R996" s="280"/>
      <c r="S996" s="391">
        <f t="shared" si="52"/>
        <v>0</v>
      </c>
      <c r="T996" s="391">
        <f t="shared" si="53"/>
        <v>0</v>
      </c>
      <c r="U996" s="11"/>
      <c r="V996" s="8"/>
      <c r="AE996" s="8"/>
    </row>
    <row r="997" spans="1:31" x14ac:dyDescent="0.2">
      <c r="A997" s="165"/>
      <c r="B997" s="165"/>
      <c r="C997" s="165"/>
      <c r="D997" s="1215"/>
      <c r="E997" s="394"/>
      <c r="F997" s="1459"/>
      <c r="G997" s="1216"/>
      <c r="H997" s="155"/>
      <c r="I997" s="155"/>
      <c r="J997" s="1459"/>
      <c r="K997" s="1463"/>
      <c r="L997" s="280"/>
      <c r="M997" s="1218"/>
      <c r="N997" s="325"/>
      <c r="O997" s="297">
        <f t="shared" si="51"/>
        <v>0</v>
      </c>
      <c r="P997" s="1477"/>
      <c r="Q997" s="280"/>
      <c r="R997" s="280"/>
      <c r="S997" s="391">
        <f t="shared" si="52"/>
        <v>0</v>
      </c>
      <c r="T997" s="391">
        <f t="shared" si="53"/>
        <v>0</v>
      </c>
      <c r="U997" s="11"/>
      <c r="V997" s="8"/>
      <c r="AE997" s="8"/>
    </row>
    <row r="998" spans="1:31" x14ac:dyDescent="0.2">
      <c r="A998" s="165"/>
      <c r="B998" s="165"/>
      <c r="C998" s="165"/>
      <c r="D998" s="1215"/>
      <c r="E998" s="394"/>
      <c r="F998" s="1459"/>
      <c r="G998" s="1216"/>
      <c r="H998" s="155"/>
      <c r="I998" s="155"/>
      <c r="J998" s="1459"/>
      <c r="K998" s="1463"/>
      <c r="L998" s="280"/>
      <c r="M998" s="1218"/>
      <c r="N998" s="325"/>
      <c r="O998" s="297">
        <f t="shared" si="51"/>
        <v>0</v>
      </c>
      <c r="P998" s="1477"/>
      <c r="Q998" s="280"/>
      <c r="R998" s="280"/>
      <c r="S998" s="391">
        <f t="shared" si="52"/>
        <v>0</v>
      </c>
      <c r="T998" s="391">
        <f t="shared" si="53"/>
        <v>0</v>
      </c>
      <c r="U998" s="11"/>
      <c r="V998" s="8"/>
      <c r="AE998" s="8"/>
    </row>
    <row r="999" spans="1:31" x14ac:dyDescent="0.2">
      <c r="A999" s="165"/>
      <c r="B999" s="165"/>
      <c r="C999" s="165"/>
      <c r="D999" s="1215"/>
      <c r="E999" s="394"/>
      <c r="F999" s="1459"/>
      <c r="G999" s="1216"/>
      <c r="H999" s="155"/>
      <c r="I999" s="155"/>
      <c r="J999" s="1459"/>
      <c r="K999" s="1463"/>
      <c r="L999" s="280"/>
      <c r="M999" s="1218"/>
      <c r="N999" s="325"/>
      <c r="O999" s="297">
        <f t="shared" si="51"/>
        <v>0</v>
      </c>
      <c r="P999" s="1477"/>
      <c r="Q999" s="280"/>
      <c r="R999" s="280"/>
      <c r="S999" s="391">
        <f t="shared" si="52"/>
        <v>0</v>
      </c>
      <c r="T999" s="391">
        <f t="shared" si="53"/>
        <v>0</v>
      </c>
      <c r="U999" s="11"/>
      <c r="V999" s="8"/>
      <c r="AE999" s="8"/>
    </row>
    <row r="1000" spans="1:31" x14ac:dyDescent="0.2">
      <c r="A1000" s="165"/>
      <c r="B1000" s="165"/>
      <c r="C1000" s="165"/>
      <c r="D1000" s="1215"/>
      <c r="E1000" s="394"/>
      <c r="F1000" s="1459"/>
      <c r="G1000" s="1216"/>
      <c r="H1000" s="155"/>
      <c r="I1000" s="155"/>
      <c r="J1000" s="1459"/>
      <c r="K1000" s="1463"/>
      <c r="L1000" s="280"/>
      <c r="M1000" s="1218"/>
      <c r="N1000" s="325"/>
      <c r="O1000" s="297">
        <f t="shared" si="51"/>
        <v>0</v>
      </c>
      <c r="P1000" s="1477"/>
      <c r="Q1000" s="280"/>
      <c r="R1000" s="280"/>
      <c r="S1000" s="391">
        <f t="shared" si="52"/>
        <v>0</v>
      </c>
      <c r="T1000" s="391">
        <f t="shared" si="53"/>
        <v>0</v>
      </c>
      <c r="U1000" s="11"/>
      <c r="V1000" s="8"/>
      <c r="AE1000" s="8"/>
    </row>
    <row r="1001" spans="1:31" x14ac:dyDescent="0.2">
      <c r="A1001" s="165"/>
      <c r="B1001" s="165"/>
      <c r="C1001" s="165"/>
      <c r="D1001" s="1215"/>
      <c r="E1001" s="394"/>
      <c r="F1001" s="1459"/>
      <c r="G1001" s="1216"/>
      <c r="H1001" s="155"/>
      <c r="I1001" s="155"/>
      <c r="J1001" s="1459"/>
      <c r="K1001" s="1463"/>
      <c r="L1001" s="280"/>
      <c r="M1001" s="1218"/>
      <c r="N1001" s="325"/>
      <c r="O1001" s="297">
        <f t="shared" si="51"/>
        <v>0</v>
      </c>
      <c r="P1001" s="1477"/>
      <c r="Q1001" s="280"/>
      <c r="R1001" s="280"/>
      <c r="S1001" s="391">
        <f t="shared" si="52"/>
        <v>0</v>
      </c>
      <c r="T1001" s="391">
        <f t="shared" si="53"/>
        <v>0</v>
      </c>
      <c r="U1001" s="11"/>
      <c r="V1001" s="8"/>
      <c r="AE1001" s="8"/>
    </row>
    <row r="1002" spans="1:31" x14ac:dyDescent="0.2">
      <c r="A1002" s="165"/>
      <c r="B1002" s="165"/>
      <c r="C1002" s="165"/>
      <c r="D1002" s="1215"/>
      <c r="E1002" s="394"/>
      <c r="F1002" s="1459"/>
      <c r="G1002" s="1216"/>
      <c r="H1002" s="155"/>
      <c r="I1002" s="155"/>
      <c r="J1002" s="1459"/>
      <c r="K1002" s="1463"/>
      <c r="L1002" s="280"/>
      <c r="M1002" s="1218"/>
      <c r="N1002" s="325"/>
      <c r="O1002" s="297">
        <f t="shared" si="51"/>
        <v>0</v>
      </c>
      <c r="P1002" s="1477"/>
      <c r="Q1002" s="280"/>
      <c r="R1002" s="280"/>
      <c r="S1002" s="391">
        <f t="shared" si="52"/>
        <v>0</v>
      </c>
      <c r="T1002" s="391">
        <f t="shared" si="53"/>
        <v>0</v>
      </c>
      <c r="U1002" s="11"/>
      <c r="V1002" s="8"/>
      <c r="AE1002" s="8"/>
    </row>
    <row r="1003" spans="1:31" x14ac:dyDescent="0.2">
      <c r="A1003" s="165"/>
      <c r="B1003" s="165"/>
      <c r="C1003" s="165"/>
      <c r="D1003" s="1215"/>
      <c r="E1003" s="394"/>
      <c r="F1003" s="1459"/>
      <c r="G1003" s="1216"/>
      <c r="H1003" s="155"/>
      <c r="I1003" s="155"/>
      <c r="J1003" s="1459"/>
      <c r="K1003" s="1463"/>
      <c r="L1003" s="280"/>
      <c r="M1003" s="1218"/>
      <c r="N1003" s="325"/>
      <c r="O1003" s="297">
        <f t="shared" si="51"/>
        <v>0</v>
      </c>
      <c r="P1003" s="1477"/>
      <c r="Q1003" s="280"/>
      <c r="R1003" s="280"/>
      <c r="S1003" s="391">
        <f t="shared" si="52"/>
        <v>0</v>
      </c>
      <c r="T1003" s="391">
        <f t="shared" si="53"/>
        <v>0</v>
      </c>
      <c r="U1003" s="11"/>
      <c r="V1003" s="8"/>
      <c r="AE1003" s="8"/>
    </row>
    <row r="1004" spans="1:31" x14ac:dyDescent="0.2">
      <c r="A1004" s="165"/>
      <c r="B1004" s="165"/>
      <c r="C1004" s="165"/>
      <c r="D1004" s="1215"/>
      <c r="E1004" s="394"/>
      <c r="F1004" s="1459"/>
      <c r="G1004" s="1216"/>
      <c r="H1004" s="155"/>
      <c r="I1004" s="155"/>
      <c r="J1004" s="1459"/>
      <c r="K1004" s="1463"/>
      <c r="L1004" s="280"/>
      <c r="M1004" s="1218"/>
      <c r="N1004" s="325"/>
      <c r="O1004" s="297">
        <f t="shared" si="51"/>
        <v>0</v>
      </c>
      <c r="P1004" s="1477"/>
      <c r="Q1004" s="280"/>
      <c r="R1004" s="280"/>
      <c r="S1004" s="391">
        <f t="shared" si="52"/>
        <v>0</v>
      </c>
      <c r="T1004" s="391">
        <f t="shared" si="53"/>
        <v>0</v>
      </c>
      <c r="U1004" s="11"/>
      <c r="V1004" s="8"/>
      <c r="AE1004" s="8"/>
    </row>
    <row r="1005" spans="1:31" x14ac:dyDescent="0.2">
      <c r="A1005" s="165"/>
      <c r="B1005" s="165"/>
      <c r="C1005" s="165"/>
      <c r="D1005" s="1215"/>
      <c r="E1005" s="394"/>
      <c r="F1005" s="1459"/>
      <c r="G1005" s="1216"/>
      <c r="H1005" s="155"/>
      <c r="I1005" s="155"/>
      <c r="J1005" s="1459"/>
      <c r="K1005" s="1463"/>
      <c r="L1005" s="280"/>
      <c r="M1005" s="1218"/>
      <c r="N1005" s="325"/>
      <c r="O1005" s="297">
        <f t="shared" si="51"/>
        <v>0</v>
      </c>
      <c r="P1005" s="1477"/>
      <c r="Q1005" s="280"/>
      <c r="R1005" s="280"/>
      <c r="S1005" s="391">
        <f t="shared" si="52"/>
        <v>0</v>
      </c>
      <c r="T1005" s="391">
        <f t="shared" si="53"/>
        <v>0</v>
      </c>
      <c r="U1005" s="11"/>
      <c r="V1005" s="8"/>
      <c r="AE1005" s="8"/>
    </row>
    <row r="1006" spans="1:31" x14ac:dyDescent="0.2">
      <c r="A1006" s="165"/>
      <c r="B1006" s="165"/>
      <c r="C1006" s="165"/>
      <c r="D1006" s="1215"/>
      <c r="E1006" s="394"/>
      <c r="F1006" s="1459"/>
      <c r="G1006" s="1216"/>
      <c r="H1006" s="155"/>
      <c r="I1006" s="155"/>
      <c r="J1006" s="1459"/>
      <c r="K1006" s="1463"/>
      <c r="L1006" s="280"/>
      <c r="M1006" s="1218"/>
      <c r="N1006" s="325"/>
      <c r="O1006" s="297">
        <f t="shared" si="51"/>
        <v>0</v>
      </c>
      <c r="P1006" s="1477"/>
      <c r="Q1006" s="280"/>
      <c r="R1006" s="280"/>
      <c r="S1006" s="391">
        <f t="shared" si="52"/>
        <v>0</v>
      </c>
      <c r="T1006" s="391">
        <f t="shared" si="53"/>
        <v>0</v>
      </c>
      <c r="U1006" s="11"/>
      <c r="V1006" s="8"/>
      <c r="AE1006" s="8"/>
    </row>
    <row r="1007" spans="1:31" x14ac:dyDescent="0.2">
      <c r="A1007" s="165"/>
      <c r="B1007" s="165"/>
      <c r="C1007" s="165"/>
      <c r="D1007" s="1215"/>
      <c r="E1007" s="394"/>
      <c r="F1007" s="1459"/>
      <c r="G1007" s="1216"/>
      <c r="H1007" s="155"/>
      <c r="I1007" s="155"/>
      <c r="J1007" s="1459"/>
      <c r="K1007" s="1463"/>
      <c r="L1007" s="280"/>
      <c r="M1007" s="1218"/>
      <c r="N1007" s="325"/>
      <c r="O1007" s="297">
        <f t="shared" si="51"/>
        <v>0</v>
      </c>
      <c r="P1007" s="1477"/>
      <c r="Q1007" s="280"/>
      <c r="R1007" s="280"/>
      <c r="S1007" s="391">
        <f t="shared" si="52"/>
        <v>0</v>
      </c>
      <c r="T1007" s="391">
        <f t="shared" si="53"/>
        <v>0</v>
      </c>
      <c r="U1007" s="11"/>
      <c r="V1007" s="8"/>
      <c r="AE1007" s="8"/>
    </row>
    <row r="1008" spans="1:31" x14ac:dyDescent="0.2">
      <c r="A1008" s="165"/>
      <c r="B1008" s="165"/>
      <c r="C1008" s="165"/>
      <c r="D1008" s="1215"/>
      <c r="E1008" s="394"/>
      <c r="F1008" s="1459"/>
      <c r="G1008" s="1216"/>
      <c r="H1008" s="155"/>
      <c r="I1008" s="155"/>
      <c r="J1008" s="1459"/>
      <c r="K1008" s="1463"/>
      <c r="L1008" s="280"/>
      <c r="M1008" s="1218"/>
      <c r="N1008" s="325"/>
      <c r="O1008" s="297">
        <f t="shared" si="51"/>
        <v>0</v>
      </c>
      <c r="P1008" s="1477"/>
      <c r="Q1008" s="280"/>
      <c r="R1008" s="280"/>
      <c r="S1008" s="391">
        <f t="shared" si="52"/>
        <v>0</v>
      </c>
      <c r="T1008" s="391">
        <f t="shared" si="53"/>
        <v>0</v>
      </c>
      <c r="U1008" s="11"/>
      <c r="V1008" s="8"/>
      <c r="AE1008" s="8"/>
    </row>
    <row r="1009" spans="1:31" x14ac:dyDescent="0.2">
      <c r="A1009" s="165"/>
      <c r="B1009" s="165"/>
      <c r="C1009" s="165"/>
      <c r="D1009" s="1215"/>
      <c r="E1009" s="394"/>
      <c r="F1009" s="1459"/>
      <c r="G1009" s="1216"/>
      <c r="H1009" s="155"/>
      <c r="I1009" s="155"/>
      <c r="J1009" s="1459"/>
      <c r="K1009" s="1463"/>
      <c r="L1009" s="280"/>
      <c r="M1009" s="1218"/>
      <c r="N1009" s="325"/>
      <c r="O1009" s="297">
        <f t="shared" si="51"/>
        <v>0</v>
      </c>
      <c r="P1009" s="1477"/>
      <c r="Q1009" s="280"/>
      <c r="R1009" s="280"/>
      <c r="S1009" s="391">
        <f t="shared" si="52"/>
        <v>0</v>
      </c>
      <c r="T1009" s="391">
        <f t="shared" si="53"/>
        <v>0</v>
      </c>
      <c r="U1009" s="11"/>
      <c r="V1009" s="8"/>
      <c r="AE1009" s="8"/>
    </row>
    <row r="1010" spans="1:31" x14ac:dyDescent="0.2">
      <c r="A1010" s="165"/>
      <c r="B1010" s="165"/>
      <c r="C1010" s="165"/>
      <c r="D1010" s="1215"/>
      <c r="E1010" s="394"/>
      <c r="F1010" s="1459"/>
      <c r="G1010" s="1216"/>
      <c r="H1010" s="155"/>
      <c r="I1010" s="155"/>
      <c r="J1010" s="1459"/>
      <c r="K1010" s="1463"/>
      <c r="L1010" s="280"/>
      <c r="M1010" s="1218"/>
      <c r="N1010" s="325"/>
      <c r="O1010" s="297">
        <f t="shared" si="51"/>
        <v>0</v>
      </c>
      <c r="P1010" s="1477"/>
      <c r="Q1010" s="280"/>
      <c r="R1010" s="280"/>
      <c r="S1010" s="391">
        <f t="shared" si="52"/>
        <v>0</v>
      </c>
      <c r="T1010" s="391">
        <f t="shared" si="53"/>
        <v>0</v>
      </c>
      <c r="U1010" s="11"/>
      <c r="V1010" s="8"/>
      <c r="AE1010" s="8"/>
    </row>
    <row r="1011" spans="1:31" x14ac:dyDescent="0.2">
      <c r="A1011" s="165"/>
      <c r="B1011" s="165"/>
      <c r="C1011" s="165"/>
      <c r="D1011" s="1215"/>
      <c r="E1011" s="394"/>
      <c r="F1011" s="1459"/>
      <c r="G1011" s="1216"/>
      <c r="H1011" s="155"/>
      <c r="I1011" s="155"/>
      <c r="J1011" s="1459"/>
      <c r="K1011" s="1463"/>
      <c r="L1011" s="280"/>
      <c r="M1011" s="1218"/>
      <c r="N1011" s="325"/>
      <c r="O1011" s="297">
        <f t="shared" si="51"/>
        <v>0</v>
      </c>
      <c r="P1011" s="1477"/>
      <c r="Q1011" s="280"/>
      <c r="R1011" s="280"/>
      <c r="S1011" s="391">
        <f t="shared" si="52"/>
        <v>0</v>
      </c>
      <c r="T1011" s="391">
        <f t="shared" si="53"/>
        <v>0</v>
      </c>
      <c r="U1011" s="11"/>
      <c r="V1011" s="8"/>
      <c r="AE1011" s="8"/>
    </row>
    <row r="1012" spans="1:31" x14ac:dyDescent="0.2">
      <c r="A1012" s="165"/>
      <c r="B1012" s="165"/>
      <c r="C1012" s="165"/>
      <c r="D1012" s="1215"/>
      <c r="E1012" s="394"/>
      <c r="F1012" s="1459"/>
      <c r="G1012" s="1216"/>
      <c r="H1012" s="155"/>
      <c r="I1012" s="155"/>
      <c r="J1012" s="1459"/>
      <c r="K1012" s="1463"/>
      <c r="L1012" s="280"/>
      <c r="M1012" s="1218"/>
      <c r="N1012" s="325"/>
      <c r="O1012" s="297">
        <f t="shared" si="51"/>
        <v>0</v>
      </c>
      <c r="P1012" s="1477"/>
      <c r="Q1012" s="280"/>
      <c r="R1012" s="280"/>
      <c r="S1012" s="391">
        <f t="shared" si="52"/>
        <v>0</v>
      </c>
      <c r="T1012" s="391">
        <f t="shared" si="53"/>
        <v>0</v>
      </c>
      <c r="U1012" s="11"/>
      <c r="V1012" s="8"/>
      <c r="AE1012" s="8"/>
    </row>
    <row r="1013" spans="1:31" x14ac:dyDescent="0.2">
      <c r="A1013" s="165"/>
      <c r="B1013" s="165"/>
      <c r="C1013" s="165"/>
      <c r="D1013" s="1215"/>
      <c r="E1013" s="394"/>
      <c r="F1013" s="1459"/>
      <c r="G1013" s="1216"/>
      <c r="H1013" s="155"/>
      <c r="I1013" s="155"/>
      <c r="J1013" s="1459"/>
      <c r="K1013" s="1463"/>
      <c r="L1013" s="280"/>
      <c r="M1013" s="1218"/>
      <c r="N1013" s="325"/>
      <c r="O1013" s="297">
        <f t="shared" si="51"/>
        <v>0</v>
      </c>
      <c r="P1013" s="1477"/>
      <c r="Q1013" s="280"/>
      <c r="R1013" s="280"/>
      <c r="S1013" s="391">
        <f t="shared" si="52"/>
        <v>0</v>
      </c>
      <c r="T1013" s="391">
        <f t="shared" si="53"/>
        <v>0</v>
      </c>
      <c r="U1013" s="11"/>
      <c r="V1013" s="8"/>
      <c r="AE1013" s="8"/>
    </row>
    <row r="1014" spans="1:31" x14ac:dyDescent="0.2">
      <c r="A1014" s="165"/>
      <c r="B1014" s="165"/>
      <c r="C1014" s="165"/>
      <c r="D1014" s="1215"/>
      <c r="E1014" s="394"/>
      <c r="F1014" s="1459"/>
      <c r="G1014" s="1216"/>
      <c r="H1014" s="155"/>
      <c r="I1014" s="155"/>
      <c r="J1014" s="1459"/>
      <c r="K1014" s="1463"/>
      <c r="L1014" s="280"/>
      <c r="M1014" s="1218"/>
      <c r="N1014" s="325"/>
      <c r="O1014" s="297">
        <f t="shared" si="51"/>
        <v>0</v>
      </c>
      <c r="P1014" s="1477"/>
      <c r="Q1014" s="280"/>
      <c r="R1014" s="280"/>
      <c r="S1014" s="391">
        <f t="shared" si="52"/>
        <v>0</v>
      </c>
      <c r="T1014" s="391">
        <f t="shared" si="53"/>
        <v>0</v>
      </c>
      <c r="U1014" s="11"/>
      <c r="V1014" s="8"/>
      <c r="AE1014" s="8"/>
    </row>
    <row r="1015" spans="1:31" x14ac:dyDescent="0.2">
      <c r="A1015" s="165"/>
      <c r="B1015" s="165"/>
      <c r="C1015" s="165"/>
      <c r="D1015" s="1215"/>
      <c r="E1015" s="394"/>
      <c r="F1015" s="1459"/>
      <c r="G1015" s="1216"/>
      <c r="H1015" s="155"/>
      <c r="I1015" s="155"/>
      <c r="J1015" s="1459"/>
      <c r="K1015" s="1463"/>
      <c r="L1015" s="280"/>
      <c r="M1015" s="1218"/>
      <c r="N1015" s="325"/>
      <c r="O1015" s="297">
        <f t="shared" si="51"/>
        <v>0</v>
      </c>
      <c r="P1015" s="1477"/>
      <c r="Q1015" s="280"/>
      <c r="R1015" s="280"/>
      <c r="S1015" s="391">
        <f t="shared" si="52"/>
        <v>0</v>
      </c>
      <c r="T1015" s="391">
        <f t="shared" si="53"/>
        <v>0</v>
      </c>
      <c r="U1015" s="11"/>
      <c r="V1015" s="8"/>
      <c r="AE1015" s="8"/>
    </row>
    <row r="1016" spans="1:31" x14ac:dyDescent="0.2">
      <c r="A1016" s="165"/>
      <c r="B1016" s="165"/>
      <c r="C1016" s="165"/>
      <c r="D1016" s="1215"/>
      <c r="E1016" s="394"/>
      <c r="F1016" s="1459"/>
      <c r="G1016" s="1216"/>
      <c r="H1016" s="155"/>
      <c r="I1016" s="155"/>
      <c r="J1016" s="1459"/>
      <c r="K1016" s="1463"/>
      <c r="L1016" s="280"/>
      <c r="M1016" s="1218"/>
      <c r="N1016" s="325"/>
      <c r="O1016" s="297">
        <f t="shared" si="51"/>
        <v>0</v>
      </c>
      <c r="P1016" s="1477"/>
      <c r="Q1016" s="280"/>
      <c r="R1016" s="280"/>
      <c r="S1016" s="391">
        <f t="shared" si="52"/>
        <v>0</v>
      </c>
      <c r="T1016" s="391">
        <f t="shared" si="53"/>
        <v>0</v>
      </c>
      <c r="U1016" s="11"/>
      <c r="V1016" s="8"/>
      <c r="AE1016" s="8"/>
    </row>
    <row r="1017" spans="1:31" x14ac:dyDescent="0.2">
      <c r="A1017" s="165"/>
      <c r="B1017" s="165"/>
      <c r="C1017" s="165"/>
      <c r="D1017" s="1215"/>
      <c r="E1017" s="394"/>
      <c r="F1017" s="1459"/>
      <c r="G1017" s="1216"/>
      <c r="H1017" s="155"/>
      <c r="I1017" s="155"/>
      <c r="J1017" s="1459"/>
      <c r="K1017" s="1463"/>
      <c r="L1017" s="280"/>
      <c r="M1017" s="1218"/>
      <c r="N1017" s="325"/>
      <c r="O1017" s="297">
        <f t="shared" si="51"/>
        <v>0</v>
      </c>
      <c r="P1017" s="1477"/>
      <c r="Q1017" s="280"/>
      <c r="R1017" s="280"/>
      <c r="S1017" s="391">
        <f t="shared" si="52"/>
        <v>0</v>
      </c>
      <c r="T1017" s="391">
        <f t="shared" si="53"/>
        <v>0</v>
      </c>
      <c r="U1017" s="11"/>
      <c r="V1017" s="8"/>
      <c r="AE1017" s="8"/>
    </row>
    <row r="1018" spans="1:31" x14ac:dyDescent="0.2">
      <c r="A1018" s="165"/>
      <c r="B1018" s="165"/>
      <c r="C1018" s="165"/>
      <c r="D1018" s="1215"/>
      <c r="E1018" s="394"/>
      <c r="F1018" s="1459"/>
      <c r="G1018" s="1216"/>
      <c r="H1018" s="155"/>
      <c r="I1018" s="155"/>
      <c r="J1018" s="1459"/>
      <c r="K1018" s="1463"/>
      <c r="L1018" s="280"/>
      <c r="M1018" s="1218"/>
      <c r="N1018" s="325"/>
      <c r="O1018" s="297">
        <f t="shared" si="51"/>
        <v>0</v>
      </c>
      <c r="P1018" s="1477"/>
      <c r="Q1018" s="280"/>
      <c r="R1018" s="280"/>
      <c r="S1018" s="391">
        <f t="shared" si="52"/>
        <v>0</v>
      </c>
      <c r="T1018" s="391">
        <f t="shared" si="53"/>
        <v>0</v>
      </c>
      <c r="U1018" s="11"/>
      <c r="V1018" s="8"/>
      <c r="AE1018" s="8"/>
    </row>
    <row r="1019" spans="1:31" x14ac:dyDescent="0.2">
      <c r="A1019" s="165"/>
      <c r="B1019" s="165"/>
      <c r="C1019" s="165"/>
      <c r="D1019" s="1215"/>
      <c r="E1019" s="394"/>
      <c r="F1019" s="1459"/>
      <c r="G1019" s="1216"/>
      <c r="H1019" s="155"/>
      <c r="I1019" s="155"/>
      <c r="J1019" s="1459"/>
      <c r="K1019" s="1463"/>
      <c r="L1019" s="280"/>
      <c r="M1019" s="1218"/>
      <c r="N1019" s="325"/>
      <c r="O1019" s="297">
        <f t="shared" si="51"/>
        <v>0</v>
      </c>
      <c r="P1019" s="1477"/>
      <c r="Q1019" s="280"/>
      <c r="R1019" s="280"/>
      <c r="S1019" s="391">
        <f t="shared" si="52"/>
        <v>0</v>
      </c>
      <c r="T1019" s="391">
        <f t="shared" si="53"/>
        <v>0</v>
      </c>
      <c r="U1019" s="11"/>
      <c r="V1019" s="8"/>
      <c r="AE1019" s="8"/>
    </row>
    <row r="1020" spans="1:31" x14ac:dyDescent="0.2">
      <c r="A1020" s="165"/>
      <c r="B1020" s="165"/>
      <c r="C1020" s="165"/>
      <c r="D1020" s="1215"/>
      <c r="E1020" s="394"/>
      <c r="F1020" s="1459"/>
      <c r="G1020" s="1216"/>
      <c r="H1020" s="155"/>
      <c r="I1020" s="155"/>
      <c r="J1020" s="1459"/>
      <c r="K1020" s="1463"/>
      <c r="L1020" s="280"/>
      <c r="M1020" s="1218"/>
      <c r="N1020" s="325"/>
      <c r="O1020" s="297">
        <f t="shared" si="51"/>
        <v>0</v>
      </c>
      <c r="P1020" s="1477"/>
      <c r="Q1020" s="280"/>
      <c r="R1020" s="280"/>
      <c r="S1020" s="391">
        <f t="shared" si="52"/>
        <v>0</v>
      </c>
      <c r="T1020" s="391">
        <f t="shared" si="53"/>
        <v>0</v>
      </c>
      <c r="U1020" s="11"/>
      <c r="V1020" s="8"/>
      <c r="AE1020" s="8"/>
    </row>
    <row r="1021" spans="1:31" x14ac:dyDescent="0.2">
      <c r="A1021" s="165"/>
      <c r="B1021" s="165"/>
      <c r="C1021" s="165"/>
      <c r="D1021" s="1215"/>
      <c r="E1021" s="394"/>
      <c r="F1021" s="1459"/>
      <c r="G1021" s="1216"/>
      <c r="H1021" s="155"/>
      <c r="I1021" s="155"/>
      <c r="J1021" s="1459"/>
      <c r="K1021" s="1463"/>
      <c r="L1021" s="280"/>
      <c r="M1021" s="1218"/>
      <c r="N1021" s="325"/>
      <c r="O1021" s="297">
        <f t="shared" si="51"/>
        <v>0</v>
      </c>
      <c r="P1021" s="1477"/>
      <c r="Q1021" s="280"/>
      <c r="R1021" s="280"/>
      <c r="S1021" s="391">
        <f t="shared" si="52"/>
        <v>0</v>
      </c>
      <c r="T1021" s="391">
        <f t="shared" si="53"/>
        <v>0</v>
      </c>
      <c r="U1021" s="11"/>
      <c r="V1021" s="8"/>
      <c r="AE1021" s="8"/>
    </row>
    <row r="1022" spans="1:31" x14ac:dyDescent="0.2">
      <c r="A1022" s="165"/>
      <c r="B1022" s="165"/>
      <c r="C1022" s="165"/>
      <c r="D1022" s="1215"/>
      <c r="E1022" s="394"/>
      <c r="F1022" s="1459"/>
      <c r="G1022" s="1216"/>
      <c r="H1022" s="155"/>
      <c r="I1022" s="155"/>
      <c r="J1022" s="1459"/>
      <c r="K1022" s="1463"/>
      <c r="L1022" s="280"/>
      <c r="M1022" s="1218"/>
      <c r="N1022" s="325"/>
      <c r="O1022" s="297">
        <f t="shared" si="51"/>
        <v>0</v>
      </c>
      <c r="P1022" s="1477"/>
      <c r="Q1022" s="280"/>
      <c r="R1022" s="280"/>
      <c r="S1022" s="391">
        <f t="shared" si="52"/>
        <v>0</v>
      </c>
      <c r="T1022" s="391">
        <f t="shared" si="53"/>
        <v>0</v>
      </c>
      <c r="U1022" s="11"/>
      <c r="V1022" s="8"/>
      <c r="AE1022" s="8"/>
    </row>
    <row r="1023" spans="1:31" x14ac:dyDescent="0.2">
      <c r="A1023" s="165"/>
      <c r="B1023" s="165"/>
      <c r="C1023" s="165"/>
      <c r="D1023" s="1215"/>
      <c r="E1023" s="394"/>
      <c r="F1023" s="1459"/>
      <c r="G1023" s="1216"/>
      <c r="H1023" s="155"/>
      <c r="I1023" s="155"/>
      <c r="J1023" s="1459"/>
      <c r="K1023" s="1463"/>
      <c r="L1023" s="280"/>
      <c r="M1023" s="1218"/>
      <c r="N1023" s="325"/>
      <c r="O1023" s="297">
        <f t="shared" si="51"/>
        <v>0</v>
      </c>
      <c r="P1023" s="1477"/>
      <c r="Q1023" s="280"/>
      <c r="R1023" s="280"/>
      <c r="S1023" s="391">
        <f t="shared" si="52"/>
        <v>0</v>
      </c>
      <c r="T1023" s="391">
        <f t="shared" si="53"/>
        <v>0</v>
      </c>
      <c r="U1023" s="11"/>
      <c r="V1023" s="8"/>
      <c r="AE1023" s="8"/>
    </row>
    <row r="1024" spans="1:31" x14ac:dyDescent="0.2">
      <c r="A1024" s="165"/>
      <c r="B1024" s="165"/>
      <c r="C1024" s="165"/>
      <c r="D1024" s="1215"/>
      <c r="E1024" s="394"/>
      <c r="F1024" s="1459"/>
      <c r="G1024" s="1216"/>
      <c r="H1024" s="155"/>
      <c r="I1024" s="155"/>
      <c r="J1024" s="1459"/>
      <c r="K1024" s="1463"/>
      <c r="L1024" s="280"/>
      <c r="M1024" s="1218"/>
      <c r="N1024" s="325"/>
      <c r="O1024" s="297">
        <f t="shared" si="51"/>
        <v>0</v>
      </c>
      <c r="P1024" s="1477"/>
      <c r="Q1024" s="280"/>
      <c r="R1024" s="280"/>
      <c r="S1024" s="391">
        <f t="shared" si="52"/>
        <v>0</v>
      </c>
      <c r="T1024" s="391">
        <f t="shared" si="53"/>
        <v>0</v>
      </c>
      <c r="U1024" s="11"/>
      <c r="V1024" s="8"/>
      <c r="AE1024" s="8"/>
    </row>
    <row r="1025" spans="1:31" x14ac:dyDescent="0.2">
      <c r="A1025" s="165"/>
      <c r="B1025" s="165"/>
      <c r="C1025" s="165"/>
      <c r="D1025" s="1215"/>
      <c r="E1025" s="394"/>
      <c r="F1025" s="1459"/>
      <c r="G1025" s="1216"/>
      <c r="H1025" s="155"/>
      <c r="I1025" s="155"/>
      <c r="J1025" s="1459"/>
      <c r="K1025" s="1463"/>
      <c r="L1025" s="280"/>
      <c r="M1025" s="1218"/>
      <c r="N1025" s="325"/>
      <c r="O1025" s="297">
        <f t="shared" si="51"/>
        <v>0</v>
      </c>
      <c r="P1025" s="1477"/>
      <c r="Q1025" s="280"/>
      <c r="R1025" s="280"/>
      <c r="S1025" s="391">
        <f t="shared" si="52"/>
        <v>0</v>
      </c>
      <c r="T1025" s="391">
        <f t="shared" si="53"/>
        <v>0</v>
      </c>
      <c r="U1025" s="11"/>
      <c r="V1025" s="8"/>
      <c r="AE1025" s="8"/>
    </row>
    <row r="1026" spans="1:31" x14ac:dyDescent="0.2">
      <c r="A1026" s="165"/>
      <c r="B1026" s="165"/>
      <c r="C1026" s="165"/>
      <c r="D1026" s="1215"/>
      <c r="E1026" s="394"/>
      <c r="F1026" s="1459"/>
      <c r="G1026" s="1216"/>
      <c r="H1026" s="155"/>
      <c r="I1026" s="155"/>
      <c r="J1026" s="1459"/>
      <c r="K1026" s="1463"/>
      <c r="L1026" s="280"/>
      <c r="M1026" s="1218"/>
      <c r="N1026" s="325"/>
      <c r="O1026" s="297">
        <f t="shared" si="51"/>
        <v>0</v>
      </c>
      <c r="P1026" s="1477"/>
      <c r="Q1026" s="280"/>
      <c r="R1026" s="280"/>
      <c r="S1026" s="391">
        <f t="shared" si="52"/>
        <v>0</v>
      </c>
      <c r="T1026" s="391">
        <f t="shared" si="53"/>
        <v>0</v>
      </c>
      <c r="U1026" s="11"/>
      <c r="V1026" s="8"/>
      <c r="AE1026" s="8"/>
    </row>
    <row r="1027" spans="1:31" x14ac:dyDescent="0.2">
      <c r="A1027" s="165"/>
      <c r="B1027" s="165"/>
      <c r="C1027" s="165"/>
      <c r="D1027" s="1215"/>
      <c r="E1027" s="394"/>
      <c r="F1027" s="1459"/>
      <c r="G1027" s="1216"/>
      <c r="H1027" s="155"/>
      <c r="I1027" s="155"/>
      <c r="J1027" s="1459"/>
      <c r="K1027" s="1463"/>
      <c r="L1027" s="280"/>
      <c r="M1027" s="1218"/>
      <c r="N1027" s="325"/>
      <c r="O1027" s="297">
        <f t="shared" si="51"/>
        <v>0</v>
      </c>
      <c r="P1027" s="1477"/>
      <c r="Q1027" s="280"/>
      <c r="R1027" s="280"/>
      <c r="S1027" s="391">
        <f t="shared" si="52"/>
        <v>0</v>
      </c>
      <c r="T1027" s="391">
        <f t="shared" si="53"/>
        <v>0</v>
      </c>
      <c r="U1027" s="11"/>
      <c r="V1027" s="8"/>
      <c r="AE1027" s="8"/>
    </row>
    <row r="1028" spans="1:31" x14ac:dyDescent="0.2">
      <c r="A1028" s="165"/>
      <c r="B1028" s="165"/>
      <c r="C1028" s="165"/>
      <c r="D1028" s="1215"/>
      <c r="E1028" s="394"/>
      <c r="F1028" s="1459"/>
      <c r="G1028" s="1216"/>
      <c r="H1028" s="155"/>
      <c r="I1028" s="155"/>
      <c r="J1028" s="1459"/>
      <c r="K1028" s="1463"/>
      <c r="L1028" s="280"/>
      <c r="M1028" s="1218"/>
      <c r="N1028" s="325"/>
      <c r="O1028" s="297">
        <f t="shared" si="51"/>
        <v>0</v>
      </c>
      <c r="P1028" s="1477"/>
      <c r="Q1028" s="280"/>
      <c r="R1028" s="280"/>
      <c r="S1028" s="391">
        <f t="shared" si="52"/>
        <v>0</v>
      </c>
      <c r="T1028" s="391">
        <f t="shared" si="53"/>
        <v>0</v>
      </c>
      <c r="U1028" s="11"/>
      <c r="V1028" s="8"/>
      <c r="AE1028" s="8"/>
    </row>
    <row r="1029" spans="1:31" x14ac:dyDescent="0.2">
      <c r="A1029" s="165"/>
      <c r="B1029" s="165"/>
      <c r="C1029" s="165"/>
      <c r="D1029" s="1215"/>
      <c r="E1029" s="394"/>
      <c r="F1029" s="1459"/>
      <c r="G1029" s="1216"/>
      <c r="H1029" s="155"/>
      <c r="I1029" s="155"/>
      <c r="J1029" s="1459"/>
      <c r="K1029" s="1463"/>
      <c r="L1029" s="280"/>
      <c r="M1029" s="1218"/>
      <c r="N1029" s="325"/>
      <c r="O1029" s="297">
        <f t="shared" si="51"/>
        <v>0</v>
      </c>
      <c r="P1029" s="1477"/>
      <c r="Q1029" s="280"/>
      <c r="R1029" s="280"/>
      <c r="S1029" s="391">
        <f t="shared" si="52"/>
        <v>0</v>
      </c>
      <c r="T1029" s="391">
        <f t="shared" si="53"/>
        <v>0</v>
      </c>
      <c r="U1029" s="11"/>
      <c r="V1029" s="8"/>
      <c r="AE1029" s="8"/>
    </row>
    <row r="1030" spans="1:31" x14ac:dyDescent="0.2">
      <c r="A1030" s="165"/>
      <c r="B1030" s="165"/>
      <c r="C1030" s="165"/>
      <c r="D1030" s="1215"/>
      <c r="E1030" s="394"/>
      <c r="F1030" s="1459"/>
      <c r="G1030" s="1216"/>
      <c r="H1030" s="155"/>
      <c r="I1030" s="155"/>
      <c r="J1030" s="1459"/>
      <c r="K1030" s="1463"/>
      <c r="L1030" s="280"/>
      <c r="M1030" s="1218"/>
      <c r="N1030" s="325"/>
      <c r="O1030" s="297">
        <f t="shared" si="51"/>
        <v>0</v>
      </c>
      <c r="P1030" s="1477"/>
      <c r="Q1030" s="280"/>
      <c r="R1030" s="280"/>
      <c r="S1030" s="391">
        <f t="shared" si="52"/>
        <v>0</v>
      </c>
      <c r="T1030" s="391">
        <f t="shared" si="53"/>
        <v>0</v>
      </c>
      <c r="U1030" s="11"/>
      <c r="V1030" s="8"/>
      <c r="AE1030" s="8"/>
    </row>
    <row r="1031" spans="1:31" x14ac:dyDescent="0.2">
      <c r="A1031" s="165"/>
      <c r="B1031" s="165"/>
      <c r="C1031" s="165"/>
      <c r="D1031" s="1215"/>
      <c r="E1031" s="394"/>
      <c r="F1031" s="1459"/>
      <c r="G1031" s="1216"/>
      <c r="H1031" s="155"/>
      <c r="I1031" s="155"/>
      <c r="J1031" s="1459"/>
      <c r="K1031" s="1463"/>
      <c r="L1031" s="280"/>
      <c r="M1031" s="1218"/>
      <c r="N1031" s="325"/>
      <c r="O1031" s="297">
        <f t="shared" si="51"/>
        <v>0</v>
      </c>
      <c r="P1031" s="1477"/>
      <c r="Q1031" s="280"/>
      <c r="R1031" s="280"/>
      <c r="S1031" s="391">
        <f t="shared" si="52"/>
        <v>0</v>
      </c>
      <c r="T1031" s="391">
        <f t="shared" si="53"/>
        <v>0</v>
      </c>
      <c r="U1031" s="11"/>
      <c r="V1031" s="8"/>
      <c r="AE1031" s="8"/>
    </row>
    <row r="1032" spans="1:31" x14ac:dyDescent="0.2">
      <c r="A1032" s="165"/>
      <c r="B1032" s="165"/>
      <c r="C1032" s="165"/>
      <c r="D1032" s="1215"/>
      <c r="E1032" s="394"/>
      <c r="F1032" s="1459"/>
      <c r="G1032" s="1216"/>
      <c r="H1032" s="155"/>
      <c r="I1032" s="155"/>
      <c r="J1032" s="1459"/>
      <c r="K1032" s="1463"/>
      <c r="L1032" s="280"/>
      <c r="M1032" s="1218"/>
      <c r="N1032" s="325"/>
      <c r="O1032" s="297">
        <f t="shared" si="51"/>
        <v>0</v>
      </c>
      <c r="P1032" s="1477"/>
      <c r="Q1032" s="280"/>
      <c r="R1032" s="280"/>
      <c r="S1032" s="391">
        <f t="shared" si="52"/>
        <v>0</v>
      </c>
      <c r="T1032" s="391">
        <f t="shared" si="53"/>
        <v>0</v>
      </c>
      <c r="U1032" s="11"/>
      <c r="V1032" s="8"/>
      <c r="AE1032" s="8"/>
    </row>
    <row r="1033" spans="1:31" x14ac:dyDescent="0.2">
      <c r="A1033" s="165"/>
      <c r="B1033" s="165"/>
      <c r="C1033" s="165"/>
      <c r="D1033" s="1215"/>
      <c r="E1033" s="394"/>
      <c r="F1033" s="1459"/>
      <c r="G1033" s="1216"/>
      <c r="H1033" s="155"/>
      <c r="I1033" s="155"/>
      <c r="J1033" s="1459"/>
      <c r="K1033" s="1463"/>
      <c r="L1033" s="280"/>
      <c r="M1033" s="1218"/>
      <c r="N1033" s="325"/>
      <c r="O1033" s="297">
        <f t="shared" si="51"/>
        <v>0</v>
      </c>
      <c r="P1033" s="1477"/>
      <c r="Q1033" s="280"/>
      <c r="R1033" s="280"/>
      <c r="S1033" s="391">
        <f t="shared" si="52"/>
        <v>0</v>
      </c>
      <c r="T1033" s="391">
        <f t="shared" si="53"/>
        <v>0</v>
      </c>
      <c r="U1033" s="11"/>
      <c r="V1033" s="8"/>
      <c r="AE1033" s="8"/>
    </row>
    <row r="1034" spans="1:31" x14ac:dyDescent="0.2">
      <c r="A1034" s="165"/>
      <c r="B1034" s="165"/>
      <c r="C1034" s="165"/>
      <c r="D1034" s="1215"/>
      <c r="E1034" s="394"/>
      <c r="F1034" s="1459"/>
      <c r="G1034" s="1216"/>
      <c r="H1034" s="155"/>
      <c r="I1034" s="155"/>
      <c r="J1034" s="1459"/>
      <c r="K1034" s="1463"/>
      <c r="L1034" s="280"/>
      <c r="M1034" s="1218"/>
      <c r="N1034" s="325"/>
      <c r="O1034" s="297">
        <f t="shared" si="51"/>
        <v>0</v>
      </c>
      <c r="P1034" s="1477"/>
      <c r="Q1034" s="280"/>
      <c r="R1034" s="280"/>
      <c r="S1034" s="391">
        <f t="shared" si="52"/>
        <v>0</v>
      </c>
      <c r="T1034" s="391">
        <f t="shared" si="53"/>
        <v>0</v>
      </c>
      <c r="U1034" s="11"/>
      <c r="V1034" s="8"/>
      <c r="AE1034" s="8"/>
    </row>
    <row r="1035" spans="1:31" x14ac:dyDescent="0.2">
      <c r="A1035" s="165"/>
      <c r="B1035" s="165"/>
      <c r="C1035" s="165"/>
      <c r="D1035" s="1215"/>
      <c r="E1035" s="394"/>
      <c r="F1035" s="1459"/>
      <c r="G1035" s="1216"/>
      <c r="H1035" s="155"/>
      <c r="I1035" s="155"/>
      <c r="J1035" s="1459"/>
      <c r="K1035" s="1463"/>
      <c r="L1035" s="280"/>
      <c r="M1035" s="1218"/>
      <c r="N1035" s="325"/>
      <c r="O1035" s="297">
        <f t="shared" si="51"/>
        <v>0</v>
      </c>
      <c r="P1035" s="1477"/>
      <c r="Q1035" s="280"/>
      <c r="R1035" s="280"/>
      <c r="S1035" s="391">
        <f t="shared" si="52"/>
        <v>0</v>
      </c>
      <c r="T1035" s="391">
        <f t="shared" si="53"/>
        <v>0</v>
      </c>
      <c r="U1035" s="11"/>
      <c r="V1035" s="8"/>
      <c r="AE1035" s="8"/>
    </row>
    <row r="1036" spans="1:31" x14ac:dyDescent="0.2">
      <c r="A1036" s="165"/>
      <c r="B1036" s="165"/>
      <c r="C1036" s="165"/>
      <c r="D1036" s="1215"/>
      <c r="E1036" s="394"/>
      <c r="F1036" s="1459"/>
      <c r="G1036" s="1216"/>
      <c r="H1036" s="155"/>
      <c r="I1036" s="155"/>
      <c r="J1036" s="1459"/>
      <c r="K1036" s="1463"/>
      <c r="L1036" s="280"/>
      <c r="M1036" s="1218"/>
      <c r="N1036" s="325"/>
      <c r="O1036" s="297">
        <f t="shared" si="51"/>
        <v>0</v>
      </c>
      <c r="P1036" s="1477"/>
      <c r="Q1036" s="280"/>
      <c r="R1036" s="280"/>
      <c r="S1036" s="391">
        <f t="shared" si="52"/>
        <v>0</v>
      </c>
      <c r="T1036" s="391">
        <f t="shared" si="53"/>
        <v>0</v>
      </c>
      <c r="U1036" s="11"/>
      <c r="V1036" s="8"/>
      <c r="AE1036" s="8"/>
    </row>
    <row r="1037" spans="1:31" x14ac:dyDescent="0.2">
      <c r="A1037" s="165"/>
      <c r="B1037" s="165"/>
      <c r="C1037" s="165"/>
      <c r="D1037" s="1215"/>
      <c r="E1037" s="394"/>
      <c r="F1037" s="1459"/>
      <c r="G1037" s="1216"/>
      <c r="H1037" s="155"/>
      <c r="I1037" s="155"/>
      <c r="J1037" s="1459"/>
      <c r="K1037" s="1463"/>
      <c r="L1037" s="280"/>
      <c r="M1037" s="1218"/>
      <c r="N1037" s="325"/>
      <c r="O1037" s="297">
        <f t="shared" si="51"/>
        <v>0</v>
      </c>
      <c r="P1037" s="1477"/>
      <c r="Q1037" s="280"/>
      <c r="R1037" s="280"/>
      <c r="S1037" s="391">
        <f t="shared" si="52"/>
        <v>0</v>
      </c>
      <c r="T1037" s="391">
        <f t="shared" si="53"/>
        <v>0</v>
      </c>
      <c r="U1037" s="11"/>
      <c r="V1037" s="8"/>
      <c r="AE1037" s="8"/>
    </row>
    <row r="1038" spans="1:31" x14ac:dyDescent="0.2">
      <c r="A1038" s="165"/>
      <c r="B1038" s="165"/>
      <c r="C1038" s="165"/>
      <c r="D1038" s="1215"/>
      <c r="E1038" s="394"/>
      <c r="F1038" s="1459"/>
      <c r="G1038" s="1216"/>
      <c r="H1038" s="155"/>
      <c r="I1038" s="155"/>
      <c r="J1038" s="1459"/>
      <c r="K1038" s="1463"/>
      <c r="L1038" s="280"/>
      <c r="M1038" s="1218"/>
      <c r="N1038" s="325"/>
      <c r="O1038" s="297">
        <f t="shared" si="51"/>
        <v>0</v>
      </c>
      <c r="P1038" s="1477"/>
      <c r="Q1038" s="280"/>
      <c r="R1038" s="280"/>
      <c r="S1038" s="391">
        <f t="shared" si="52"/>
        <v>0</v>
      </c>
      <c r="T1038" s="391">
        <f t="shared" si="53"/>
        <v>0</v>
      </c>
      <c r="U1038" s="11"/>
      <c r="V1038" s="8"/>
      <c r="AE1038" s="8"/>
    </row>
    <row r="1039" spans="1:31" x14ac:dyDescent="0.2">
      <c r="A1039" s="165"/>
      <c r="B1039" s="165"/>
      <c r="C1039" s="165"/>
      <c r="D1039" s="1215"/>
      <c r="E1039" s="394"/>
      <c r="F1039" s="1459"/>
      <c r="G1039" s="1216"/>
      <c r="H1039" s="155"/>
      <c r="I1039" s="155"/>
      <c r="J1039" s="1459"/>
      <c r="K1039" s="1463"/>
      <c r="L1039" s="280"/>
      <c r="M1039" s="1218"/>
      <c r="N1039" s="325"/>
      <c r="O1039" s="297">
        <f t="shared" si="51"/>
        <v>0</v>
      </c>
      <c r="P1039" s="1477"/>
      <c r="Q1039" s="280"/>
      <c r="R1039" s="280"/>
      <c r="S1039" s="391">
        <f t="shared" si="52"/>
        <v>0</v>
      </c>
      <c r="T1039" s="391">
        <f t="shared" si="53"/>
        <v>0</v>
      </c>
      <c r="U1039" s="11"/>
      <c r="V1039" s="8"/>
      <c r="AE1039" s="8"/>
    </row>
    <row r="1040" spans="1:31" x14ac:dyDescent="0.2">
      <c r="A1040" s="165"/>
      <c r="B1040" s="165"/>
      <c r="C1040" s="165"/>
      <c r="D1040" s="1215"/>
      <c r="E1040" s="394"/>
      <c r="F1040" s="1459"/>
      <c r="G1040" s="1216"/>
      <c r="H1040" s="155"/>
      <c r="I1040" s="155"/>
      <c r="J1040" s="1459"/>
      <c r="K1040" s="1463"/>
      <c r="L1040" s="280"/>
      <c r="M1040" s="1218"/>
      <c r="N1040" s="325"/>
      <c r="O1040" s="297">
        <f t="shared" si="51"/>
        <v>0</v>
      </c>
      <c r="P1040" s="1477"/>
      <c r="Q1040" s="280"/>
      <c r="R1040" s="280"/>
      <c r="S1040" s="391">
        <f t="shared" si="52"/>
        <v>0</v>
      </c>
      <c r="T1040" s="391">
        <f t="shared" si="53"/>
        <v>0</v>
      </c>
      <c r="U1040" s="11"/>
      <c r="V1040" s="8"/>
      <c r="AE1040" s="8"/>
    </row>
    <row r="1041" spans="1:31" x14ac:dyDescent="0.2">
      <c r="A1041" s="165"/>
      <c r="B1041" s="165"/>
      <c r="C1041" s="165"/>
      <c r="D1041" s="1215"/>
      <c r="E1041" s="394"/>
      <c r="F1041" s="1459"/>
      <c r="G1041" s="1216"/>
      <c r="H1041" s="155"/>
      <c r="I1041" s="155"/>
      <c r="J1041" s="1459"/>
      <c r="K1041" s="1463"/>
      <c r="L1041" s="280"/>
      <c r="M1041" s="1218"/>
      <c r="N1041" s="325"/>
      <c r="O1041" s="297">
        <f t="shared" si="51"/>
        <v>0</v>
      </c>
      <c r="P1041" s="1477"/>
      <c r="Q1041" s="280"/>
      <c r="R1041" s="280"/>
      <c r="S1041" s="391">
        <f t="shared" si="52"/>
        <v>0</v>
      </c>
      <c r="T1041" s="391">
        <f t="shared" si="53"/>
        <v>0</v>
      </c>
      <c r="U1041" s="11"/>
      <c r="V1041" s="8"/>
      <c r="AE1041" s="8"/>
    </row>
    <row r="1042" spans="1:31" x14ac:dyDescent="0.2">
      <c r="A1042" s="165"/>
      <c r="B1042" s="165"/>
      <c r="C1042" s="165"/>
      <c r="D1042" s="1215"/>
      <c r="E1042" s="394"/>
      <c r="F1042" s="1459"/>
      <c r="G1042" s="1216"/>
      <c r="H1042" s="155"/>
      <c r="I1042" s="155"/>
      <c r="J1042" s="1459"/>
      <c r="K1042" s="1463"/>
      <c r="L1042" s="280"/>
      <c r="M1042" s="1218"/>
      <c r="N1042" s="325"/>
      <c r="O1042" s="297">
        <f t="shared" si="51"/>
        <v>0</v>
      </c>
      <c r="P1042" s="1477"/>
      <c r="Q1042" s="280"/>
      <c r="R1042" s="280"/>
      <c r="S1042" s="391">
        <f t="shared" si="52"/>
        <v>0</v>
      </c>
      <c r="T1042" s="391">
        <f t="shared" si="53"/>
        <v>0</v>
      </c>
      <c r="U1042" s="11"/>
      <c r="V1042" s="8"/>
      <c r="AE1042" s="8"/>
    </row>
    <row r="1043" spans="1:31" x14ac:dyDescent="0.2">
      <c r="A1043" s="165"/>
      <c r="B1043" s="165"/>
      <c r="C1043" s="165"/>
      <c r="D1043" s="1215"/>
      <c r="E1043" s="394"/>
      <c r="F1043" s="1459"/>
      <c r="G1043" s="1216"/>
      <c r="H1043" s="155"/>
      <c r="I1043" s="155"/>
      <c r="J1043" s="1459"/>
      <c r="K1043" s="1463"/>
      <c r="L1043" s="280"/>
      <c r="M1043" s="1218"/>
      <c r="N1043" s="325"/>
      <c r="O1043" s="297">
        <f t="shared" si="51"/>
        <v>0</v>
      </c>
      <c r="P1043" s="1477"/>
      <c r="Q1043" s="280"/>
      <c r="R1043" s="280"/>
      <c r="S1043" s="391">
        <f t="shared" si="52"/>
        <v>0</v>
      </c>
      <c r="T1043" s="391">
        <f t="shared" si="53"/>
        <v>0</v>
      </c>
      <c r="U1043" s="11"/>
      <c r="V1043" s="8"/>
      <c r="AE1043" s="8"/>
    </row>
    <row r="1044" spans="1:31" x14ac:dyDescent="0.2">
      <c r="A1044" s="165"/>
      <c r="B1044" s="165"/>
      <c r="C1044" s="165"/>
      <c r="D1044" s="1215"/>
      <c r="E1044" s="394"/>
      <c r="F1044" s="1459"/>
      <c r="G1044" s="1216"/>
      <c r="H1044" s="155"/>
      <c r="I1044" s="155"/>
      <c r="J1044" s="1459"/>
      <c r="K1044" s="1463"/>
      <c r="L1044" s="280"/>
      <c r="M1044" s="1218"/>
      <c r="N1044" s="325"/>
      <c r="O1044" s="297">
        <f t="shared" si="51"/>
        <v>0</v>
      </c>
      <c r="P1044" s="1477"/>
      <c r="Q1044" s="280"/>
      <c r="R1044" s="280"/>
      <c r="S1044" s="391">
        <f t="shared" si="52"/>
        <v>0</v>
      </c>
      <c r="T1044" s="391">
        <f t="shared" si="53"/>
        <v>0</v>
      </c>
      <c r="U1044" s="11"/>
      <c r="V1044" s="8"/>
      <c r="AE1044" s="8"/>
    </row>
    <row r="1045" spans="1:31" x14ac:dyDescent="0.2">
      <c r="A1045" s="165"/>
      <c r="B1045" s="165"/>
      <c r="C1045" s="165"/>
      <c r="D1045" s="1215"/>
      <c r="E1045" s="394"/>
      <c r="F1045" s="1459"/>
      <c r="G1045" s="1216"/>
      <c r="H1045" s="155"/>
      <c r="I1045" s="155"/>
      <c r="J1045" s="1459"/>
      <c r="K1045" s="1463"/>
      <c r="L1045" s="280"/>
      <c r="M1045" s="1218"/>
      <c r="N1045" s="325"/>
      <c r="O1045" s="297">
        <f t="shared" si="51"/>
        <v>0</v>
      </c>
      <c r="P1045" s="1477"/>
      <c r="Q1045" s="280"/>
      <c r="R1045" s="280"/>
      <c r="S1045" s="391">
        <f t="shared" si="52"/>
        <v>0</v>
      </c>
      <c r="T1045" s="391">
        <f t="shared" si="53"/>
        <v>0</v>
      </c>
      <c r="U1045" s="11"/>
      <c r="V1045" s="8"/>
      <c r="AE1045" s="8"/>
    </row>
    <row r="1046" spans="1:31" x14ac:dyDescent="0.2">
      <c r="A1046" s="165"/>
      <c r="B1046" s="165"/>
      <c r="C1046" s="165"/>
      <c r="D1046" s="1215"/>
      <c r="E1046" s="394"/>
      <c r="F1046" s="1459"/>
      <c r="G1046" s="1216"/>
      <c r="H1046" s="155"/>
      <c r="I1046" s="155"/>
      <c r="J1046" s="1459"/>
      <c r="K1046" s="1463"/>
      <c r="L1046" s="280"/>
      <c r="M1046" s="1218"/>
      <c r="N1046" s="325"/>
      <c r="O1046" s="297">
        <f t="shared" si="51"/>
        <v>0</v>
      </c>
      <c r="P1046" s="1477"/>
      <c r="Q1046" s="280"/>
      <c r="R1046" s="280"/>
      <c r="S1046" s="391">
        <f t="shared" si="52"/>
        <v>0</v>
      </c>
      <c r="T1046" s="391">
        <f t="shared" si="53"/>
        <v>0</v>
      </c>
      <c r="U1046" s="11"/>
      <c r="V1046" s="8"/>
      <c r="AE1046" s="8"/>
    </row>
    <row r="1047" spans="1:31" x14ac:dyDescent="0.2">
      <c r="A1047" s="165"/>
      <c r="B1047" s="165"/>
      <c r="C1047" s="165"/>
      <c r="D1047" s="1215"/>
      <c r="E1047" s="394"/>
      <c r="F1047" s="1459"/>
      <c r="G1047" s="1216"/>
      <c r="H1047" s="155"/>
      <c r="I1047" s="155"/>
      <c r="J1047" s="1459"/>
      <c r="K1047" s="1463"/>
      <c r="L1047" s="280"/>
      <c r="M1047" s="1218"/>
      <c r="N1047" s="325"/>
      <c r="O1047" s="297">
        <f t="shared" si="51"/>
        <v>0</v>
      </c>
      <c r="P1047" s="1477"/>
      <c r="Q1047" s="280"/>
      <c r="R1047" s="280"/>
      <c r="S1047" s="391">
        <f t="shared" si="52"/>
        <v>0</v>
      </c>
      <c r="T1047" s="391">
        <f t="shared" si="53"/>
        <v>0</v>
      </c>
      <c r="U1047" s="11"/>
      <c r="V1047" s="8"/>
      <c r="AE1047" s="8"/>
    </row>
    <row r="1048" spans="1:31" x14ac:dyDescent="0.2">
      <c r="A1048" s="165"/>
      <c r="B1048" s="165"/>
      <c r="C1048" s="165"/>
      <c r="D1048" s="1215"/>
      <c r="E1048" s="394"/>
      <c r="F1048" s="1459"/>
      <c r="G1048" s="1216"/>
      <c r="H1048" s="155"/>
      <c r="I1048" s="155"/>
      <c r="J1048" s="1459"/>
      <c r="K1048" s="1463"/>
      <c r="L1048" s="280"/>
      <c r="M1048" s="1218"/>
      <c r="N1048" s="325"/>
      <c r="O1048" s="297">
        <f t="shared" si="51"/>
        <v>0</v>
      </c>
      <c r="P1048" s="1477"/>
      <c r="Q1048" s="280"/>
      <c r="R1048" s="280"/>
      <c r="S1048" s="391">
        <f t="shared" si="52"/>
        <v>0</v>
      </c>
      <c r="T1048" s="391">
        <f t="shared" si="53"/>
        <v>0</v>
      </c>
      <c r="U1048" s="11"/>
      <c r="V1048" s="8"/>
      <c r="AE1048" s="8"/>
    </row>
    <row r="1049" spans="1:31" x14ac:dyDescent="0.2">
      <c r="A1049" s="165"/>
      <c r="B1049" s="165"/>
      <c r="C1049" s="165"/>
      <c r="D1049" s="1215"/>
      <c r="E1049" s="394"/>
      <c r="F1049" s="1459"/>
      <c r="G1049" s="1216"/>
      <c r="H1049" s="155"/>
      <c r="I1049" s="155"/>
      <c r="J1049" s="1459"/>
      <c r="K1049" s="1463"/>
      <c r="L1049" s="280"/>
      <c r="M1049" s="1218"/>
      <c r="N1049" s="325"/>
      <c r="O1049" s="297">
        <f t="shared" si="51"/>
        <v>0</v>
      </c>
      <c r="P1049" s="1477"/>
      <c r="Q1049" s="280"/>
      <c r="R1049" s="280"/>
      <c r="S1049" s="391">
        <f t="shared" si="52"/>
        <v>0</v>
      </c>
      <c r="T1049" s="391">
        <f t="shared" si="53"/>
        <v>0</v>
      </c>
      <c r="U1049" s="11"/>
      <c r="V1049" s="8"/>
      <c r="AE1049" s="8"/>
    </row>
    <row r="1050" spans="1:31" x14ac:dyDescent="0.2">
      <c r="A1050" s="165"/>
      <c r="B1050" s="165"/>
      <c r="C1050" s="165"/>
      <c r="D1050" s="1215"/>
      <c r="E1050" s="394"/>
      <c r="F1050" s="1459"/>
      <c r="G1050" s="1216"/>
      <c r="H1050" s="155"/>
      <c r="I1050" s="155"/>
      <c r="J1050" s="1459"/>
      <c r="K1050" s="1463"/>
      <c r="L1050" s="280"/>
      <c r="M1050" s="1218"/>
      <c r="N1050" s="325"/>
      <c r="O1050" s="297">
        <f t="shared" si="51"/>
        <v>0</v>
      </c>
      <c r="P1050" s="1477"/>
      <c r="Q1050" s="280"/>
      <c r="R1050" s="280"/>
      <c r="S1050" s="391">
        <f t="shared" si="52"/>
        <v>0</v>
      </c>
      <c r="T1050" s="391">
        <f t="shared" si="53"/>
        <v>0</v>
      </c>
      <c r="U1050" s="11"/>
      <c r="V1050" s="8"/>
      <c r="AE1050" s="8"/>
    </row>
    <row r="1051" spans="1:31" x14ac:dyDescent="0.2">
      <c r="A1051" s="165"/>
      <c r="B1051" s="165"/>
      <c r="C1051" s="165"/>
      <c r="D1051" s="1215"/>
      <c r="E1051" s="394"/>
      <c r="F1051" s="1459"/>
      <c r="G1051" s="1216"/>
      <c r="H1051" s="155"/>
      <c r="I1051" s="155"/>
      <c r="J1051" s="1459"/>
      <c r="K1051" s="1463"/>
      <c r="L1051" s="280"/>
      <c r="M1051" s="1218"/>
      <c r="N1051" s="325"/>
      <c r="O1051" s="297">
        <f t="shared" si="51"/>
        <v>0</v>
      </c>
      <c r="P1051" s="1477"/>
      <c r="Q1051" s="280"/>
      <c r="R1051" s="280"/>
      <c r="S1051" s="391">
        <f t="shared" si="52"/>
        <v>0</v>
      </c>
      <c r="T1051" s="391">
        <f t="shared" si="53"/>
        <v>0</v>
      </c>
      <c r="U1051" s="11"/>
      <c r="V1051" s="8"/>
      <c r="AE1051" s="8"/>
    </row>
    <row r="1052" spans="1:31" x14ac:dyDescent="0.2">
      <c r="A1052" s="165"/>
      <c r="B1052" s="165"/>
      <c r="C1052" s="165"/>
      <c r="D1052" s="1215"/>
      <c r="E1052" s="394"/>
      <c r="F1052" s="1459"/>
      <c r="G1052" s="1216"/>
      <c r="H1052" s="155"/>
      <c r="I1052" s="155"/>
      <c r="J1052" s="1459"/>
      <c r="K1052" s="1463"/>
      <c r="L1052" s="280"/>
      <c r="M1052" s="1218"/>
      <c r="N1052" s="325"/>
      <c r="O1052" s="297">
        <f t="shared" si="51"/>
        <v>0</v>
      </c>
      <c r="P1052" s="1477"/>
      <c r="Q1052" s="280"/>
      <c r="R1052" s="280"/>
      <c r="S1052" s="391">
        <f t="shared" si="52"/>
        <v>0</v>
      </c>
      <c r="T1052" s="391">
        <f t="shared" si="53"/>
        <v>0</v>
      </c>
      <c r="U1052" s="11"/>
      <c r="V1052" s="8"/>
      <c r="AE1052" s="8"/>
    </row>
    <row r="1053" spans="1:31" x14ac:dyDescent="0.2">
      <c r="A1053" s="165"/>
      <c r="B1053" s="165"/>
      <c r="C1053" s="165"/>
      <c r="D1053" s="1215"/>
      <c r="E1053" s="394"/>
      <c r="F1053" s="1459"/>
      <c r="G1053" s="1216"/>
      <c r="H1053" s="155"/>
      <c r="I1053" s="155"/>
      <c r="J1053" s="1459"/>
      <c r="K1053" s="1463"/>
      <c r="L1053" s="280"/>
      <c r="M1053" s="1218"/>
      <c r="N1053" s="325"/>
      <c r="O1053" s="297">
        <f t="shared" si="51"/>
        <v>0</v>
      </c>
      <c r="P1053" s="1477"/>
      <c r="Q1053" s="280"/>
      <c r="R1053" s="280"/>
      <c r="S1053" s="391">
        <f t="shared" si="52"/>
        <v>0</v>
      </c>
      <c r="T1053" s="391">
        <f t="shared" si="53"/>
        <v>0</v>
      </c>
      <c r="U1053" s="11"/>
      <c r="V1053" s="8"/>
      <c r="AE1053" s="8"/>
    </row>
    <row r="1054" spans="1:31" x14ac:dyDescent="0.2">
      <c r="A1054" s="165"/>
      <c r="B1054" s="165"/>
      <c r="C1054" s="165"/>
      <c r="D1054" s="1215"/>
      <c r="E1054" s="394"/>
      <c r="F1054" s="1459"/>
      <c r="G1054" s="1216"/>
      <c r="H1054" s="155"/>
      <c r="I1054" s="155"/>
      <c r="J1054" s="1459"/>
      <c r="K1054" s="1463"/>
      <c r="L1054" s="280"/>
      <c r="M1054" s="1218"/>
      <c r="N1054" s="325"/>
      <c r="O1054" s="297">
        <f t="shared" si="51"/>
        <v>0</v>
      </c>
      <c r="P1054" s="1477"/>
      <c r="Q1054" s="280"/>
      <c r="R1054" s="280"/>
      <c r="S1054" s="391">
        <f t="shared" si="52"/>
        <v>0</v>
      </c>
      <c r="T1054" s="391">
        <f t="shared" si="53"/>
        <v>0</v>
      </c>
      <c r="U1054" s="11"/>
      <c r="V1054" s="8"/>
      <c r="AE1054" s="8"/>
    </row>
    <row r="1055" spans="1:31" x14ac:dyDescent="0.2">
      <c r="A1055" s="165"/>
      <c r="B1055" s="165"/>
      <c r="C1055" s="165"/>
      <c r="D1055" s="1215"/>
      <c r="E1055" s="394"/>
      <c r="F1055" s="1459"/>
      <c r="G1055" s="1216"/>
      <c r="H1055" s="155"/>
      <c r="I1055" s="155"/>
      <c r="J1055" s="1459"/>
      <c r="K1055" s="1463"/>
      <c r="L1055" s="280"/>
      <c r="M1055" s="1218"/>
      <c r="N1055" s="325"/>
      <c r="O1055" s="297">
        <f t="shared" si="51"/>
        <v>0</v>
      </c>
      <c r="P1055" s="1477"/>
      <c r="Q1055" s="280"/>
      <c r="R1055" s="280"/>
      <c r="S1055" s="391">
        <f t="shared" si="52"/>
        <v>0</v>
      </c>
      <c r="T1055" s="391">
        <f t="shared" si="53"/>
        <v>0</v>
      </c>
      <c r="U1055" s="11"/>
      <c r="V1055" s="8"/>
      <c r="AE1055" s="8"/>
    </row>
    <row r="1056" spans="1:31" x14ac:dyDescent="0.2">
      <c r="A1056" s="165"/>
      <c r="B1056" s="165"/>
      <c r="C1056" s="165"/>
      <c r="D1056" s="1215"/>
      <c r="E1056" s="394"/>
      <c r="F1056" s="1459"/>
      <c r="G1056" s="1216"/>
      <c r="H1056" s="155"/>
      <c r="I1056" s="155"/>
      <c r="J1056" s="1459"/>
      <c r="K1056" s="1463"/>
      <c r="L1056" s="280"/>
      <c r="M1056" s="1218"/>
      <c r="N1056" s="325"/>
      <c r="O1056" s="297">
        <f t="shared" si="51"/>
        <v>0</v>
      </c>
      <c r="P1056" s="1477"/>
      <c r="Q1056" s="280"/>
      <c r="R1056" s="280"/>
      <c r="S1056" s="391">
        <f t="shared" si="52"/>
        <v>0</v>
      </c>
      <c r="T1056" s="391">
        <f t="shared" si="53"/>
        <v>0</v>
      </c>
      <c r="U1056" s="11"/>
      <c r="V1056" s="8"/>
      <c r="AE1056" s="8"/>
    </row>
    <row r="1057" spans="1:31" x14ac:dyDescent="0.2">
      <c r="A1057" s="165"/>
      <c r="B1057" s="165"/>
      <c r="C1057" s="165"/>
      <c r="D1057" s="1215"/>
      <c r="E1057" s="394"/>
      <c r="F1057" s="1459"/>
      <c r="G1057" s="1216"/>
      <c r="H1057" s="155"/>
      <c r="I1057" s="155"/>
      <c r="J1057" s="1459"/>
      <c r="K1057" s="1463"/>
      <c r="L1057" s="280"/>
      <c r="M1057" s="1218"/>
      <c r="N1057" s="325"/>
      <c r="O1057" s="297">
        <f t="shared" ref="O1057:O1120" si="54">M1057+N1057</f>
        <v>0</v>
      </c>
      <c r="P1057" s="1477"/>
      <c r="Q1057" s="280"/>
      <c r="R1057" s="280"/>
      <c r="S1057" s="391">
        <f t="shared" ref="S1057:S1120" si="55">IF(K1057=$AA$46,O1057,0)</f>
        <v>0</v>
      </c>
      <c r="T1057" s="391">
        <f t="shared" ref="T1057:T1120" si="56">IF(OR(K1057=$AA$47,ISBLANK(K1057)),O1057,0)</f>
        <v>0</v>
      </c>
      <c r="U1057" s="11"/>
      <c r="V1057" s="8"/>
      <c r="AE1057" s="8"/>
    </row>
    <row r="1058" spans="1:31" x14ac:dyDescent="0.2">
      <c r="A1058" s="165"/>
      <c r="B1058" s="165"/>
      <c r="C1058" s="165"/>
      <c r="D1058" s="1215"/>
      <c r="E1058" s="394"/>
      <c r="F1058" s="1459"/>
      <c r="G1058" s="1216"/>
      <c r="H1058" s="155"/>
      <c r="I1058" s="155"/>
      <c r="J1058" s="1459"/>
      <c r="K1058" s="1463"/>
      <c r="L1058" s="280"/>
      <c r="M1058" s="1218"/>
      <c r="N1058" s="325"/>
      <c r="O1058" s="297">
        <f t="shared" si="54"/>
        <v>0</v>
      </c>
      <c r="P1058" s="1477"/>
      <c r="Q1058" s="280"/>
      <c r="R1058" s="280"/>
      <c r="S1058" s="391">
        <f t="shared" si="55"/>
        <v>0</v>
      </c>
      <c r="T1058" s="391">
        <f t="shared" si="56"/>
        <v>0</v>
      </c>
      <c r="U1058" s="11"/>
      <c r="V1058" s="8"/>
      <c r="AE1058" s="8"/>
    </row>
    <row r="1059" spans="1:31" x14ac:dyDescent="0.2">
      <c r="A1059" s="165"/>
      <c r="B1059" s="165"/>
      <c r="C1059" s="165"/>
      <c r="D1059" s="1215"/>
      <c r="E1059" s="394"/>
      <c r="F1059" s="1459"/>
      <c r="G1059" s="1216"/>
      <c r="H1059" s="155"/>
      <c r="I1059" s="155"/>
      <c r="J1059" s="1459"/>
      <c r="K1059" s="1463"/>
      <c r="L1059" s="280"/>
      <c r="M1059" s="1218"/>
      <c r="N1059" s="325"/>
      <c r="O1059" s="297">
        <f t="shared" si="54"/>
        <v>0</v>
      </c>
      <c r="P1059" s="1477"/>
      <c r="Q1059" s="280"/>
      <c r="R1059" s="280"/>
      <c r="S1059" s="391">
        <f t="shared" si="55"/>
        <v>0</v>
      </c>
      <c r="T1059" s="391">
        <f t="shared" si="56"/>
        <v>0</v>
      </c>
      <c r="U1059" s="11"/>
      <c r="V1059" s="8"/>
      <c r="AE1059" s="8"/>
    </row>
    <row r="1060" spans="1:31" x14ac:dyDescent="0.2">
      <c r="A1060" s="165"/>
      <c r="B1060" s="165"/>
      <c r="C1060" s="165"/>
      <c r="D1060" s="1215"/>
      <c r="E1060" s="394"/>
      <c r="F1060" s="1459"/>
      <c r="G1060" s="1216"/>
      <c r="H1060" s="155"/>
      <c r="I1060" s="155"/>
      <c r="J1060" s="1459"/>
      <c r="K1060" s="1463"/>
      <c r="L1060" s="280"/>
      <c r="M1060" s="1218"/>
      <c r="N1060" s="325"/>
      <c r="O1060" s="297">
        <f t="shared" si="54"/>
        <v>0</v>
      </c>
      <c r="P1060" s="1477"/>
      <c r="Q1060" s="280"/>
      <c r="R1060" s="280"/>
      <c r="S1060" s="391">
        <f t="shared" si="55"/>
        <v>0</v>
      </c>
      <c r="T1060" s="391">
        <f t="shared" si="56"/>
        <v>0</v>
      </c>
      <c r="U1060" s="11"/>
      <c r="V1060" s="8"/>
      <c r="AE1060" s="8"/>
    </row>
    <row r="1061" spans="1:31" x14ac:dyDescent="0.2">
      <c r="A1061" s="165"/>
      <c r="B1061" s="165"/>
      <c r="C1061" s="165"/>
      <c r="D1061" s="1215"/>
      <c r="E1061" s="394"/>
      <c r="F1061" s="1459"/>
      <c r="G1061" s="1216"/>
      <c r="H1061" s="155"/>
      <c r="I1061" s="155"/>
      <c r="J1061" s="1459"/>
      <c r="K1061" s="1463"/>
      <c r="L1061" s="280"/>
      <c r="M1061" s="1218"/>
      <c r="N1061" s="325"/>
      <c r="O1061" s="297">
        <f t="shared" si="54"/>
        <v>0</v>
      </c>
      <c r="P1061" s="1477"/>
      <c r="Q1061" s="280"/>
      <c r="R1061" s="280"/>
      <c r="S1061" s="391">
        <f t="shared" si="55"/>
        <v>0</v>
      </c>
      <c r="T1061" s="391">
        <f t="shared" si="56"/>
        <v>0</v>
      </c>
      <c r="U1061" s="11"/>
      <c r="V1061" s="8"/>
      <c r="AE1061" s="8"/>
    </row>
    <row r="1062" spans="1:31" x14ac:dyDescent="0.2">
      <c r="A1062" s="165"/>
      <c r="B1062" s="165"/>
      <c r="C1062" s="165"/>
      <c r="D1062" s="1215"/>
      <c r="E1062" s="394"/>
      <c r="F1062" s="1459"/>
      <c r="G1062" s="1216"/>
      <c r="H1062" s="155"/>
      <c r="I1062" s="155"/>
      <c r="J1062" s="1459"/>
      <c r="K1062" s="1463"/>
      <c r="L1062" s="280"/>
      <c r="M1062" s="1218"/>
      <c r="N1062" s="325"/>
      <c r="O1062" s="297">
        <f t="shared" si="54"/>
        <v>0</v>
      </c>
      <c r="P1062" s="1477"/>
      <c r="Q1062" s="280"/>
      <c r="R1062" s="280"/>
      <c r="S1062" s="391">
        <f t="shared" si="55"/>
        <v>0</v>
      </c>
      <c r="T1062" s="391">
        <f t="shared" si="56"/>
        <v>0</v>
      </c>
      <c r="U1062" s="11"/>
      <c r="V1062" s="8"/>
      <c r="AE1062" s="8"/>
    </row>
    <row r="1063" spans="1:31" x14ac:dyDescent="0.2">
      <c r="A1063" s="165"/>
      <c r="B1063" s="165"/>
      <c r="C1063" s="165"/>
      <c r="D1063" s="1215"/>
      <c r="E1063" s="394"/>
      <c r="F1063" s="1459"/>
      <c r="G1063" s="1216"/>
      <c r="H1063" s="155"/>
      <c r="I1063" s="155"/>
      <c r="J1063" s="1459"/>
      <c r="K1063" s="1463"/>
      <c r="L1063" s="280"/>
      <c r="M1063" s="1218"/>
      <c r="N1063" s="325"/>
      <c r="O1063" s="297">
        <f t="shared" si="54"/>
        <v>0</v>
      </c>
      <c r="P1063" s="1477"/>
      <c r="Q1063" s="280"/>
      <c r="R1063" s="280"/>
      <c r="S1063" s="391">
        <f t="shared" si="55"/>
        <v>0</v>
      </c>
      <c r="T1063" s="391">
        <f t="shared" si="56"/>
        <v>0</v>
      </c>
      <c r="U1063" s="11"/>
      <c r="V1063" s="8"/>
      <c r="AE1063" s="8"/>
    </row>
    <row r="1064" spans="1:31" x14ac:dyDescent="0.2">
      <c r="A1064" s="165"/>
      <c r="B1064" s="165"/>
      <c r="C1064" s="165"/>
      <c r="D1064" s="1215"/>
      <c r="E1064" s="394"/>
      <c r="F1064" s="1459"/>
      <c r="G1064" s="1216"/>
      <c r="H1064" s="155"/>
      <c r="I1064" s="155"/>
      <c r="J1064" s="1459"/>
      <c r="K1064" s="1463"/>
      <c r="L1064" s="280"/>
      <c r="M1064" s="1218"/>
      <c r="N1064" s="325"/>
      <c r="O1064" s="297">
        <f t="shared" si="54"/>
        <v>0</v>
      </c>
      <c r="P1064" s="1477"/>
      <c r="Q1064" s="280"/>
      <c r="R1064" s="280"/>
      <c r="S1064" s="391">
        <f t="shared" si="55"/>
        <v>0</v>
      </c>
      <c r="T1064" s="391">
        <f t="shared" si="56"/>
        <v>0</v>
      </c>
      <c r="U1064" s="11"/>
      <c r="V1064" s="8"/>
      <c r="AE1064" s="8"/>
    </row>
    <row r="1065" spans="1:31" x14ac:dyDescent="0.2">
      <c r="A1065" s="1175"/>
      <c r="B1065" s="1175"/>
      <c r="C1065" s="1175"/>
      <c r="D1065" s="894"/>
      <c r="E1065" s="367"/>
      <c r="F1065" s="1180"/>
      <c r="G1065" s="1216"/>
      <c r="H1065" s="19"/>
      <c r="I1065" s="19"/>
      <c r="J1065" s="1180"/>
      <c r="K1065" s="125"/>
      <c r="L1065" s="280"/>
      <c r="M1065" s="1218"/>
      <c r="N1065" s="325"/>
      <c r="O1065" s="99">
        <f t="shared" si="54"/>
        <v>0</v>
      </c>
      <c r="P1065" s="766"/>
      <c r="Q1065" s="242"/>
      <c r="R1065" s="242"/>
      <c r="S1065" s="382">
        <f t="shared" si="55"/>
        <v>0</v>
      </c>
      <c r="T1065" s="382">
        <f t="shared" si="56"/>
        <v>0</v>
      </c>
      <c r="U1065" s="11"/>
      <c r="V1065" s="8"/>
      <c r="AE1065" s="8"/>
    </row>
    <row r="1066" spans="1:31" x14ac:dyDescent="0.2">
      <c r="A1066" s="1175"/>
      <c r="B1066" s="1175"/>
      <c r="C1066" s="1175"/>
      <c r="D1066" s="894"/>
      <c r="E1066" s="367"/>
      <c r="F1066" s="1180"/>
      <c r="G1066" s="1216"/>
      <c r="H1066" s="19"/>
      <c r="I1066" s="19"/>
      <c r="J1066" s="1180"/>
      <c r="K1066" s="125"/>
      <c r="L1066" s="280"/>
      <c r="M1066" s="1218"/>
      <c r="N1066" s="325"/>
      <c r="O1066" s="99">
        <f t="shared" si="54"/>
        <v>0</v>
      </c>
      <c r="P1066" s="766"/>
      <c r="Q1066" s="242"/>
      <c r="R1066" s="242"/>
      <c r="S1066" s="382">
        <f t="shared" si="55"/>
        <v>0</v>
      </c>
      <c r="T1066" s="382">
        <f t="shared" si="56"/>
        <v>0</v>
      </c>
      <c r="U1066" s="11"/>
      <c r="V1066" s="8"/>
      <c r="AE1066" s="8"/>
    </row>
    <row r="1067" spans="1:31" x14ac:dyDescent="0.2">
      <c r="A1067" s="1175"/>
      <c r="B1067" s="1175"/>
      <c r="C1067" s="1175"/>
      <c r="D1067" s="894"/>
      <c r="E1067" s="367"/>
      <c r="F1067" s="1180"/>
      <c r="G1067" s="1216"/>
      <c r="H1067" s="19"/>
      <c r="I1067" s="19"/>
      <c r="J1067" s="1180"/>
      <c r="K1067" s="125"/>
      <c r="L1067" s="280"/>
      <c r="M1067" s="1218"/>
      <c r="N1067" s="325"/>
      <c r="O1067" s="99">
        <f t="shared" si="54"/>
        <v>0</v>
      </c>
      <c r="P1067" s="766"/>
      <c r="Q1067" s="242"/>
      <c r="R1067" s="242"/>
      <c r="S1067" s="382">
        <f t="shared" si="55"/>
        <v>0</v>
      </c>
      <c r="T1067" s="382">
        <f t="shared" si="56"/>
        <v>0</v>
      </c>
      <c r="U1067" s="11"/>
      <c r="V1067" s="8"/>
      <c r="AE1067" s="8"/>
    </row>
    <row r="1068" spans="1:31" x14ac:dyDescent="0.2">
      <c r="A1068" s="1175"/>
      <c r="B1068" s="1175"/>
      <c r="C1068" s="1175"/>
      <c r="D1068" s="894"/>
      <c r="E1068" s="367"/>
      <c r="F1068" s="1180"/>
      <c r="G1068" s="1216"/>
      <c r="H1068" s="19"/>
      <c r="I1068" s="19"/>
      <c r="J1068" s="1180"/>
      <c r="K1068" s="125"/>
      <c r="L1068" s="280"/>
      <c r="M1068" s="1218"/>
      <c r="N1068" s="325"/>
      <c r="O1068" s="99">
        <f t="shared" si="54"/>
        <v>0</v>
      </c>
      <c r="P1068" s="766"/>
      <c r="Q1068" s="242"/>
      <c r="R1068" s="242"/>
      <c r="S1068" s="382">
        <f t="shared" si="55"/>
        <v>0</v>
      </c>
      <c r="T1068" s="382">
        <f t="shared" si="56"/>
        <v>0</v>
      </c>
      <c r="U1068" s="11"/>
      <c r="V1068" s="8"/>
      <c r="AE1068" s="8"/>
    </row>
    <row r="1069" spans="1:31" x14ac:dyDescent="0.2">
      <c r="A1069" s="1175"/>
      <c r="B1069" s="1175"/>
      <c r="C1069" s="1175"/>
      <c r="D1069" s="894"/>
      <c r="E1069" s="367"/>
      <c r="F1069" s="1180"/>
      <c r="G1069" s="1216"/>
      <c r="H1069" s="19"/>
      <c r="I1069" s="19"/>
      <c r="J1069" s="1180"/>
      <c r="K1069" s="125"/>
      <c r="L1069" s="280"/>
      <c r="M1069" s="1218"/>
      <c r="N1069" s="325"/>
      <c r="O1069" s="99">
        <f t="shared" si="54"/>
        <v>0</v>
      </c>
      <c r="P1069" s="766"/>
      <c r="Q1069" s="242"/>
      <c r="R1069" s="242"/>
      <c r="S1069" s="382">
        <f t="shared" si="55"/>
        <v>0</v>
      </c>
      <c r="T1069" s="382">
        <f t="shared" si="56"/>
        <v>0</v>
      </c>
      <c r="U1069" s="11"/>
      <c r="V1069" s="8"/>
      <c r="AE1069" s="8"/>
    </row>
    <row r="1070" spans="1:31" x14ac:dyDescent="0.2">
      <c r="A1070" s="1175"/>
      <c r="B1070" s="1175"/>
      <c r="C1070" s="1175"/>
      <c r="D1070" s="894"/>
      <c r="E1070" s="367"/>
      <c r="F1070" s="1180"/>
      <c r="G1070" s="1216"/>
      <c r="H1070" s="19"/>
      <c r="I1070" s="19"/>
      <c r="J1070" s="1180"/>
      <c r="K1070" s="125"/>
      <c r="L1070" s="280"/>
      <c r="M1070" s="1218"/>
      <c r="N1070" s="325"/>
      <c r="O1070" s="99">
        <f t="shared" si="54"/>
        <v>0</v>
      </c>
      <c r="P1070" s="766"/>
      <c r="Q1070" s="242"/>
      <c r="R1070" s="242"/>
      <c r="S1070" s="382">
        <f t="shared" si="55"/>
        <v>0</v>
      </c>
      <c r="T1070" s="382">
        <f t="shared" si="56"/>
        <v>0</v>
      </c>
      <c r="U1070" s="11"/>
      <c r="V1070" s="8"/>
      <c r="W1070" s="8"/>
      <c r="AE1070" s="8"/>
    </row>
    <row r="1071" spans="1:31" x14ac:dyDescent="0.2">
      <c r="A1071" s="1175"/>
      <c r="B1071" s="1175"/>
      <c r="C1071" s="1175"/>
      <c r="D1071" s="894"/>
      <c r="E1071" s="367"/>
      <c r="F1071" s="1180"/>
      <c r="G1071" s="1216"/>
      <c r="H1071" s="19"/>
      <c r="I1071" s="19"/>
      <c r="J1071" s="1180"/>
      <c r="K1071" s="125"/>
      <c r="L1071" s="280"/>
      <c r="M1071" s="1218"/>
      <c r="N1071" s="325"/>
      <c r="O1071" s="99">
        <f t="shared" si="54"/>
        <v>0</v>
      </c>
      <c r="P1071" s="766"/>
      <c r="Q1071" s="242"/>
      <c r="R1071" s="242"/>
      <c r="S1071" s="382">
        <f t="shared" si="55"/>
        <v>0</v>
      </c>
      <c r="T1071" s="382">
        <f t="shared" si="56"/>
        <v>0</v>
      </c>
      <c r="U1071" s="11"/>
      <c r="V1071" s="8"/>
      <c r="W1071" s="8"/>
      <c r="AE1071" s="8"/>
    </row>
    <row r="1072" spans="1:31" x14ac:dyDescent="0.2">
      <c r="A1072" s="1175"/>
      <c r="B1072" s="1175"/>
      <c r="C1072" s="1175"/>
      <c r="D1072" s="894"/>
      <c r="E1072" s="367"/>
      <c r="F1072" s="1180"/>
      <c r="G1072" s="1216"/>
      <c r="H1072" s="19"/>
      <c r="I1072" s="19"/>
      <c r="J1072" s="1180"/>
      <c r="K1072" s="125"/>
      <c r="L1072" s="280"/>
      <c r="M1072" s="1218"/>
      <c r="N1072" s="325"/>
      <c r="O1072" s="99">
        <f t="shared" si="54"/>
        <v>0</v>
      </c>
      <c r="P1072" s="766"/>
      <c r="Q1072" s="242"/>
      <c r="R1072" s="242"/>
      <c r="S1072" s="382">
        <f t="shared" si="55"/>
        <v>0</v>
      </c>
      <c r="T1072" s="382">
        <f t="shared" si="56"/>
        <v>0</v>
      </c>
      <c r="U1072" s="11"/>
      <c r="V1072" s="8"/>
      <c r="W1072" s="8"/>
      <c r="AE1072" s="8"/>
    </row>
    <row r="1073" spans="1:31" x14ac:dyDescent="0.2">
      <c r="A1073" s="1175"/>
      <c r="B1073" s="1175"/>
      <c r="C1073" s="1175"/>
      <c r="D1073" s="894"/>
      <c r="E1073" s="367"/>
      <c r="F1073" s="1180"/>
      <c r="G1073" s="1216"/>
      <c r="H1073" s="19"/>
      <c r="I1073" s="19"/>
      <c r="J1073" s="1180"/>
      <c r="K1073" s="125"/>
      <c r="L1073" s="280"/>
      <c r="M1073" s="1218"/>
      <c r="N1073" s="325"/>
      <c r="O1073" s="99">
        <f t="shared" si="54"/>
        <v>0</v>
      </c>
      <c r="P1073" s="766"/>
      <c r="Q1073" s="242"/>
      <c r="R1073" s="242"/>
      <c r="S1073" s="382">
        <f t="shared" si="55"/>
        <v>0</v>
      </c>
      <c r="T1073" s="382">
        <f t="shared" si="56"/>
        <v>0</v>
      </c>
      <c r="U1073" s="11"/>
      <c r="V1073" s="8"/>
      <c r="W1073" s="8"/>
      <c r="AE1073" s="8"/>
    </row>
    <row r="1074" spans="1:31" x14ac:dyDescent="0.2">
      <c r="A1074" s="1175"/>
      <c r="B1074" s="1175"/>
      <c r="C1074" s="1175"/>
      <c r="D1074" s="894"/>
      <c r="E1074" s="367"/>
      <c r="F1074" s="1180"/>
      <c r="G1074" s="1216"/>
      <c r="H1074" s="19"/>
      <c r="I1074" s="19"/>
      <c r="J1074" s="1180"/>
      <c r="K1074" s="125"/>
      <c r="L1074" s="280"/>
      <c r="M1074" s="1218"/>
      <c r="N1074" s="325"/>
      <c r="O1074" s="99">
        <f t="shared" si="54"/>
        <v>0</v>
      </c>
      <c r="P1074" s="766"/>
      <c r="Q1074" s="242"/>
      <c r="R1074" s="242"/>
      <c r="S1074" s="382">
        <f t="shared" si="55"/>
        <v>0</v>
      </c>
      <c r="T1074" s="382">
        <f t="shared" si="56"/>
        <v>0</v>
      </c>
      <c r="U1074" s="11"/>
      <c r="V1074" s="8"/>
      <c r="W1074" s="8"/>
      <c r="AE1074" s="8"/>
    </row>
    <row r="1075" spans="1:31" x14ac:dyDescent="0.2">
      <c r="A1075" s="1175"/>
      <c r="B1075" s="1175"/>
      <c r="C1075" s="1175"/>
      <c r="D1075" s="894"/>
      <c r="E1075" s="367"/>
      <c r="F1075" s="1180"/>
      <c r="G1075" s="1216"/>
      <c r="H1075" s="19"/>
      <c r="I1075" s="19"/>
      <c r="J1075" s="1180"/>
      <c r="K1075" s="125"/>
      <c r="L1075" s="280"/>
      <c r="M1075" s="1218"/>
      <c r="N1075" s="325"/>
      <c r="O1075" s="99">
        <f t="shared" si="54"/>
        <v>0</v>
      </c>
      <c r="P1075" s="766"/>
      <c r="Q1075" s="242"/>
      <c r="R1075" s="242"/>
      <c r="S1075" s="382">
        <f t="shared" si="55"/>
        <v>0</v>
      </c>
      <c r="T1075" s="382">
        <f t="shared" si="56"/>
        <v>0</v>
      </c>
      <c r="U1075" s="11"/>
      <c r="V1075" s="8"/>
      <c r="W1075" s="8"/>
      <c r="AE1075" s="8"/>
    </row>
    <row r="1076" spans="1:31" x14ac:dyDescent="0.2">
      <c r="A1076" s="1175"/>
      <c r="B1076" s="1175"/>
      <c r="C1076" s="1175"/>
      <c r="D1076" s="894"/>
      <c r="E1076" s="367"/>
      <c r="F1076" s="1180"/>
      <c r="G1076" s="1216"/>
      <c r="H1076" s="19"/>
      <c r="I1076" s="19"/>
      <c r="J1076" s="1180"/>
      <c r="K1076" s="125"/>
      <c r="L1076" s="280"/>
      <c r="M1076" s="1218"/>
      <c r="N1076" s="325"/>
      <c r="O1076" s="99">
        <f t="shared" si="54"/>
        <v>0</v>
      </c>
      <c r="P1076" s="766"/>
      <c r="Q1076" s="242"/>
      <c r="R1076" s="242"/>
      <c r="S1076" s="382">
        <f t="shared" si="55"/>
        <v>0</v>
      </c>
      <c r="T1076" s="382">
        <f t="shared" si="56"/>
        <v>0</v>
      </c>
      <c r="U1076" s="11"/>
      <c r="V1076" s="8"/>
      <c r="W1076" s="8"/>
      <c r="AE1076" s="8"/>
    </row>
    <row r="1077" spans="1:31" x14ac:dyDescent="0.2">
      <c r="A1077" s="1175"/>
      <c r="B1077" s="1175"/>
      <c r="C1077" s="1175"/>
      <c r="D1077" s="894"/>
      <c r="E1077" s="367"/>
      <c r="F1077" s="1180"/>
      <c r="G1077" s="1216"/>
      <c r="H1077" s="19"/>
      <c r="I1077" s="19"/>
      <c r="J1077" s="1180"/>
      <c r="K1077" s="125"/>
      <c r="L1077" s="280"/>
      <c r="M1077" s="1218"/>
      <c r="N1077" s="325"/>
      <c r="O1077" s="99">
        <f t="shared" si="54"/>
        <v>0</v>
      </c>
      <c r="P1077" s="766"/>
      <c r="Q1077" s="242"/>
      <c r="R1077" s="242"/>
      <c r="S1077" s="382">
        <f t="shared" si="55"/>
        <v>0</v>
      </c>
      <c r="T1077" s="382">
        <f t="shared" si="56"/>
        <v>0</v>
      </c>
      <c r="U1077" s="11"/>
      <c r="V1077" s="8"/>
      <c r="W1077" s="8"/>
      <c r="AE1077" s="8"/>
    </row>
    <row r="1078" spans="1:31" x14ac:dyDescent="0.2">
      <c r="A1078" s="1175"/>
      <c r="B1078" s="1175"/>
      <c r="C1078" s="1175"/>
      <c r="D1078" s="894"/>
      <c r="E1078" s="367"/>
      <c r="F1078" s="1180"/>
      <c r="G1078" s="1216"/>
      <c r="H1078" s="19"/>
      <c r="I1078" s="19"/>
      <c r="J1078" s="1180"/>
      <c r="K1078" s="125"/>
      <c r="L1078" s="280"/>
      <c r="M1078" s="1218"/>
      <c r="N1078" s="325"/>
      <c r="O1078" s="99">
        <f t="shared" si="54"/>
        <v>0</v>
      </c>
      <c r="P1078" s="766"/>
      <c r="Q1078" s="242"/>
      <c r="R1078" s="242"/>
      <c r="S1078" s="382">
        <f t="shared" si="55"/>
        <v>0</v>
      </c>
      <c r="T1078" s="382">
        <f t="shared" si="56"/>
        <v>0</v>
      </c>
      <c r="U1078" s="11"/>
      <c r="V1078" s="8"/>
      <c r="W1078" s="8"/>
      <c r="AE1078" s="8"/>
    </row>
    <row r="1079" spans="1:31" x14ac:dyDescent="0.2">
      <c r="A1079" s="1175"/>
      <c r="B1079" s="1175"/>
      <c r="C1079" s="1175"/>
      <c r="D1079" s="894"/>
      <c r="E1079" s="367"/>
      <c r="F1079" s="1180"/>
      <c r="G1079" s="1216"/>
      <c r="H1079" s="19"/>
      <c r="I1079" s="19"/>
      <c r="J1079" s="1180"/>
      <c r="K1079" s="125"/>
      <c r="L1079" s="280"/>
      <c r="M1079" s="1218"/>
      <c r="N1079" s="325"/>
      <c r="O1079" s="99">
        <f t="shared" si="54"/>
        <v>0</v>
      </c>
      <c r="P1079" s="766"/>
      <c r="Q1079" s="242"/>
      <c r="R1079" s="242"/>
      <c r="S1079" s="382">
        <f t="shared" si="55"/>
        <v>0</v>
      </c>
      <c r="T1079" s="382">
        <f t="shared" si="56"/>
        <v>0</v>
      </c>
      <c r="U1079" s="11"/>
      <c r="V1079" s="8"/>
      <c r="W1079" s="8"/>
      <c r="AE1079" s="8"/>
    </row>
    <row r="1080" spans="1:31" x14ac:dyDescent="0.2">
      <c r="A1080" s="1175"/>
      <c r="B1080" s="1175"/>
      <c r="C1080" s="1175"/>
      <c r="D1080" s="894"/>
      <c r="E1080" s="367"/>
      <c r="F1080" s="1180"/>
      <c r="G1080" s="1216"/>
      <c r="H1080" s="19"/>
      <c r="I1080" s="19"/>
      <c r="J1080" s="1180"/>
      <c r="K1080" s="125"/>
      <c r="L1080" s="280"/>
      <c r="M1080" s="1218"/>
      <c r="N1080" s="325"/>
      <c r="O1080" s="99">
        <f t="shared" si="54"/>
        <v>0</v>
      </c>
      <c r="P1080" s="766"/>
      <c r="Q1080" s="242"/>
      <c r="R1080" s="242"/>
      <c r="S1080" s="382">
        <f t="shared" si="55"/>
        <v>0</v>
      </c>
      <c r="T1080" s="382">
        <f t="shared" si="56"/>
        <v>0</v>
      </c>
      <c r="U1080" s="11"/>
      <c r="V1080" s="8"/>
      <c r="W1080" s="8"/>
      <c r="AE1080" s="8"/>
    </row>
    <row r="1081" spans="1:31" x14ac:dyDescent="0.2">
      <c r="A1081" s="1175"/>
      <c r="B1081" s="1175"/>
      <c r="C1081" s="1175"/>
      <c r="D1081" s="894"/>
      <c r="E1081" s="367"/>
      <c r="F1081" s="1180"/>
      <c r="G1081" s="1216"/>
      <c r="H1081" s="19"/>
      <c r="I1081" s="19"/>
      <c r="J1081" s="1180"/>
      <c r="K1081" s="125"/>
      <c r="L1081" s="280"/>
      <c r="M1081" s="1218"/>
      <c r="N1081" s="325"/>
      <c r="O1081" s="99">
        <f t="shared" si="54"/>
        <v>0</v>
      </c>
      <c r="P1081" s="766"/>
      <c r="Q1081" s="242"/>
      <c r="R1081" s="242"/>
      <c r="S1081" s="382">
        <f t="shared" si="55"/>
        <v>0</v>
      </c>
      <c r="T1081" s="382">
        <f t="shared" si="56"/>
        <v>0</v>
      </c>
      <c r="U1081" s="11"/>
      <c r="V1081" s="8"/>
      <c r="W1081" s="8"/>
      <c r="AE1081" s="8"/>
    </row>
    <row r="1082" spans="1:31" x14ac:dyDescent="0.2">
      <c r="A1082" s="1175"/>
      <c r="B1082" s="1175"/>
      <c r="C1082" s="1175"/>
      <c r="D1082" s="894"/>
      <c r="E1082" s="367"/>
      <c r="F1082" s="1180"/>
      <c r="G1082" s="1216"/>
      <c r="H1082" s="19"/>
      <c r="I1082" s="19"/>
      <c r="J1082" s="1180"/>
      <c r="K1082" s="125"/>
      <c r="L1082" s="280"/>
      <c r="M1082" s="1218"/>
      <c r="N1082" s="325"/>
      <c r="O1082" s="99">
        <f t="shared" si="54"/>
        <v>0</v>
      </c>
      <c r="P1082" s="766"/>
      <c r="Q1082" s="242"/>
      <c r="R1082" s="242"/>
      <c r="S1082" s="382">
        <f t="shared" si="55"/>
        <v>0</v>
      </c>
      <c r="T1082" s="382">
        <f t="shared" si="56"/>
        <v>0</v>
      </c>
      <c r="U1082" s="11"/>
      <c r="V1082" s="8"/>
      <c r="W1082" s="8"/>
      <c r="AE1082" s="8"/>
    </row>
    <row r="1083" spans="1:31" x14ac:dyDescent="0.2">
      <c r="A1083" s="1175"/>
      <c r="B1083" s="1175"/>
      <c r="C1083" s="1175"/>
      <c r="D1083" s="894"/>
      <c r="E1083" s="367"/>
      <c r="F1083" s="1180"/>
      <c r="G1083" s="1216"/>
      <c r="H1083" s="19"/>
      <c r="I1083" s="19"/>
      <c r="J1083" s="1180"/>
      <c r="K1083" s="125"/>
      <c r="L1083" s="280"/>
      <c r="M1083" s="1218"/>
      <c r="N1083" s="325"/>
      <c r="O1083" s="99">
        <f t="shared" si="54"/>
        <v>0</v>
      </c>
      <c r="P1083" s="766"/>
      <c r="Q1083" s="242"/>
      <c r="R1083" s="242"/>
      <c r="S1083" s="382">
        <f t="shared" si="55"/>
        <v>0</v>
      </c>
      <c r="T1083" s="382">
        <f t="shared" si="56"/>
        <v>0</v>
      </c>
      <c r="U1083" s="11"/>
      <c r="V1083" s="8"/>
      <c r="W1083" s="8"/>
      <c r="AE1083" s="8"/>
    </row>
    <row r="1084" spans="1:31" x14ac:dyDescent="0.2">
      <c r="A1084" s="1175"/>
      <c r="B1084" s="1175"/>
      <c r="C1084" s="1175"/>
      <c r="D1084" s="894"/>
      <c r="E1084" s="367"/>
      <c r="F1084" s="1180"/>
      <c r="G1084" s="1216"/>
      <c r="H1084" s="19"/>
      <c r="I1084" s="19"/>
      <c r="J1084" s="1180"/>
      <c r="K1084" s="125"/>
      <c r="L1084" s="280"/>
      <c r="M1084" s="1218"/>
      <c r="N1084" s="325"/>
      <c r="O1084" s="99">
        <f t="shared" si="54"/>
        <v>0</v>
      </c>
      <c r="P1084" s="766"/>
      <c r="Q1084" s="242"/>
      <c r="R1084" s="242"/>
      <c r="S1084" s="382">
        <f t="shared" si="55"/>
        <v>0</v>
      </c>
      <c r="T1084" s="382">
        <f t="shared" si="56"/>
        <v>0</v>
      </c>
      <c r="U1084" s="11"/>
      <c r="V1084" s="8"/>
      <c r="W1084" s="8"/>
      <c r="AE1084" s="8"/>
    </row>
    <row r="1085" spans="1:31" x14ac:dyDescent="0.2">
      <c r="A1085" s="1175"/>
      <c r="B1085" s="1175"/>
      <c r="C1085" s="1175"/>
      <c r="D1085" s="894"/>
      <c r="E1085" s="367"/>
      <c r="F1085" s="1180"/>
      <c r="G1085" s="1216"/>
      <c r="H1085" s="19"/>
      <c r="I1085" s="19"/>
      <c r="J1085" s="1180"/>
      <c r="K1085" s="125"/>
      <c r="L1085" s="280"/>
      <c r="M1085" s="1218"/>
      <c r="N1085" s="325"/>
      <c r="O1085" s="99">
        <f t="shared" si="54"/>
        <v>0</v>
      </c>
      <c r="P1085" s="766"/>
      <c r="Q1085" s="242"/>
      <c r="R1085" s="242"/>
      <c r="S1085" s="382">
        <f t="shared" si="55"/>
        <v>0</v>
      </c>
      <c r="T1085" s="382">
        <f t="shared" si="56"/>
        <v>0</v>
      </c>
      <c r="U1085" s="11"/>
      <c r="V1085" s="8"/>
      <c r="W1085" s="8"/>
      <c r="AE1085" s="8"/>
    </row>
    <row r="1086" spans="1:31" x14ac:dyDescent="0.2">
      <c r="A1086" s="1175"/>
      <c r="B1086" s="1175"/>
      <c r="C1086" s="1175"/>
      <c r="D1086" s="894"/>
      <c r="E1086" s="367"/>
      <c r="F1086" s="1180"/>
      <c r="G1086" s="1216"/>
      <c r="H1086" s="19"/>
      <c r="I1086" s="19"/>
      <c r="J1086" s="1180"/>
      <c r="K1086" s="125"/>
      <c r="L1086" s="280"/>
      <c r="M1086" s="1218"/>
      <c r="N1086" s="325"/>
      <c r="O1086" s="99">
        <f t="shared" si="54"/>
        <v>0</v>
      </c>
      <c r="P1086" s="766"/>
      <c r="Q1086" s="242"/>
      <c r="R1086" s="242"/>
      <c r="S1086" s="382">
        <f t="shared" si="55"/>
        <v>0</v>
      </c>
      <c r="T1086" s="382">
        <f t="shared" si="56"/>
        <v>0</v>
      </c>
      <c r="U1086" s="11"/>
      <c r="V1086" s="8"/>
      <c r="W1086" s="8"/>
      <c r="AE1086" s="8"/>
    </row>
    <row r="1087" spans="1:31" x14ac:dyDescent="0.2">
      <c r="A1087" s="1175"/>
      <c r="B1087" s="1175"/>
      <c r="C1087" s="1175"/>
      <c r="D1087" s="894"/>
      <c r="E1087" s="367"/>
      <c r="F1087" s="1180"/>
      <c r="G1087" s="1216"/>
      <c r="H1087" s="19"/>
      <c r="I1087" s="19"/>
      <c r="J1087" s="1180"/>
      <c r="K1087" s="125"/>
      <c r="L1087" s="280"/>
      <c r="M1087" s="1218"/>
      <c r="N1087" s="325"/>
      <c r="O1087" s="99">
        <f t="shared" si="54"/>
        <v>0</v>
      </c>
      <c r="P1087" s="766"/>
      <c r="Q1087" s="242"/>
      <c r="R1087" s="242"/>
      <c r="S1087" s="382">
        <f t="shared" si="55"/>
        <v>0</v>
      </c>
      <c r="T1087" s="382">
        <f t="shared" si="56"/>
        <v>0</v>
      </c>
      <c r="U1087" s="11"/>
      <c r="V1087" s="8"/>
      <c r="W1087" s="8"/>
      <c r="AE1087" s="8"/>
    </row>
    <row r="1088" spans="1:31" x14ac:dyDescent="0.2">
      <c r="A1088" s="1175"/>
      <c r="B1088" s="1175"/>
      <c r="C1088" s="1175"/>
      <c r="D1088" s="894"/>
      <c r="E1088" s="367"/>
      <c r="F1088" s="1180"/>
      <c r="G1088" s="1216"/>
      <c r="H1088" s="19"/>
      <c r="I1088" s="19"/>
      <c r="J1088" s="1180"/>
      <c r="K1088" s="125"/>
      <c r="L1088" s="280"/>
      <c r="M1088" s="1218"/>
      <c r="N1088" s="325"/>
      <c r="O1088" s="99">
        <f t="shared" si="54"/>
        <v>0</v>
      </c>
      <c r="P1088" s="766"/>
      <c r="Q1088" s="242"/>
      <c r="R1088" s="242"/>
      <c r="S1088" s="382">
        <f t="shared" si="55"/>
        <v>0</v>
      </c>
      <c r="T1088" s="382">
        <f t="shared" si="56"/>
        <v>0</v>
      </c>
      <c r="U1088" s="11"/>
      <c r="V1088" s="8"/>
      <c r="W1088" s="8"/>
      <c r="AE1088" s="8"/>
    </row>
    <row r="1089" spans="1:31" x14ac:dyDescent="0.2">
      <c r="A1089" s="1175"/>
      <c r="B1089" s="1175"/>
      <c r="C1089" s="1175"/>
      <c r="D1089" s="894"/>
      <c r="E1089" s="367"/>
      <c r="F1089" s="1180"/>
      <c r="G1089" s="1216"/>
      <c r="H1089" s="19"/>
      <c r="I1089" s="19"/>
      <c r="J1089" s="1180"/>
      <c r="K1089" s="125"/>
      <c r="L1089" s="280"/>
      <c r="M1089" s="1218"/>
      <c r="N1089" s="325"/>
      <c r="O1089" s="99">
        <f t="shared" si="54"/>
        <v>0</v>
      </c>
      <c r="P1089" s="766"/>
      <c r="Q1089" s="242"/>
      <c r="R1089" s="242"/>
      <c r="S1089" s="382">
        <f t="shared" si="55"/>
        <v>0</v>
      </c>
      <c r="T1089" s="382">
        <f t="shared" si="56"/>
        <v>0</v>
      </c>
      <c r="U1089" s="11"/>
      <c r="V1089" s="8"/>
      <c r="W1089" s="8"/>
      <c r="AE1089" s="8"/>
    </row>
    <row r="1090" spans="1:31" x14ac:dyDescent="0.2">
      <c r="A1090" s="1175"/>
      <c r="B1090" s="1175"/>
      <c r="C1090" s="1175"/>
      <c r="D1090" s="894"/>
      <c r="E1090" s="367"/>
      <c r="F1090" s="1180"/>
      <c r="G1090" s="1216"/>
      <c r="H1090" s="19"/>
      <c r="I1090" s="19"/>
      <c r="J1090" s="1180"/>
      <c r="K1090" s="125"/>
      <c r="L1090" s="280"/>
      <c r="M1090" s="1218"/>
      <c r="N1090" s="325"/>
      <c r="O1090" s="99">
        <f t="shared" si="54"/>
        <v>0</v>
      </c>
      <c r="P1090" s="766"/>
      <c r="Q1090" s="242"/>
      <c r="R1090" s="242"/>
      <c r="S1090" s="382">
        <f t="shared" si="55"/>
        <v>0</v>
      </c>
      <c r="T1090" s="382">
        <f t="shared" si="56"/>
        <v>0</v>
      </c>
      <c r="U1090" s="11"/>
      <c r="V1090" s="8"/>
      <c r="W1090" s="8"/>
      <c r="AE1090" s="8"/>
    </row>
    <row r="1091" spans="1:31" x14ac:dyDescent="0.2">
      <c r="A1091" s="1175"/>
      <c r="B1091" s="1175"/>
      <c r="C1091" s="1175"/>
      <c r="D1091" s="894"/>
      <c r="E1091" s="367"/>
      <c r="F1091" s="1180"/>
      <c r="G1091" s="1216"/>
      <c r="H1091" s="19"/>
      <c r="I1091" s="19"/>
      <c r="J1091" s="1180"/>
      <c r="K1091" s="125"/>
      <c r="L1091" s="280"/>
      <c r="M1091" s="1218"/>
      <c r="N1091" s="325"/>
      <c r="O1091" s="99">
        <f t="shared" si="54"/>
        <v>0</v>
      </c>
      <c r="P1091" s="766"/>
      <c r="Q1091" s="242"/>
      <c r="R1091" s="242"/>
      <c r="S1091" s="382">
        <f t="shared" si="55"/>
        <v>0</v>
      </c>
      <c r="T1091" s="382">
        <f t="shared" si="56"/>
        <v>0</v>
      </c>
      <c r="U1091" s="11"/>
      <c r="V1091" s="8"/>
      <c r="W1091" s="8"/>
      <c r="AE1091" s="8"/>
    </row>
    <row r="1092" spans="1:31" x14ac:dyDescent="0.2">
      <c r="A1092" s="1175"/>
      <c r="B1092" s="1175"/>
      <c r="C1092" s="1175"/>
      <c r="D1092" s="894"/>
      <c r="E1092" s="367"/>
      <c r="F1092" s="1180"/>
      <c r="G1092" s="1216"/>
      <c r="H1092" s="19"/>
      <c r="I1092" s="19"/>
      <c r="J1092" s="1180"/>
      <c r="K1092" s="125"/>
      <c r="L1092" s="280"/>
      <c r="M1092" s="1218"/>
      <c r="N1092" s="325"/>
      <c r="O1092" s="99">
        <f t="shared" si="54"/>
        <v>0</v>
      </c>
      <c r="P1092" s="766"/>
      <c r="Q1092" s="242"/>
      <c r="R1092" s="242"/>
      <c r="S1092" s="382">
        <f t="shared" si="55"/>
        <v>0</v>
      </c>
      <c r="T1092" s="382">
        <f t="shared" si="56"/>
        <v>0</v>
      </c>
      <c r="U1092" s="11"/>
      <c r="V1092" s="8"/>
      <c r="W1092" s="8"/>
      <c r="AE1092" s="8"/>
    </row>
    <row r="1093" spans="1:31" x14ac:dyDescent="0.2">
      <c r="A1093" s="1175"/>
      <c r="B1093" s="1175"/>
      <c r="C1093" s="1175"/>
      <c r="D1093" s="894"/>
      <c r="E1093" s="367"/>
      <c r="F1093" s="1180"/>
      <c r="G1093" s="1216"/>
      <c r="H1093" s="19"/>
      <c r="I1093" s="19"/>
      <c r="J1093" s="1180"/>
      <c r="K1093" s="125"/>
      <c r="L1093" s="280"/>
      <c r="M1093" s="1218"/>
      <c r="N1093" s="325"/>
      <c r="O1093" s="99">
        <f t="shared" si="54"/>
        <v>0</v>
      </c>
      <c r="P1093" s="766"/>
      <c r="Q1093" s="242"/>
      <c r="R1093" s="242"/>
      <c r="S1093" s="382">
        <f t="shared" si="55"/>
        <v>0</v>
      </c>
      <c r="T1093" s="382">
        <f t="shared" si="56"/>
        <v>0</v>
      </c>
      <c r="U1093" s="11"/>
      <c r="V1093" s="8"/>
      <c r="W1093" s="8"/>
      <c r="AE1093" s="8"/>
    </row>
    <row r="1094" spans="1:31" x14ac:dyDescent="0.2">
      <c r="A1094" s="1175"/>
      <c r="B1094" s="1175"/>
      <c r="C1094" s="1175"/>
      <c r="D1094" s="894"/>
      <c r="E1094" s="367"/>
      <c r="F1094" s="1180"/>
      <c r="G1094" s="1216"/>
      <c r="H1094" s="19"/>
      <c r="I1094" s="19"/>
      <c r="J1094" s="1180"/>
      <c r="K1094" s="125"/>
      <c r="L1094" s="280"/>
      <c r="M1094" s="1218"/>
      <c r="N1094" s="325"/>
      <c r="O1094" s="99">
        <f t="shared" si="54"/>
        <v>0</v>
      </c>
      <c r="P1094" s="766"/>
      <c r="Q1094" s="242"/>
      <c r="R1094" s="242"/>
      <c r="S1094" s="382">
        <f t="shared" si="55"/>
        <v>0</v>
      </c>
      <c r="T1094" s="382">
        <f t="shared" si="56"/>
        <v>0</v>
      </c>
      <c r="U1094" s="11"/>
      <c r="V1094" s="8"/>
      <c r="W1094" s="8"/>
      <c r="AE1094" s="8"/>
    </row>
    <row r="1095" spans="1:31" x14ac:dyDescent="0.2">
      <c r="A1095" s="1175"/>
      <c r="B1095" s="1175"/>
      <c r="C1095" s="1175"/>
      <c r="D1095" s="894"/>
      <c r="E1095" s="367"/>
      <c r="F1095" s="1180"/>
      <c r="G1095" s="1216"/>
      <c r="H1095" s="19"/>
      <c r="I1095" s="19"/>
      <c r="J1095" s="1180"/>
      <c r="K1095" s="125"/>
      <c r="L1095" s="280"/>
      <c r="M1095" s="1218"/>
      <c r="N1095" s="325"/>
      <c r="O1095" s="99">
        <f t="shared" si="54"/>
        <v>0</v>
      </c>
      <c r="P1095" s="766"/>
      <c r="Q1095" s="242"/>
      <c r="R1095" s="242"/>
      <c r="S1095" s="382">
        <f t="shared" si="55"/>
        <v>0</v>
      </c>
      <c r="T1095" s="382">
        <f t="shared" si="56"/>
        <v>0</v>
      </c>
      <c r="U1095" s="11"/>
      <c r="V1095" s="8"/>
      <c r="W1095" s="8"/>
      <c r="AE1095" s="8"/>
    </row>
    <row r="1096" spans="1:31" x14ac:dyDescent="0.2">
      <c r="A1096" s="1175"/>
      <c r="B1096" s="1175"/>
      <c r="C1096" s="1175"/>
      <c r="D1096" s="894"/>
      <c r="E1096" s="367"/>
      <c r="F1096" s="1180"/>
      <c r="G1096" s="1216"/>
      <c r="H1096" s="19"/>
      <c r="I1096" s="19"/>
      <c r="J1096" s="1180"/>
      <c r="K1096" s="125"/>
      <c r="L1096" s="280"/>
      <c r="M1096" s="1218"/>
      <c r="N1096" s="325"/>
      <c r="O1096" s="99">
        <f t="shared" si="54"/>
        <v>0</v>
      </c>
      <c r="P1096" s="766"/>
      <c r="Q1096" s="242"/>
      <c r="R1096" s="242"/>
      <c r="S1096" s="382">
        <f t="shared" si="55"/>
        <v>0</v>
      </c>
      <c r="T1096" s="382">
        <f t="shared" si="56"/>
        <v>0</v>
      </c>
      <c r="U1096" s="11"/>
      <c r="V1096" s="8"/>
      <c r="W1096" s="8"/>
      <c r="AE1096" s="8"/>
    </row>
    <row r="1097" spans="1:31" x14ac:dyDescent="0.2">
      <c r="A1097" s="1175"/>
      <c r="B1097" s="1175"/>
      <c r="C1097" s="1175"/>
      <c r="D1097" s="894"/>
      <c r="E1097" s="367"/>
      <c r="F1097" s="1180"/>
      <c r="G1097" s="1216"/>
      <c r="H1097" s="19"/>
      <c r="I1097" s="19"/>
      <c r="J1097" s="1180"/>
      <c r="K1097" s="125"/>
      <c r="L1097" s="280"/>
      <c r="M1097" s="1218"/>
      <c r="N1097" s="325"/>
      <c r="O1097" s="99">
        <f t="shared" si="54"/>
        <v>0</v>
      </c>
      <c r="P1097" s="766"/>
      <c r="Q1097" s="242"/>
      <c r="R1097" s="242"/>
      <c r="S1097" s="382">
        <f t="shared" si="55"/>
        <v>0</v>
      </c>
      <c r="T1097" s="382">
        <f t="shared" si="56"/>
        <v>0</v>
      </c>
      <c r="U1097" s="11"/>
      <c r="V1097" s="8"/>
      <c r="W1097" s="8"/>
      <c r="AE1097" s="8"/>
    </row>
    <row r="1098" spans="1:31" x14ac:dyDescent="0.2">
      <c r="A1098" s="1175"/>
      <c r="B1098" s="1175"/>
      <c r="C1098" s="1175"/>
      <c r="D1098" s="894"/>
      <c r="E1098" s="367"/>
      <c r="F1098" s="1180"/>
      <c r="G1098" s="1216"/>
      <c r="H1098" s="19"/>
      <c r="I1098" s="19"/>
      <c r="J1098" s="1180"/>
      <c r="K1098" s="125"/>
      <c r="L1098" s="280"/>
      <c r="M1098" s="1218"/>
      <c r="N1098" s="325"/>
      <c r="O1098" s="99">
        <f t="shared" si="54"/>
        <v>0</v>
      </c>
      <c r="P1098" s="766"/>
      <c r="Q1098" s="242"/>
      <c r="R1098" s="242"/>
      <c r="S1098" s="382">
        <f t="shared" si="55"/>
        <v>0</v>
      </c>
      <c r="T1098" s="382">
        <f t="shared" si="56"/>
        <v>0</v>
      </c>
      <c r="U1098" s="11"/>
      <c r="V1098" s="8"/>
      <c r="W1098" s="8"/>
      <c r="AE1098" s="8"/>
    </row>
    <row r="1099" spans="1:31" x14ac:dyDescent="0.2">
      <c r="A1099" s="1175"/>
      <c r="B1099" s="1175"/>
      <c r="C1099" s="1175"/>
      <c r="D1099" s="894"/>
      <c r="E1099" s="367"/>
      <c r="F1099" s="1180"/>
      <c r="G1099" s="1216"/>
      <c r="H1099" s="19"/>
      <c r="I1099" s="19"/>
      <c r="J1099" s="1180"/>
      <c r="K1099" s="125"/>
      <c r="L1099" s="280"/>
      <c r="M1099" s="1218"/>
      <c r="N1099" s="325"/>
      <c r="O1099" s="99">
        <f t="shared" si="54"/>
        <v>0</v>
      </c>
      <c r="P1099" s="766"/>
      <c r="Q1099" s="242"/>
      <c r="R1099" s="242"/>
      <c r="S1099" s="382">
        <f t="shared" si="55"/>
        <v>0</v>
      </c>
      <c r="T1099" s="382">
        <f t="shared" si="56"/>
        <v>0</v>
      </c>
      <c r="U1099" s="11"/>
      <c r="V1099" s="8"/>
      <c r="W1099" s="8"/>
      <c r="AE1099" s="8"/>
    </row>
    <row r="1100" spans="1:31" x14ac:dyDescent="0.2">
      <c r="A1100" s="1175"/>
      <c r="B1100" s="1175"/>
      <c r="C1100" s="1175"/>
      <c r="D1100" s="894"/>
      <c r="E1100" s="367"/>
      <c r="F1100" s="1180"/>
      <c r="G1100" s="1216"/>
      <c r="H1100" s="19"/>
      <c r="I1100" s="19"/>
      <c r="J1100" s="1180"/>
      <c r="K1100" s="125"/>
      <c r="L1100" s="280"/>
      <c r="M1100" s="1218"/>
      <c r="N1100" s="325"/>
      <c r="O1100" s="99">
        <f t="shared" si="54"/>
        <v>0</v>
      </c>
      <c r="P1100" s="766"/>
      <c r="Q1100" s="242"/>
      <c r="R1100" s="242"/>
      <c r="S1100" s="382">
        <f t="shared" si="55"/>
        <v>0</v>
      </c>
      <c r="T1100" s="382">
        <f t="shared" si="56"/>
        <v>0</v>
      </c>
      <c r="U1100" s="11"/>
      <c r="V1100" s="8"/>
      <c r="W1100" s="8"/>
      <c r="AE1100" s="8"/>
    </row>
    <row r="1101" spans="1:31" x14ac:dyDescent="0.2">
      <c r="A1101" s="1175"/>
      <c r="B1101" s="1175"/>
      <c r="C1101" s="1175"/>
      <c r="D1101" s="894"/>
      <c r="E1101" s="367"/>
      <c r="F1101" s="1180"/>
      <c r="G1101" s="1216"/>
      <c r="H1101" s="19"/>
      <c r="I1101" s="19"/>
      <c r="J1101" s="1180"/>
      <c r="K1101" s="125"/>
      <c r="L1101" s="280"/>
      <c r="M1101" s="1218"/>
      <c r="N1101" s="325"/>
      <c r="O1101" s="99">
        <f t="shared" si="54"/>
        <v>0</v>
      </c>
      <c r="P1101" s="766"/>
      <c r="Q1101" s="242"/>
      <c r="R1101" s="242"/>
      <c r="S1101" s="382">
        <f t="shared" si="55"/>
        <v>0</v>
      </c>
      <c r="T1101" s="382">
        <f t="shared" si="56"/>
        <v>0</v>
      </c>
      <c r="U1101" s="11"/>
      <c r="V1101" s="8"/>
      <c r="W1101" s="8"/>
      <c r="AE1101" s="8"/>
    </row>
    <row r="1102" spans="1:31" x14ac:dyDescent="0.2">
      <c r="A1102" s="1175"/>
      <c r="B1102" s="1175"/>
      <c r="C1102" s="1175"/>
      <c r="D1102" s="894"/>
      <c r="E1102" s="367"/>
      <c r="F1102" s="1180"/>
      <c r="G1102" s="1216"/>
      <c r="H1102" s="19"/>
      <c r="I1102" s="19"/>
      <c r="J1102" s="1180"/>
      <c r="K1102" s="125"/>
      <c r="L1102" s="280"/>
      <c r="M1102" s="1218"/>
      <c r="N1102" s="325"/>
      <c r="O1102" s="99">
        <f t="shared" si="54"/>
        <v>0</v>
      </c>
      <c r="P1102" s="766"/>
      <c r="Q1102" s="242"/>
      <c r="R1102" s="242"/>
      <c r="S1102" s="382">
        <f t="shared" si="55"/>
        <v>0</v>
      </c>
      <c r="T1102" s="382">
        <f t="shared" si="56"/>
        <v>0</v>
      </c>
      <c r="U1102" s="11"/>
      <c r="V1102" s="8"/>
      <c r="W1102" s="8"/>
      <c r="AE1102" s="8"/>
    </row>
    <row r="1103" spans="1:31" x14ac:dyDescent="0.2">
      <c r="A1103" s="1175"/>
      <c r="B1103" s="1175"/>
      <c r="C1103" s="1175"/>
      <c r="D1103" s="894"/>
      <c r="E1103" s="367"/>
      <c r="F1103" s="1180"/>
      <c r="G1103" s="1216"/>
      <c r="H1103" s="19"/>
      <c r="I1103" s="19"/>
      <c r="J1103" s="1180"/>
      <c r="K1103" s="125"/>
      <c r="L1103" s="280"/>
      <c r="M1103" s="1218"/>
      <c r="N1103" s="325"/>
      <c r="O1103" s="99">
        <f t="shared" si="54"/>
        <v>0</v>
      </c>
      <c r="P1103" s="766"/>
      <c r="Q1103" s="242"/>
      <c r="R1103" s="242"/>
      <c r="S1103" s="382">
        <f t="shared" si="55"/>
        <v>0</v>
      </c>
      <c r="T1103" s="382">
        <f t="shared" si="56"/>
        <v>0</v>
      </c>
      <c r="U1103" s="11"/>
      <c r="V1103" s="8"/>
      <c r="W1103" s="8"/>
      <c r="AE1103" s="8"/>
    </row>
    <row r="1104" spans="1:31" x14ac:dyDescent="0.2">
      <c r="A1104" s="1175"/>
      <c r="B1104" s="1175"/>
      <c r="C1104" s="1175"/>
      <c r="D1104" s="894"/>
      <c r="E1104" s="367"/>
      <c r="F1104" s="1180"/>
      <c r="G1104" s="1216"/>
      <c r="H1104" s="19"/>
      <c r="I1104" s="19"/>
      <c r="J1104" s="1180"/>
      <c r="K1104" s="125"/>
      <c r="L1104" s="280"/>
      <c r="M1104" s="1218"/>
      <c r="N1104" s="325"/>
      <c r="O1104" s="99">
        <f t="shared" si="54"/>
        <v>0</v>
      </c>
      <c r="P1104" s="766"/>
      <c r="Q1104" s="242"/>
      <c r="R1104" s="242"/>
      <c r="S1104" s="382">
        <f t="shared" si="55"/>
        <v>0</v>
      </c>
      <c r="T1104" s="382">
        <f t="shared" si="56"/>
        <v>0</v>
      </c>
      <c r="U1104" s="11"/>
      <c r="V1104" s="8"/>
      <c r="W1104" s="8"/>
      <c r="AE1104" s="8"/>
    </row>
    <row r="1105" spans="1:31" x14ac:dyDescent="0.2">
      <c r="A1105" s="1175"/>
      <c r="B1105" s="1175"/>
      <c r="C1105" s="1175"/>
      <c r="D1105" s="894"/>
      <c r="E1105" s="367"/>
      <c r="F1105" s="1180"/>
      <c r="G1105" s="1216"/>
      <c r="H1105" s="19"/>
      <c r="I1105" s="19"/>
      <c r="J1105" s="1180"/>
      <c r="K1105" s="125"/>
      <c r="L1105" s="280"/>
      <c r="M1105" s="1218"/>
      <c r="N1105" s="325"/>
      <c r="O1105" s="99">
        <f t="shared" si="54"/>
        <v>0</v>
      </c>
      <c r="P1105" s="766"/>
      <c r="Q1105" s="242"/>
      <c r="R1105" s="242"/>
      <c r="S1105" s="382">
        <f t="shared" si="55"/>
        <v>0</v>
      </c>
      <c r="T1105" s="382">
        <f t="shared" si="56"/>
        <v>0</v>
      </c>
      <c r="U1105" s="11"/>
      <c r="V1105" s="8"/>
      <c r="W1105" s="8"/>
      <c r="AE1105" s="8"/>
    </row>
    <row r="1106" spans="1:31" x14ac:dyDescent="0.2">
      <c r="A1106" s="1175"/>
      <c r="B1106" s="1175"/>
      <c r="C1106" s="1175"/>
      <c r="D1106" s="894"/>
      <c r="E1106" s="367"/>
      <c r="F1106" s="1180"/>
      <c r="G1106" s="1216"/>
      <c r="H1106" s="19"/>
      <c r="I1106" s="19"/>
      <c r="J1106" s="1180"/>
      <c r="K1106" s="125"/>
      <c r="L1106" s="280"/>
      <c r="M1106" s="1218"/>
      <c r="N1106" s="325"/>
      <c r="O1106" s="99">
        <f t="shared" si="54"/>
        <v>0</v>
      </c>
      <c r="P1106" s="766"/>
      <c r="Q1106" s="242"/>
      <c r="R1106" s="242"/>
      <c r="S1106" s="382">
        <f t="shared" si="55"/>
        <v>0</v>
      </c>
      <c r="T1106" s="382">
        <f t="shared" si="56"/>
        <v>0</v>
      </c>
      <c r="U1106" s="11"/>
      <c r="V1106" s="8"/>
      <c r="W1106" s="8"/>
      <c r="AE1106" s="8"/>
    </row>
    <row r="1107" spans="1:31" x14ac:dyDescent="0.2">
      <c r="A1107" s="1175"/>
      <c r="B1107" s="1175"/>
      <c r="C1107" s="1175"/>
      <c r="D1107" s="894"/>
      <c r="E1107" s="367"/>
      <c r="F1107" s="1180"/>
      <c r="G1107" s="1216"/>
      <c r="H1107" s="19"/>
      <c r="I1107" s="19"/>
      <c r="J1107" s="1180"/>
      <c r="K1107" s="125"/>
      <c r="L1107" s="280"/>
      <c r="M1107" s="1218"/>
      <c r="N1107" s="325"/>
      <c r="O1107" s="99">
        <f t="shared" si="54"/>
        <v>0</v>
      </c>
      <c r="P1107" s="766"/>
      <c r="Q1107" s="242"/>
      <c r="R1107" s="242"/>
      <c r="S1107" s="382">
        <f t="shared" si="55"/>
        <v>0</v>
      </c>
      <c r="T1107" s="382">
        <f t="shared" si="56"/>
        <v>0</v>
      </c>
      <c r="U1107" s="11"/>
      <c r="V1107" s="8"/>
      <c r="W1107" s="8"/>
      <c r="AE1107" s="8"/>
    </row>
    <row r="1108" spans="1:31" x14ac:dyDescent="0.2">
      <c r="A1108" s="1175"/>
      <c r="B1108" s="1175"/>
      <c r="C1108" s="1175"/>
      <c r="D1108" s="894"/>
      <c r="E1108" s="367"/>
      <c r="F1108" s="1180"/>
      <c r="G1108" s="1216"/>
      <c r="H1108" s="19"/>
      <c r="I1108" s="19"/>
      <c r="J1108" s="1180"/>
      <c r="K1108" s="125"/>
      <c r="L1108" s="280"/>
      <c r="M1108" s="1218"/>
      <c r="N1108" s="325"/>
      <c r="O1108" s="99">
        <f t="shared" si="54"/>
        <v>0</v>
      </c>
      <c r="P1108" s="766"/>
      <c r="Q1108" s="242"/>
      <c r="R1108" s="242"/>
      <c r="S1108" s="382">
        <f t="shared" si="55"/>
        <v>0</v>
      </c>
      <c r="T1108" s="382">
        <f t="shared" si="56"/>
        <v>0</v>
      </c>
      <c r="U1108" s="11"/>
      <c r="V1108" s="8"/>
      <c r="W1108" s="8"/>
      <c r="AE1108" s="8"/>
    </row>
    <row r="1109" spans="1:31" x14ac:dyDescent="0.2">
      <c r="A1109" s="1175"/>
      <c r="B1109" s="1175"/>
      <c r="C1109" s="1175"/>
      <c r="D1109" s="894"/>
      <c r="E1109" s="367"/>
      <c r="F1109" s="1180"/>
      <c r="G1109" s="1216"/>
      <c r="H1109" s="19"/>
      <c r="I1109" s="19"/>
      <c r="J1109" s="1180"/>
      <c r="K1109" s="125"/>
      <c r="L1109" s="280"/>
      <c r="M1109" s="1218"/>
      <c r="N1109" s="325"/>
      <c r="O1109" s="99">
        <f t="shared" si="54"/>
        <v>0</v>
      </c>
      <c r="P1109" s="766"/>
      <c r="Q1109" s="242"/>
      <c r="R1109" s="242"/>
      <c r="S1109" s="382">
        <f t="shared" si="55"/>
        <v>0</v>
      </c>
      <c r="T1109" s="382">
        <f t="shared" si="56"/>
        <v>0</v>
      </c>
      <c r="U1109" s="11"/>
      <c r="V1109" s="8"/>
      <c r="W1109" s="8"/>
      <c r="AE1109" s="8"/>
    </row>
    <row r="1110" spans="1:31" x14ac:dyDescent="0.2">
      <c r="A1110" s="1175"/>
      <c r="B1110" s="1175"/>
      <c r="C1110" s="1175"/>
      <c r="D1110" s="894"/>
      <c r="E1110" s="367"/>
      <c r="F1110" s="1180"/>
      <c r="G1110" s="1216"/>
      <c r="H1110" s="19"/>
      <c r="I1110" s="19"/>
      <c r="J1110" s="1180"/>
      <c r="K1110" s="125"/>
      <c r="L1110" s="280"/>
      <c r="M1110" s="1218"/>
      <c r="N1110" s="325"/>
      <c r="O1110" s="99">
        <f t="shared" si="54"/>
        <v>0</v>
      </c>
      <c r="P1110" s="766"/>
      <c r="Q1110" s="242"/>
      <c r="R1110" s="242"/>
      <c r="S1110" s="382">
        <f t="shared" si="55"/>
        <v>0</v>
      </c>
      <c r="T1110" s="382">
        <f t="shared" si="56"/>
        <v>0</v>
      </c>
      <c r="U1110" s="11"/>
      <c r="V1110" s="8"/>
      <c r="W1110" s="8"/>
      <c r="AE1110" s="8"/>
    </row>
    <row r="1111" spans="1:31" x14ac:dyDescent="0.2">
      <c r="A1111" s="1175"/>
      <c r="B1111" s="1175"/>
      <c r="C1111" s="1175"/>
      <c r="D1111" s="894"/>
      <c r="E1111" s="367"/>
      <c r="F1111" s="1180"/>
      <c r="G1111" s="1216"/>
      <c r="H1111" s="19"/>
      <c r="I1111" s="19"/>
      <c r="J1111" s="1180"/>
      <c r="K1111" s="125"/>
      <c r="L1111" s="280"/>
      <c r="M1111" s="1218"/>
      <c r="N1111" s="325"/>
      <c r="O1111" s="99">
        <f t="shared" si="54"/>
        <v>0</v>
      </c>
      <c r="P1111" s="766"/>
      <c r="Q1111" s="242"/>
      <c r="R1111" s="242"/>
      <c r="S1111" s="382">
        <f t="shared" si="55"/>
        <v>0</v>
      </c>
      <c r="T1111" s="382">
        <f t="shared" si="56"/>
        <v>0</v>
      </c>
      <c r="U1111" s="11"/>
      <c r="V1111" s="8"/>
      <c r="W1111" s="8"/>
      <c r="AE1111" s="8"/>
    </row>
    <row r="1112" spans="1:31" x14ac:dyDescent="0.2">
      <c r="A1112" s="1175"/>
      <c r="B1112" s="1175"/>
      <c r="C1112" s="1175"/>
      <c r="D1112" s="894"/>
      <c r="E1112" s="367"/>
      <c r="F1112" s="1180"/>
      <c r="G1112" s="1216"/>
      <c r="H1112" s="19"/>
      <c r="I1112" s="19"/>
      <c r="J1112" s="1180"/>
      <c r="K1112" s="125"/>
      <c r="L1112" s="280"/>
      <c r="M1112" s="1218"/>
      <c r="N1112" s="325"/>
      <c r="O1112" s="99">
        <f t="shared" si="54"/>
        <v>0</v>
      </c>
      <c r="P1112" s="766"/>
      <c r="Q1112" s="242"/>
      <c r="R1112" s="242"/>
      <c r="S1112" s="382">
        <f t="shared" si="55"/>
        <v>0</v>
      </c>
      <c r="T1112" s="382">
        <f t="shared" si="56"/>
        <v>0</v>
      </c>
      <c r="U1112" s="11"/>
      <c r="V1112" s="8"/>
      <c r="W1112" s="8"/>
      <c r="AE1112" s="8"/>
    </row>
    <row r="1113" spans="1:31" x14ac:dyDescent="0.2">
      <c r="A1113" s="1175"/>
      <c r="B1113" s="1175"/>
      <c r="C1113" s="1175"/>
      <c r="D1113" s="894"/>
      <c r="E1113" s="367"/>
      <c r="F1113" s="1180"/>
      <c r="G1113" s="1216"/>
      <c r="H1113" s="19"/>
      <c r="I1113" s="19"/>
      <c r="J1113" s="1180"/>
      <c r="K1113" s="125"/>
      <c r="L1113" s="280"/>
      <c r="M1113" s="1218"/>
      <c r="N1113" s="325"/>
      <c r="O1113" s="99">
        <f t="shared" si="54"/>
        <v>0</v>
      </c>
      <c r="P1113" s="766"/>
      <c r="Q1113" s="242"/>
      <c r="R1113" s="242"/>
      <c r="S1113" s="382">
        <f t="shared" si="55"/>
        <v>0</v>
      </c>
      <c r="T1113" s="382">
        <f t="shared" si="56"/>
        <v>0</v>
      </c>
      <c r="U1113" s="11"/>
      <c r="V1113" s="8"/>
      <c r="W1113" s="8"/>
      <c r="AE1113" s="8"/>
    </row>
    <row r="1114" spans="1:31" x14ac:dyDescent="0.2">
      <c r="A1114" s="1175"/>
      <c r="B1114" s="1175"/>
      <c r="C1114" s="1175"/>
      <c r="D1114" s="894"/>
      <c r="E1114" s="367"/>
      <c r="F1114" s="1180"/>
      <c r="G1114" s="1216"/>
      <c r="H1114" s="19"/>
      <c r="I1114" s="19"/>
      <c r="J1114" s="1180"/>
      <c r="K1114" s="125"/>
      <c r="L1114" s="280"/>
      <c r="M1114" s="1218"/>
      <c r="N1114" s="325"/>
      <c r="O1114" s="99">
        <f t="shared" si="54"/>
        <v>0</v>
      </c>
      <c r="P1114" s="766"/>
      <c r="Q1114" s="242"/>
      <c r="R1114" s="242"/>
      <c r="S1114" s="382">
        <f t="shared" si="55"/>
        <v>0</v>
      </c>
      <c r="T1114" s="382">
        <f t="shared" si="56"/>
        <v>0</v>
      </c>
      <c r="U1114" s="11"/>
      <c r="V1114" s="8"/>
      <c r="W1114" s="8"/>
      <c r="AE1114" s="8"/>
    </row>
    <row r="1115" spans="1:31" x14ac:dyDescent="0.2">
      <c r="A1115" s="1175"/>
      <c r="B1115" s="1175"/>
      <c r="C1115" s="1175"/>
      <c r="D1115" s="894"/>
      <c r="E1115" s="367"/>
      <c r="F1115" s="1180"/>
      <c r="G1115" s="1216"/>
      <c r="H1115" s="19"/>
      <c r="I1115" s="19"/>
      <c r="J1115" s="1180"/>
      <c r="K1115" s="125"/>
      <c r="L1115" s="280"/>
      <c r="M1115" s="1218"/>
      <c r="N1115" s="325"/>
      <c r="O1115" s="99">
        <f t="shared" si="54"/>
        <v>0</v>
      </c>
      <c r="P1115" s="766"/>
      <c r="Q1115" s="242"/>
      <c r="R1115" s="242"/>
      <c r="S1115" s="382">
        <f t="shared" si="55"/>
        <v>0</v>
      </c>
      <c r="T1115" s="382">
        <f t="shared" si="56"/>
        <v>0</v>
      </c>
      <c r="U1115" s="11"/>
      <c r="V1115" s="8"/>
      <c r="W1115" s="8"/>
      <c r="AE1115" s="8"/>
    </row>
    <row r="1116" spans="1:31" x14ac:dyDescent="0.2">
      <c r="A1116" s="1175"/>
      <c r="B1116" s="1175"/>
      <c r="C1116" s="1175"/>
      <c r="D1116" s="894"/>
      <c r="E1116" s="367"/>
      <c r="F1116" s="1180"/>
      <c r="G1116" s="1216"/>
      <c r="H1116" s="19"/>
      <c r="I1116" s="19"/>
      <c r="J1116" s="1180"/>
      <c r="K1116" s="125"/>
      <c r="L1116" s="280"/>
      <c r="M1116" s="1218"/>
      <c r="N1116" s="325"/>
      <c r="O1116" s="99">
        <f t="shared" si="54"/>
        <v>0</v>
      </c>
      <c r="P1116" s="766"/>
      <c r="Q1116" s="242"/>
      <c r="R1116" s="242"/>
      <c r="S1116" s="382">
        <f t="shared" si="55"/>
        <v>0</v>
      </c>
      <c r="T1116" s="382">
        <f t="shared" si="56"/>
        <v>0</v>
      </c>
      <c r="U1116" s="11"/>
      <c r="V1116" s="8"/>
      <c r="W1116" s="8"/>
      <c r="AE1116" s="8"/>
    </row>
    <row r="1117" spans="1:31" x14ac:dyDescent="0.2">
      <c r="A1117" s="1175"/>
      <c r="B1117" s="1175"/>
      <c r="C1117" s="1175"/>
      <c r="D1117" s="894"/>
      <c r="E1117" s="367"/>
      <c r="F1117" s="1180"/>
      <c r="G1117" s="1216"/>
      <c r="H1117" s="19"/>
      <c r="I1117" s="19"/>
      <c r="J1117" s="1180"/>
      <c r="K1117" s="125"/>
      <c r="L1117" s="280"/>
      <c r="M1117" s="1218"/>
      <c r="N1117" s="325"/>
      <c r="O1117" s="99">
        <f t="shared" si="54"/>
        <v>0</v>
      </c>
      <c r="P1117" s="766"/>
      <c r="Q1117" s="242"/>
      <c r="R1117" s="242"/>
      <c r="S1117" s="382">
        <f t="shared" si="55"/>
        <v>0</v>
      </c>
      <c r="T1117" s="382">
        <f t="shared" si="56"/>
        <v>0</v>
      </c>
      <c r="U1117" s="11"/>
      <c r="V1117" s="8"/>
      <c r="W1117" s="8"/>
      <c r="AE1117" s="8"/>
    </row>
    <row r="1118" spans="1:31" x14ac:dyDescent="0.2">
      <c r="A1118" s="1175"/>
      <c r="B1118" s="1175"/>
      <c r="C1118" s="1175"/>
      <c r="D1118" s="894"/>
      <c r="E1118" s="367"/>
      <c r="F1118" s="1180"/>
      <c r="G1118" s="1216"/>
      <c r="H1118" s="19"/>
      <c r="I1118" s="19"/>
      <c r="J1118" s="1180"/>
      <c r="K1118" s="125"/>
      <c r="L1118" s="280"/>
      <c r="M1118" s="1218"/>
      <c r="N1118" s="325"/>
      <c r="O1118" s="99">
        <f t="shared" si="54"/>
        <v>0</v>
      </c>
      <c r="P1118" s="766"/>
      <c r="Q1118" s="242"/>
      <c r="R1118" s="242"/>
      <c r="S1118" s="382">
        <f t="shared" si="55"/>
        <v>0</v>
      </c>
      <c r="T1118" s="382">
        <f t="shared" si="56"/>
        <v>0</v>
      </c>
      <c r="U1118" s="11"/>
      <c r="V1118" s="8"/>
      <c r="W1118" s="8"/>
      <c r="AE1118" s="8"/>
    </row>
    <row r="1119" spans="1:31" x14ac:dyDescent="0.2">
      <c r="A1119" s="1175"/>
      <c r="B1119" s="1175"/>
      <c r="C1119" s="1175"/>
      <c r="D1119" s="894"/>
      <c r="E1119" s="367"/>
      <c r="F1119" s="1180"/>
      <c r="G1119" s="1216"/>
      <c r="H1119" s="19"/>
      <c r="I1119" s="19"/>
      <c r="J1119" s="1180"/>
      <c r="K1119" s="125"/>
      <c r="L1119" s="280"/>
      <c r="M1119" s="1218"/>
      <c r="N1119" s="325"/>
      <c r="O1119" s="99">
        <f t="shared" si="54"/>
        <v>0</v>
      </c>
      <c r="P1119" s="766"/>
      <c r="Q1119" s="242"/>
      <c r="R1119" s="242"/>
      <c r="S1119" s="382">
        <f t="shared" si="55"/>
        <v>0</v>
      </c>
      <c r="T1119" s="382">
        <f t="shared" si="56"/>
        <v>0</v>
      </c>
      <c r="U1119" s="11"/>
      <c r="V1119" s="8"/>
      <c r="W1119" s="8"/>
      <c r="AE1119" s="8"/>
    </row>
    <row r="1120" spans="1:31" x14ac:dyDescent="0.2">
      <c r="A1120" s="1175"/>
      <c r="B1120" s="1175"/>
      <c r="C1120" s="1175"/>
      <c r="D1120" s="894"/>
      <c r="E1120" s="367"/>
      <c r="F1120" s="1180"/>
      <c r="G1120" s="1216"/>
      <c r="H1120" s="19"/>
      <c r="I1120" s="19"/>
      <c r="J1120" s="1180"/>
      <c r="K1120" s="125"/>
      <c r="L1120" s="280"/>
      <c r="M1120" s="1218"/>
      <c r="N1120" s="325"/>
      <c r="O1120" s="99">
        <f t="shared" si="54"/>
        <v>0</v>
      </c>
      <c r="P1120" s="766"/>
      <c r="Q1120" s="242"/>
      <c r="R1120" s="242"/>
      <c r="S1120" s="382">
        <f t="shared" si="55"/>
        <v>0</v>
      </c>
      <c r="T1120" s="382">
        <f t="shared" si="56"/>
        <v>0</v>
      </c>
      <c r="U1120" s="11"/>
      <c r="V1120" s="8"/>
      <c r="W1120" s="8"/>
      <c r="AE1120" s="8"/>
    </row>
    <row r="1121" spans="1:31" x14ac:dyDescent="0.2">
      <c r="A1121" s="1175"/>
      <c r="B1121" s="1175"/>
      <c r="C1121" s="1175"/>
      <c r="D1121" s="894"/>
      <c r="E1121" s="367"/>
      <c r="F1121" s="1180"/>
      <c r="G1121" s="1216"/>
      <c r="H1121" s="19"/>
      <c r="I1121" s="19"/>
      <c r="J1121" s="1180"/>
      <c r="K1121" s="125"/>
      <c r="L1121" s="280"/>
      <c r="M1121" s="1218"/>
      <c r="N1121" s="325"/>
      <c r="O1121" s="99">
        <f t="shared" ref="O1121:O1184" si="57">M1121+N1121</f>
        <v>0</v>
      </c>
      <c r="P1121" s="766"/>
      <c r="Q1121" s="242"/>
      <c r="R1121" s="242"/>
      <c r="S1121" s="382">
        <f t="shared" ref="S1121:S1184" si="58">IF(K1121=$AA$46,O1121,0)</f>
        <v>0</v>
      </c>
      <c r="T1121" s="382">
        <f t="shared" ref="T1121:T1184" si="59">IF(OR(K1121=$AA$47,ISBLANK(K1121)),O1121,0)</f>
        <v>0</v>
      </c>
      <c r="U1121" s="11"/>
      <c r="V1121" s="8"/>
      <c r="W1121" s="8"/>
      <c r="AE1121" s="8"/>
    </row>
    <row r="1122" spans="1:31" x14ac:dyDescent="0.2">
      <c r="A1122" s="1175"/>
      <c r="B1122" s="1175"/>
      <c r="C1122" s="1175"/>
      <c r="D1122" s="894"/>
      <c r="E1122" s="367"/>
      <c r="F1122" s="1180"/>
      <c r="G1122" s="1216"/>
      <c r="H1122" s="19"/>
      <c r="I1122" s="19"/>
      <c r="J1122" s="1180"/>
      <c r="K1122" s="125"/>
      <c r="L1122" s="280"/>
      <c r="M1122" s="1218"/>
      <c r="N1122" s="325"/>
      <c r="O1122" s="99">
        <f t="shared" si="57"/>
        <v>0</v>
      </c>
      <c r="P1122" s="766"/>
      <c r="Q1122" s="242"/>
      <c r="R1122" s="242"/>
      <c r="S1122" s="382">
        <f t="shared" si="58"/>
        <v>0</v>
      </c>
      <c r="T1122" s="382">
        <f t="shared" si="59"/>
        <v>0</v>
      </c>
      <c r="U1122" s="11"/>
      <c r="V1122" s="8"/>
      <c r="W1122" s="8"/>
      <c r="AE1122" s="8"/>
    </row>
    <row r="1123" spans="1:31" x14ac:dyDescent="0.2">
      <c r="A1123" s="1175"/>
      <c r="B1123" s="1175"/>
      <c r="C1123" s="1175"/>
      <c r="D1123" s="894"/>
      <c r="E1123" s="367"/>
      <c r="F1123" s="1180"/>
      <c r="G1123" s="1216"/>
      <c r="H1123" s="19"/>
      <c r="I1123" s="19"/>
      <c r="J1123" s="1180"/>
      <c r="K1123" s="125"/>
      <c r="L1123" s="280"/>
      <c r="M1123" s="1218"/>
      <c r="N1123" s="325"/>
      <c r="O1123" s="99">
        <f t="shared" si="57"/>
        <v>0</v>
      </c>
      <c r="P1123" s="766"/>
      <c r="Q1123" s="242"/>
      <c r="R1123" s="242"/>
      <c r="S1123" s="382">
        <f t="shared" si="58"/>
        <v>0</v>
      </c>
      <c r="T1123" s="382">
        <f t="shared" si="59"/>
        <v>0</v>
      </c>
      <c r="U1123" s="11"/>
      <c r="V1123" s="8"/>
      <c r="W1123" s="8"/>
      <c r="AE1123" s="8"/>
    </row>
    <row r="1124" spans="1:31" x14ac:dyDescent="0.2">
      <c r="A1124" s="1175"/>
      <c r="B1124" s="1175"/>
      <c r="C1124" s="1175"/>
      <c r="D1124" s="894"/>
      <c r="E1124" s="367"/>
      <c r="F1124" s="1180"/>
      <c r="G1124" s="1216"/>
      <c r="H1124" s="19"/>
      <c r="I1124" s="19"/>
      <c r="J1124" s="1180"/>
      <c r="K1124" s="125"/>
      <c r="L1124" s="280"/>
      <c r="M1124" s="1218"/>
      <c r="N1124" s="325"/>
      <c r="O1124" s="99">
        <f t="shared" si="57"/>
        <v>0</v>
      </c>
      <c r="P1124" s="766"/>
      <c r="Q1124" s="242"/>
      <c r="R1124" s="242"/>
      <c r="S1124" s="382">
        <f t="shared" si="58"/>
        <v>0</v>
      </c>
      <c r="T1124" s="382">
        <f t="shared" si="59"/>
        <v>0</v>
      </c>
      <c r="U1124" s="11"/>
      <c r="V1124" s="8"/>
      <c r="W1124" s="8"/>
      <c r="AE1124" s="8"/>
    </row>
    <row r="1125" spans="1:31" x14ac:dyDescent="0.2">
      <c r="A1125" s="1175"/>
      <c r="B1125" s="1175"/>
      <c r="C1125" s="1175"/>
      <c r="D1125" s="894"/>
      <c r="E1125" s="367"/>
      <c r="F1125" s="1180"/>
      <c r="G1125" s="1216"/>
      <c r="H1125" s="19"/>
      <c r="I1125" s="19"/>
      <c r="J1125" s="1180"/>
      <c r="K1125" s="125"/>
      <c r="L1125" s="280"/>
      <c r="M1125" s="1218"/>
      <c r="N1125" s="325"/>
      <c r="O1125" s="99">
        <f t="shared" si="57"/>
        <v>0</v>
      </c>
      <c r="P1125" s="766"/>
      <c r="Q1125" s="242"/>
      <c r="R1125" s="242"/>
      <c r="S1125" s="382">
        <f t="shared" si="58"/>
        <v>0</v>
      </c>
      <c r="T1125" s="382">
        <f t="shared" si="59"/>
        <v>0</v>
      </c>
      <c r="U1125" s="11"/>
      <c r="V1125" s="8"/>
      <c r="W1125" s="8"/>
      <c r="AE1125" s="8"/>
    </row>
    <row r="1126" spans="1:31" x14ac:dyDescent="0.2">
      <c r="A1126" s="1175"/>
      <c r="B1126" s="1175"/>
      <c r="C1126" s="1175"/>
      <c r="D1126" s="894"/>
      <c r="E1126" s="367"/>
      <c r="F1126" s="1180"/>
      <c r="G1126" s="1216"/>
      <c r="H1126" s="19"/>
      <c r="I1126" s="19"/>
      <c r="J1126" s="1180"/>
      <c r="K1126" s="125"/>
      <c r="L1126" s="280"/>
      <c r="M1126" s="1218"/>
      <c r="N1126" s="325"/>
      <c r="O1126" s="99">
        <f t="shared" si="57"/>
        <v>0</v>
      </c>
      <c r="P1126" s="766"/>
      <c r="Q1126" s="242"/>
      <c r="R1126" s="242"/>
      <c r="S1126" s="382">
        <f t="shared" si="58"/>
        <v>0</v>
      </c>
      <c r="T1126" s="382">
        <f t="shared" si="59"/>
        <v>0</v>
      </c>
      <c r="U1126" s="11"/>
      <c r="V1126" s="8"/>
      <c r="W1126" s="8"/>
      <c r="AE1126" s="8"/>
    </row>
    <row r="1127" spans="1:31" x14ac:dyDescent="0.2">
      <c r="A1127" s="1175"/>
      <c r="B1127" s="1175"/>
      <c r="C1127" s="1175"/>
      <c r="D1127" s="894"/>
      <c r="E1127" s="367"/>
      <c r="F1127" s="1180"/>
      <c r="G1127" s="1216"/>
      <c r="H1127" s="19"/>
      <c r="I1127" s="19"/>
      <c r="J1127" s="1180"/>
      <c r="K1127" s="125"/>
      <c r="L1127" s="280"/>
      <c r="M1127" s="1218"/>
      <c r="N1127" s="325"/>
      <c r="O1127" s="99">
        <f t="shared" si="57"/>
        <v>0</v>
      </c>
      <c r="P1127" s="766"/>
      <c r="Q1127" s="242"/>
      <c r="R1127" s="242"/>
      <c r="S1127" s="382">
        <f t="shared" si="58"/>
        <v>0</v>
      </c>
      <c r="T1127" s="382">
        <f t="shared" si="59"/>
        <v>0</v>
      </c>
      <c r="U1127" s="11"/>
      <c r="V1127" s="8"/>
      <c r="W1127" s="8"/>
      <c r="AE1127" s="8"/>
    </row>
    <row r="1128" spans="1:31" x14ac:dyDescent="0.2">
      <c r="A1128" s="1175"/>
      <c r="B1128" s="1175"/>
      <c r="C1128" s="1175"/>
      <c r="D1128" s="894"/>
      <c r="E1128" s="367"/>
      <c r="F1128" s="1180"/>
      <c r="G1128" s="1216"/>
      <c r="H1128" s="19"/>
      <c r="I1128" s="19"/>
      <c r="J1128" s="1180"/>
      <c r="K1128" s="125"/>
      <c r="L1128" s="280"/>
      <c r="M1128" s="1218"/>
      <c r="N1128" s="325"/>
      <c r="O1128" s="99">
        <f t="shared" si="57"/>
        <v>0</v>
      </c>
      <c r="P1128" s="766"/>
      <c r="Q1128" s="242"/>
      <c r="R1128" s="242"/>
      <c r="S1128" s="382">
        <f t="shared" si="58"/>
        <v>0</v>
      </c>
      <c r="T1128" s="382">
        <f t="shared" si="59"/>
        <v>0</v>
      </c>
      <c r="U1128" s="11"/>
      <c r="V1128" s="8"/>
      <c r="W1128" s="8"/>
      <c r="AE1128" s="8"/>
    </row>
    <row r="1129" spans="1:31" x14ac:dyDescent="0.2">
      <c r="A1129" s="1175"/>
      <c r="B1129" s="1175"/>
      <c r="C1129" s="1175"/>
      <c r="D1129" s="894"/>
      <c r="E1129" s="367"/>
      <c r="F1129" s="1180"/>
      <c r="G1129" s="1216"/>
      <c r="H1129" s="19"/>
      <c r="I1129" s="19"/>
      <c r="J1129" s="1180"/>
      <c r="K1129" s="125"/>
      <c r="L1129" s="280"/>
      <c r="M1129" s="1218"/>
      <c r="N1129" s="325"/>
      <c r="O1129" s="99">
        <f t="shared" si="57"/>
        <v>0</v>
      </c>
      <c r="P1129" s="766"/>
      <c r="Q1129" s="242"/>
      <c r="R1129" s="242"/>
      <c r="S1129" s="382">
        <f t="shared" si="58"/>
        <v>0</v>
      </c>
      <c r="T1129" s="382">
        <f t="shared" si="59"/>
        <v>0</v>
      </c>
      <c r="U1129" s="11"/>
      <c r="V1129" s="8"/>
      <c r="W1129" s="8"/>
      <c r="AE1129" s="8"/>
    </row>
    <row r="1130" spans="1:31" x14ac:dyDescent="0.2">
      <c r="A1130" s="1175"/>
      <c r="B1130" s="1175"/>
      <c r="C1130" s="1175"/>
      <c r="D1130" s="894"/>
      <c r="E1130" s="367"/>
      <c r="F1130" s="1180"/>
      <c r="G1130" s="1216"/>
      <c r="H1130" s="19"/>
      <c r="I1130" s="19"/>
      <c r="J1130" s="1180"/>
      <c r="K1130" s="125"/>
      <c r="L1130" s="280"/>
      <c r="M1130" s="1218"/>
      <c r="N1130" s="325"/>
      <c r="O1130" s="99">
        <f t="shared" si="57"/>
        <v>0</v>
      </c>
      <c r="P1130" s="766"/>
      <c r="Q1130" s="242"/>
      <c r="R1130" s="242"/>
      <c r="S1130" s="382">
        <f t="shared" si="58"/>
        <v>0</v>
      </c>
      <c r="T1130" s="382">
        <f t="shared" si="59"/>
        <v>0</v>
      </c>
      <c r="U1130" s="11"/>
      <c r="V1130" s="8"/>
      <c r="W1130" s="8"/>
      <c r="AE1130" s="8"/>
    </row>
    <row r="1131" spans="1:31" x14ac:dyDescent="0.2">
      <c r="A1131" s="1175"/>
      <c r="B1131" s="1175"/>
      <c r="C1131" s="1175"/>
      <c r="D1131" s="894"/>
      <c r="E1131" s="367"/>
      <c r="F1131" s="1180"/>
      <c r="G1131" s="1216"/>
      <c r="H1131" s="19"/>
      <c r="I1131" s="19"/>
      <c r="J1131" s="1180"/>
      <c r="K1131" s="125"/>
      <c r="L1131" s="280"/>
      <c r="M1131" s="1218"/>
      <c r="N1131" s="325"/>
      <c r="O1131" s="99">
        <f t="shared" si="57"/>
        <v>0</v>
      </c>
      <c r="P1131" s="766"/>
      <c r="Q1131" s="242"/>
      <c r="R1131" s="242"/>
      <c r="S1131" s="382">
        <f t="shared" si="58"/>
        <v>0</v>
      </c>
      <c r="T1131" s="382">
        <f t="shared" si="59"/>
        <v>0</v>
      </c>
      <c r="U1131" s="11"/>
      <c r="V1131" s="8"/>
      <c r="W1131" s="8"/>
      <c r="AE1131" s="8"/>
    </row>
    <row r="1132" spans="1:31" x14ac:dyDescent="0.2">
      <c r="A1132" s="1175"/>
      <c r="B1132" s="1175"/>
      <c r="C1132" s="1175"/>
      <c r="D1132" s="894"/>
      <c r="E1132" s="367"/>
      <c r="F1132" s="1180"/>
      <c r="G1132" s="1216"/>
      <c r="H1132" s="19"/>
      <c r="I1132" s="19"/>
      <c r="J1132" s="1180"/>
      <c r="K1132" s="125"/>
      <c r="L1132" s="280"/>
      <c r="M1132" s="1218"/>
      <c r="N1132" s="325"/>
      <c r="O1132" s="99">
        <f t="shared" si="57"/>
        <v>0</v>
      </c>
      <c r="P1132" s="766"/>
      <c r="Q1132" s="242"/>
      <c r="R1132" s="242"/>
      <c r="S1132" s="382">
        <f t="shared" si="58"/>
        <v>0</v>
      </c>
      <c r="T1132" s="382">
        <f t="shared" si="59"/>
        <v>0</v>
      </c>
      <c r="U1132" s="11"/>
      <c r="V1132" s="8"/>
      <c r="W1132" s="8"/>
      <c r="AE1132" s="8"/>
    </row>
    <row r="1133" spans="1:31" x14ac:dyDescent="0.2">
      <c r="A1133" s="1175"/>
      <c r="B1133" s="1175"/>
      <c r="C1133" s="1175"/>
      <c r="D1133" s="894"/>
      <c r="E1133" s="367"/>
      <c r="F1133" s="1180"/>
      <c r="G1133" s="1216"/>
      <c r="H1133" s="19"/>
      <c r="I1133" s="19"/>
      <c r="J1133" s="1180"/>
      <c r="K1133" s="125"/>
      <c r="L1133" s="280"/>
      <c r="M1133" s="1218"/>
      <c r="N1133" s="325"/>
      <c r="O1133" s="99">
        <f t="shared" si="57"/>
        <v>0</v>
      </c>
      <c r="P1133" s="766"/>
      <c r="Q1133" s="242"/>
      <c r="R1133" s="242"/>
      <c r="S1133" s="382">
        <f t="shared" si="58"/>
        <v>0</v>
      </c>
      <c r="T1133" s="382">
        <f t="shared" si="59"/>
        <v>0</v>
      </c>
      <c r="U1133" s="11"/>
      <c r="V1133" s="8"/>
      <c r="W1133" s="8"/>
      <c r="AE1133" s="8"/>
    </row>
    <row r="1134" spans="1:31" x14ac:dyDescent="0.2">
      <c r="A1134" s="1175"/>
      <c r="B1134" s="1175"/>
      <c r="C1134" s="1175"/>
      <c r="D1134" s="894"/>
      <c r="E1134" s="367"/>
      <c r="F1134" s="1180"/>
      <c r="G1134" s="1216"/>
      <c r="H1134" s="19"/>
      <c r="I1134" s="19"/>
      <c r="J1134" s="1180"/>
      <c r="K1134" s="125"/>
      <c r="L1134" s="280"/>
      <c r="M1134" s="1218"/>
      <c r="N1134" s="325"/>
      <c r="O1134" s="99">
        <f t="shared" si="57"/>
        <v>0</v>
      </c>
      <c r="P1134" s="766"/>
      <c r="Q1134" s="242"/>
      <c r="R1134" s="242"/>
      <c r="S1134" s="382">
        <f t="shared" si="58"/>
        <v>0</v>
      </c>
      <c r="T1134" s="382">
        <f t="shared" si="59"/>
        <v>0</v>
      </c>
      <c r="U1134" s="11"/>
      <c r="V1134" s="8"/>
      <c r="W1134" s="8"/>
      <c r="AE1134" s="8"/>
    </row>
    <row r="1135" spans="1:31" x14ac:dyDescent="0.2">
      <c r="A1135" s="1175"/>
      <c r="B1135" s="1175"/>
      <c r="C1135" s="1175"/>
      <c r="D1135" s="894"/>
      <c r="E1135" s="367"/>
      <c r="F1135" s="1180"/>
      <c r="G1135" s="1216"/>
      <c r="H1135" s="19"/>
      <c r="I1135" s="19"/>
      <c r="J1135" s="1180"/>
      <c r="K1135" s="125"/>
      <c r="L1135" s="280"/>
      <c r="M1135" s="1218"/>
      <c r="N1135" s="325"/>
      <c r="O1135" s="99">
        <f t="shared" si="57"/>
        <v>0</v>
      </c>
      <c r="P1135" s="766"/>
      <c r="Q1135" s="242"/>
      <c r="R1135" s="242"/>
      <c r="S1135" s="382">
        <f t="shared" si="58"/>
        <v>0</v>
      </c>
      <c r="T1135" s="382">
        <f t="shared" si="59"/>
        <v>0</v>
      </c>
      <c r="U1135" s="11"/>
      <c r="V1135" s="8"/>
      <c r="W1135" s="8"/>
      <c r="AE1135" s="8"/>
    </row>
    <row r="1136" spans="1:31" x14ac:dyDescent="0.2">
      <c r="A1136" s="1175"/>
      <c r="B1136" s="1175"/>
      <c r="C1136" s="1175"/>
      <c r="D1136" s="894"/>
      <c r="E1136" s="367"/>
      <c r="F1136" s="1180"/>
      <c r="G1136" s="1216"/>
      <c r="H1136" s="19"/>
      <c r="I1136" s="19"/>
      <c r="J1136" s="1180"/>
      <c r="K1136" s="125"/>
      <c r="L1136" s="280"/>
      <c r="M1136" s="1218"/>
      <c r="N1136" s="325"/>
      <c r="O1136" s="99">
        <f t="shared" si="57"/>
        <v>0</v>
      </c>
      <c r="P1136" s="766"/>
      <c r="Q1136" s="242"/>
      <c r="R1136" s="242"/>
      <c r="S1136" s="382">
        <f t="shared" si="58"/>
        <v>0</v>
      </c>
      <c r="T1136" s="382">
        <f t="shared" si="59"/>
        <v>0</v>
      </c>
      <c r="U1136" s="11"/>
      <c r="V1136" s="8"/>
      <c r="W1136" s="8"/>
      <c r="AE1136" s="8"/>
    </row>
    <row r="1137" spans="1:31" x14ac:dyDescent="0.2">
      <c r="A1137" s="1175"/>
      <c r="B1137" s="1175"/>
      <c r="C1137" s="1175"/>
      <c r="D1137" s="894"/>
      <c r="E1137" s="367"/>
      <c r="F1137" s="1180"/>
      <c r="G1137" s="1216"/>
      <c r="H1137" s="19"/>
      <c r="I1137" s="19"/>
      <c r="J1137" s="1180"/>
      <c r="K1137" s="125"/>
      <c r="L1137" s="280"/>
      <c r="M1137" s="1218"/>
      <c r="N1137" s="325"/>
      <c r="O1137" s="99">
        <f t="shared" si="57"/>
        <v>0</v>
      </c>
      <c r="P1137" s="766"/>
      <c r="Q1137" s="242"/>
      <c r="R1137" s="242"/>
      <c r="S1137" s="382">
        <f t="shared" si="58"/>
        <v>0</v>
      </c>
      <c r="T1137" s="382">
        <f t="shared" si="59"/>
        <v>0</v>
      </c>
      <c r="U1137" s="11"/>
      <c r="V1137" s="8"/>
      <c r="W1137" s="8"/>
      <c r="AE1137" s="8"/>
    </row>
    <row r="1138" spans="1:31" x14ac:dyDescent="0.2">
      <c r="A1138" s="1175"/>
      <c r="B1138" s="1175"/>
      <c r="C1138" s="1175"/>
      <c r="D1138" s="894"/>
      <c r="E1138" s="367"/>
      <c r="F1138" s="1180"/>
      <c r="G1138" s="1216"/>
      <c r="H1138" s="19"/>
      <c r="I1138" s="19"/>
      <c r="J1138" s="1180"/>
      <c r="K1138" s="125"/>
      <c r="L1138" s="280"/>
      <c r="M1138" s="1218"/>
      <c r="N1138" s="325"/>
      <c r="O1138" s="99">
        <f t="shared" si="57"/>
        <v>0</v>
      </c>
      <c r="P1138" s="766"/>
      <c r="Q1138" s="242"/>
      <c r="R1138" s="242"/>
      <c r="S1138" s="382">
        <f t="shared" si="58"/>
        <v>0</v>
      </c>
      <c r="T1138" s="382">
        <f t="shared" si="59"/>
        <v>0</v>
      </c>
      <c r="U1138" s="11"/>
      <c r="V1138" s="8"/>
      <c r="W1138" s="8"/>
      <c r="AE1138" s="8"/>
    </row>
    <row r="1139" spans="1:31" x14ac:dyDescent="0.2">
      <c r="A1139" s="1175"/>
      <c r="B1139" s="1175"/>
      <c r="C1139" s="1175"/>
      <c r="D1139" s="894"/>
      <c r="E1139" s="367"/>
      <c r="F1139" s="1180"/>
      <c r="G1139" s="1216"/>
      <c r="H1139" s="19"/>
      <c r="I1139" s="19"/>
      <c r="J1139" s="1180"/>
      <c r="K1139" s="125"/>
      <c r="L1139" s="280"/>
      <c r="M1139" s="1218"/>
      <c r="N1139" s="325"/>
      <c r="O1139" s="99">
        <f t="shared" si="57"/>
        <v>0</v>
      </c>
      <c r="P1139" s="766"/>
      <c r="Q1139" s="242"/>
      <c r="R1139" s="242"/>
      <c r="S1139" s="382">
        <f t="shared" si="58"/>
        <v>0</v>
      </c>
      <c r="T1139" s="382">
        <f t="shared" si="59"/>
        <v>0</v>
      </c>
      <c r="U1139" s="11"/>
      <c r="V1139" s="8"/>
      <c r="W1139" s="8"/>
      <c r="AE1139" s="8"/>
    </row>
    <row r="1140" spans="1:31" x14ac:dyDescent="0.2">
      <c r="A1140" s="1175"/>
      <c r="B1140" s="1175"/>
      <c r="C1140" s="1175"/>
      <c r="D1140" s="894"/>
      <c r="E1140" s="367"/>
      <c r="F1140" s="1180"/>
      <c r="G1140" s="1216"/>
      <c r="H1140" s="19"/>
      <c r="I1140" s="19"/>
      <c r="J1140" s="1180"/>
      <c r="K1140" s="125"/>
      <c r="L1140" s="280"/>
      <c r="M1140" s="1218"/>
      <c r="N1140" s="325"/>
      <c r="O1140" s="99">
        <f t="shared" si="57"/>
        <v>0</v>
      </c>
      <c r="P1140" s="766"/>
      <c r="Q1140" s="242"/>
      <c r="R1140" s="242"/>
      <c r="S1140" s="382">
        <f t="shared" si="58"/>
        <v>0</v>
      </c>
      <c r="T1140" s="382">
        <f t="shared" si="59"/>
        <v>0</v>
      </c>
      <c r="U1140" s="11"/>
      <c r="V1140" s="8"/>
      <c r="W1140" s="8"/>
      <c r="AE1140" s="8"/>
    </row>
    <row r="1141" spans="1:31" x14ac:dyDescent="0.2">
      <c r="A1141" s="1175"/>
      <c r="B1141" s="1175"/>
      <c r="C1141" s="1175"/>
      <c r="D1141" s="894"/>
      <c r="E1141" s="367"/>
      <c r="F1141" s="1180"/>
      <c r="G1141" s="1216"/>
      <c r="H1141" s="19"/>
      <c r="I1141" s="19"/>
      <c r="J1141" s="1180"/>
      <c r="K1141" s="125"/>
      <c r="L1141" s="280"/>
      <c r="M1141" s="1218"/>
      <c r="N1141" s="325"/>
      <c r="O1141" s="99">
        <f t="shared" si="57"/>
        <v>0</v>
      </c>
      <c r="P1141" s="766"/>
      <c r="Q1141" s="242"/>
      <c r="R1141" s="242"/>
      <c r="S1141" s="382">
        <f t="shared" si="58"/>
        <v>0</v>
      </c>
      <c r="T1141" s="382">
        <f t="shared" si="59"/>
        <v>0</v>
      </c>
      <c r="U1141" s="11"/>
      <c r="V1141" s="8"/>
      <c r="W1141" s="8"/>
      <c r="AE1141" s="8"/>
    </row>
    <row r="1142" spans="1:31" x14ac:dyDescent="0.2">
      <c r="A1142" s="1175"/>
      <c r="B1142" s="1175"/>
      <c r="C1142" s="1175"/>
      <c r="D1142" s="894"/>
      <c r="E1142" s="367"/>
      <c r="F1142" s="1180"/>
      <c r="G1142" s="1216"/>
      <c r="H1142" s="19"/>
      <c r="I1142" s="19"/>
      <c r="J1142" s="1180"/>
      <c r="K1142" s="125"/>
      <c r="L1142" s="280"/>
      <c r="M1142" s="1218"/>
      <c r="N1142" s="325"/>
      <c r="O1142" s="99">
        <f t="shared" si="57"/>
        <v>0</v>
      </c>
      <c r="P1142" s="766"/>
      <c r="Q1142" s="242"/>
      <c r="R1142" s="242"/>
      <c r="S1142" s="382">
        <f t="shared" si="58"/>
        <v>0</v>
      </c>
      <c r="T1142" s="382">
        <f t="shared" si="59"/>
        <v>0</v>
      </c>
      <c r="U1142" s="11"/>
      <c r="V1142" s="8"/>
      <c r="W1142" s="8"/>
      <c r="AE1142" s="8"/>
    </row>
    <row r="1143" spans="1:31" x14ac:dyDescent="0.2">
      <c r="A1143" s="1175"/>
      <c r="B1143" s="1175"/>
      <c r="C1143" s="1175"/>
      <c r="D1143" s="894"/>
      <c r="E1143" s="367"/>
      <c r="F1143" s="1180"/>
      <c r="G1143" s="1216"/>
      <c r="H1143" s="19"/>
      <c r="I1143" s="19"/>
      <c r="J1143" s="1180"/>
      <c r="K1143" s="125"/>
      <c r="L1143" s="280"/>
      <c r="M1143" s="1218"/>
      <c r="N1143" s="325"/>
      <c r="O1143" s="99">
        <f t="shared" si="57"/>
        <v>0</v>
      </c>
      <c r="P1143" s="766"/>
      <c r="Q1143" s="242"/>
      <c r="R1143" s="242"/>
      <c r="S1143" s="382">
        <f t="shared" si="58"/>
        <v>0</v>
      </c>
      <c r="T1143" s="382">
        <f t="shared" si="59"/>
        <v>0</v>
      </c>
      <c r="U1143" s="11"/>
      <c r="V1143" s="8"/>
      <c r="W1143" s="8"/>
      <c r="AE1143" s="8"/>
    </row>
    <row r="1144" spans="1:31" x14ac:dyDescent="0.2">
      <c r="A1144" s="1175"/>
      <c r="B1144" s="1175"/>
      <c r="C1144" s="1175"/>
      <c r="D1144" s="894"/>
      <c r="E1144" s="367"/>
      <c r="F1144" s="1180"/>
      <c r="G1144" s="1216"/>
      <c r="H1144" s="19"/>
      <c r="I1144" s="19"/>
      <c r="J1144" s="1180"/>
      <c r="K1144" s="125"/>
      <c r="L1144" s="280"/>
      <c r="M1144" s="1218"/>
      <c r="N1144" s="325"/>
      <c r="O1144" s="99">
        <f t="shared" si="57"/>
        <v>0</v>
      </c>
      <c r="P1144" s="766"/>
      <c r="Q1144" s="242"/>
      <c r="R1144" s="242"/>
      <c r="S1144" s="382">
        <f t="shared" si="58"/>
        <v>0</v>
      </c>
      <c r="T1144" s="382">
        <f t="shared" si="59"/>
        <v>0</v>
      </c>
      <c r="U1144" s="11"/>
      <c r="V1144" s="8"/>
      <c r="W1144" s="8"/>
      <c r="AE1144" s="8"/>
    </row>
    <row r="1145" spans="1:31" x14ac:dyDescent="0.2">
      <c r="A1145" s="1175"/>
      <c r="B1145" s="1175"/>
      <c r="C1145" s="1175"/>
      <c r="D1145" s="894"/>
      <c r="E1145" s="367"/>
      <c r="F1145" s="1180"/>
      <c r="G1145" s="1216"/>
      <c r="H1145" s="19"/>
      <c r="I1145" s="19"/>
      <c r="J1145" s="1180"/>
      <c r="K1145" s="125"/>
      <c r="L1145" s="280"/>
      <c r="M1145" s="1218"/>
      <c r="N1145" s="325"/>
      <c r="O1145" s="99">
        <f t="shared" si="57"/>
        <v>0</v>
      </c>
      <c r="P1145" s="766"/>
      <c r="Q1145" s="242"/>
      <c r="R1145" s="242"/>
      <c r="S1145" s="382">
        <f t="shared" si="58"/>
        <v>0</v>
      </c>
      <c r="T1145" s="382">
        <f t="shared" si="59"/>
        <v>0</v>
      </c>
      <c r="U1145" s="11"/>
      <c r="V1145" s="8"/>
      <c r="W1145" s="8"/>
      <c r="AE1145" s="8"/>
    </row>
    <row r="1146" spans="1:31" x14ac:dyDescent="0.2">
      <c r="A1146" s="1175"/>
      <c r="B1146" s="1175"/>
      <c r="C1146" s="1175"/>
      <c r="D1146" s="894"/>
      <c r="E1146" s="367"/>
      <c r="F1146" s="1180"/>
      <c r="G1146" s="1216"/>
      <c r="H1146" s="19"/>
      <c r="I1146" s="19"/>
      <c r="J1146" s="1180"/>
      <c r="K1146" s="125"/>
      <c r="L1146" s="280"/>
      <c r="M1146" s="1218"/>
      <c r="N1146" s="325"/>
      <c r="O1146" s="99">
        <f t="shared" si="57"/>
        <v>0</v>
      </c>
      <c r="P1146" s="766"/>
      <c r="Q1146" s="242"/>
      <c r="R1146" s="242"/>
      <c r="S1146" s="382">
        <f t="shared" si="58"/>
        <v>0</v>
      </c>
      <c r="T1146" s="382">
        <f t="shared" si="59"/>
        <v>0</v>
      </c>
      <c r="U1146" s="11"/>
      <c r="V1146" s="8"/>
      <c r="W1146" s="8"/>
      <c r="AE1146" s="8"/>
    </row>
    <row r="1147" spans="1:31" x14ac:dyDescent="0.2">
      <c r="A1147" s="1175"/>
      <c r="B1147" s="1175"/>
      <c r="C1147" s="1175"/>
      <c r="D1147" s="894"/>
      <c r="E1147" s="367"/>
      <c r="F1147" s="1180"/>
      <c r="G1147" s="1216"/>
      <c r="H1147" s="19"/>
      <c r="I1147" s="19"/>
      <c r="J1147" s="1180"/>
      <c r="K1147" s="125"/>
      <c r="L1147" s="280"/>
      <c r="M1147" s="1218"/>
      <c r="N1147" s="325"/>
      <c r="O1147" s="99">
        <f t="shared" si="57"/>
        <v>0</v>
      </c>
      <c r="P1147" s="766"/>
      <c r="Q1147" s="242"/>
      <c r="R1147" s="242"/>
      <c r="S1147" s="382">
        <f t="shared" si="58"/>
        <v>0</v>
      </c>
      <c r="T1147" s="382">
        <f t="shared" si="59"/>
        <v>0</v>
      </c>
      <c r="U1147" s="11"/>
      <c r="V1147" s="8"/>
      <c r="W1147" s="8"/>
      <c r="AE1147" s="8"/>
    </row>
    <row r="1148" spans="1:31" x14ac:dyDescent="0.2">
      <c r="A1148" s="1175"/>
      <c r="B1148" s="1175"/>
      <c r="C1148" s="1175"/>
      <c r="D1148" s="894"/>
      <c r="E1148" s="367"/>
      <c r="F1148" s="1180"/>
      <c r="G1148" s="1216"/>
      <c r="H1148" s="19"/>
      <c r="I1148" s="19"/>
      <c r="J1148" s="1180"/>
      <c r="K1148" s="125"/>
      <c r="L1148" s="280"/>
      <c r="M1148" s="1218"/>
      <c r="N1148" s="325"/>
      <c r="O1148" s="99">
        <f t="shared" si="57"/>
        <v>0</v>
      </c>
      <c r="P1148" s="766"/>
      <c r="Q1148" s="242"/>
      <c r="R1148" s="242"/>
      <c r="S1148" s="382">
        <f t="shared" si="58"/>
        <v>0</v>
      </c>
      <c r="T1148" s="382">
        <f t="shared" si="59"/>
        <v>0</v>
      </c>
      <c r="U1148" s="11"/>
      <c r="V1148" s="8"/>
      <c r="W1148" s="8"/>
      <c r="AE1148" s="8"/>
    </row>
    <row r="1149" spans="1:31" x14ac:dyDescent="0.2">
      <c r="A1149" s="1175"/>
      <c r="B1149" s="1175"/>
      <c r="C1149" s="1175"/>
      <c r="D1149" s="894"/>
      <c r="E1149" s="367"/>
      <c r="F1149" s="1180"/>
      <c r="G1149" s="1216"/>
      <c r="H1149" s="19"/>
      <c r="I1149" s="19"/>
      <c r="J1149" s="1180"/>
      <c r="K1149" s="125"/>
      <c r="L1149" s="280"/>
      <c r="M1149" s="1218"/>
      <c r="N1149" s="325"/>
      <c r="O1149" s="99">
        <f t="shared" si="57"/>
        <v>0</v>
      </c>
      <c r="P1149" s="766"/>
      <c r="Q1149" s="242"/>
      <c r="R1149" s="242"/>
      <c r="S1149" s="382">
        <f t="shared" si="58"/>
        <v>0</v>
      </c>
      <c r="T1149" s="382">
        <f t="shared" si="59"/>
        <v>0</v>
      </c>
      <c r="U1149" s="11"/>
      <c r="V1149" s="8"/>
      <c r="W1149" s="8"/>
      <c r="AE1149" s="8"/>
    </row>
    <row r="1150" spans="1:31" x14ac:dyDescent="0.2">
      <c r="A1150" s="1175"/>
      <c r="B1150" s="1175"/>
      <c r="C1150" s="1175"/>
      <c r="D1150" s="894"/>
      <c r="E1150" s="367"/>
      <c r="F1150" s="1180"/>
      <c r="G1150" s="1216"/>
      <c r="H1150" s="19"/>
      <c r="I1150" s="19"/>
      <c r="J1150" s="1180"/>
      <c r="K1150" s="125"/>
      <c r="L1150" s="280"/>
      <c r="M1150" s="1218"/>
      <c r="N1150" s="325"/>
      <c r="O1150" s="99">
        <f t="shared" si="57"/>
        <v>0</v>
      </c>
      <c r="P1150" s="766"/>
      <c r="Q1150" s="242"/>
      <c r="R1150" s="242"/>
      <c r="S1150" s="382">
        <f t="shared" si="58"/>
        <v>0</v>
      </c>
      <c r="T1150" s="382">
        <f t="shared" si="59"/>
        <v>0</v>
      </c>
      <c r="U1150" s="11"/>
      <c r="V1150" s="8"/>
      <c r="W1150" s="8"/>
      <c r="AE1150" s="8"/>
    </row>
    <row r="1151" spans="1:31" x14ac:dyDescent="0.2">
      <c r="A1151" s="1175"/>
      <c r="B1151" s="1175"/>
      <c r="C1151" s="1175"/>
      <c r="D1151" s="894"/>
      <c r="E1151" s="367"/>
      <c r="F1151" s="1180"/>
      <c r="G1151" s="1216"/>
      <c r="H1151" s="19"/>
      <c r="I1151" s="19"/>
      <c r="J1151" s="1180"/>
      <c r="K1151" s="125"/>
      <c r="L1151" s="280"/>
      <c r="M1151" s="1218"/>
      <c r="N1151" s="325"/>
      <c r="O1151" s="99">
        <f t="shared" si="57"/>
        <v>0</v>
      </c>
      <c r="P1151" s="766"/>
      <c r="Q1151" s="242"/>
      <c r="R1151" s="242"/>
      <c r="S1151" s="382">
        <f t="shared" si="58"/>
        <v>0</v>
      </c>
      <c r="T1151" s="382">
        <f t="shared" si="59"/>
        <v>0</v>
      </c>
      <c r="U1151" s="11"/>
      <c r="V1151" s="8"/>
      <c r="W1151" s="8"/>
      <c r="AE1151" s="8"/>
    </row>
    <row r="1152" spans="1:31" x14ac:dyDescent="0.2">
      <c r="A1152" s="1175"/>
      <c r="B1152" s="1175"/>
      <c r="C1152" s="1175"/>
      <c r="D1152" s="894"/>
      <c r="E1152" s="367"/>
      <c r="F1152" s="1180"/>
      <c r="G1152" s="1216"/>
      <c r="H1152" s="19"/>
      <c r="I1152" s="19"/>
      <c r="J1152" s="1180"/>
      <c r="K1152" s="125"/>
      <c r="L1152" s="280"/>
      <c r="M1152" s="1218"/>
      <c r="N1152" s="325"/>
      <c r="O1152" s="99">
        <f t="shared" si="57"/>
        <v>0</v>
      </c>
      <c r="P1152" s="766"/>
      <c r="Q1152" s="242"/>
      <c r="R1152" s="242"/>
      <c r="S1152" s="382">
        <f t="shared" si="58"/>
        <v>0</v>
      </c>
      <c r="T1152" s="382">
        <f t="shared" si="59"/>
        <v>0</v>
      </c>
      <c r="U1152" s="11"/>
      <c r="V1152" s="8"/>
      <c r="W1152" s="8"/>
      <c r="AE1152" s="8"/>
    </row>
    <row r="1153" spans="1:31" x14ac:dyDescent="0.2">
      <c r="A1153" s="1175"/>
      <c r="B1153" s="1175"/>
      <c r="C1153" s="1175"/>
      <c r="D1153" s="894"/>
      <c r="E1153" s="367"/>
      <c r="F1153" s="1180"/>
      <c r="G1153" s="1216"/>
      <c r="H1153" s="19"/>
      <c r="I1153" s="19"/>
      <c r="J1153" s="1180"/>
      <c r="K1153" s="125"/>
      <c r="L1153" s="280"/>
      <c r="M1153" s="1218"/>
      <c r="N1153" s="325"/>
      <c r="O1153" s="99">
        <f t="shared" si="57"/>
        <v>0</v>
      </c>
      <c r="P1153" s="766"/>
      <c r="Q1153" s="242"/>
      <c r="R1153" s="242"/>
      <c r="S1153" s="382">
        <f t="shared" si="58"/>
        <v>0</v>
      </c>
      <c r="T1153" s="382">
        <f t="shared" si="59"/>
        <v>0</v>
      </c>
      <c r="U1153" s="11"/>
      <c r="V1153" s="8"/>
      <c r="W1153" s="8"/>
      <c r="AE1153" s="8"/>
    </row>
    <row r="1154" spans="1:31" x14ac:dyDescent="0.2">
      <c r="A1154" s="1175"/>
      <c r="B1154" s="1175"/>
      <c r="C1154" s="1175"/>
      <c r="D1154" s="894"/>
      <c r="E1154" s="367"/>
      <c r="F1154" s="1180"/>
      <c r="G1154" s="1216"/>
      <c r="H1154" s="19"/>
      <c r="I1154" s="19"/>
      <c r="J1154" s="1180"/>
      <c r="K1154" s="125"/>
      <c r="L1154" s="280"/>
      <c r="M1154" s="1218"/>
      <c r="N1154" s="325"/>
      <c r="O1154" s="99">
        <f t="shared" si="57"/>
        <v>0</v>
      </c>
      <c r="P1154" s="766"/>
      <c r="Q1154" s="242"/>
      <c r="R1154" s="242"/>
      <c r="S1154" s="382">
        <f t="shared" si="58"/>
        <v>0</v>
      </c>
      <c r="T1154" s="382">
        <f t="shared" si="59"/>
        <v>0</v>
      </c>
      <c r="U1154" s="11"/>
      <c r="V1154" s="8"/>
      <c r="W1154" s="8"/>
      <c r="AE1154" s="8"/>
    </row>
    <row r="1155" spans="1:31" x14ac:dyDescent="0.2">
      <c r="A1155" s="1175"/>
      <c r="B1155" s="1175"/>
      <c r="C1155" s="1175"/>
      <c r="D1155" s="894"/>
      <c r="E1155" s="367"/>
      <c r="F1155" s="1180"/>
      <c r="G1155" s="1216"/>
      <c r="H1155" s="19"/>
      <c r="I1155" s="19"/>
      <c r="J1155" s="1180"/>
      <c r="K1155" s="125"/>
      <c r="L1155" s="280"/>
      <c r="M1155" s="1218"/>
      <c r="N1155" s="325"/>
      <c r="O1155" s="99">
        <f t="shared" si="57"/>
        <v>0</v>
      </c>
      <c r="P1155" s="766"/>
      <c r="Q1155" s="242"/>
      <c r="R1155" s="242"/>
      <c r="S1155" s="382">
        <f t="shared" si="58"/>
        <v>0</v>
      </c>
      <c r="T1155" s="382">
        <f t="shared" si="59"/>
        <v>0</v>
      </c>
      <c r="U1155" s="11"/>
      <c r="V1155" s="8"/>
      <c r="W1155" s="8"/>
      <c r="AE1155" s="8"/>
    </row>
    <row r="1156" spans="1:31" x14ac:dyDescent="0.2">
      <c r="A1156" s="1175"/>
      <c r="B1156" s="1175"/>
      <c r="C1156" s="1175"/>
      <c r="D1156" s="894"/>
      <c r="E1156" s="367"/>
      <c r="F1156" s="1180"/>
      <c r="G1156" s="1216"/>
      <c r="H1156" s="19"/>
      <c r="I1156" s="19"/>
      <c r="J1156" s="1180"/>
      <c r="K1156" s="125"/>
      <c r="L1156" s="280"/>
      <c r="M1156" s="1218"/>
      <c r="N1156" s="325"/>
      <c r="O1156" s="99">
        <f t="shared" si="57"/>
        <v>0</v>
      </c>
      <c r="P1156" s="766"/>
      <c r="Q1156" s="242"/>
      <c r="R1156" s="242"/>
      <c r="S1156" s="382">
        <f t="shared" si="58"/>
        <v>0</v>
      </c>
      <c r="T1156" s="382">
        <f t="shared" si="59"/>
        <v>0</v>
      </c>
      <c r="U1156" s="11"/>
      <c r="V1156" s="8"/>
      <c r="W1156" s="8"/>
      <c r="AE1156" s="8"/>
    </row>
    <row r="1157" spans="1:31" x14ac:dyDescent="0.2">
      <c r="A1157" s="1175"/>
      <c r="B1157" s="1175"/>
      <c r="C1157" s="1175"/>
      <c r="D1157" s="894"/>
      <c r="E1157" s="367"/>
      <c r="F1157" s="1180"/>
      <c r="G1157" s="1216"/>
      <c r="H1157" s="19"/>
      <c r="I1157" s="19"/>
      <c r="J1157" s="1180"/>
      <c r="K1157" s="125"/>
      <c r="L1157" s="280"/>
      <c r="M1157" s="1218"/>
      <c r="N1157" s="325"/>
      <c r="O1157" s="99">
        <f t="shared" si="57"/>
        <v>0</v>
      </c>
      <c r="P1157" s="766"/>
      <c r="Q1157" s="242"/>
      <c r="R1157" s="242"/>
      <c r="S1157" s="382">
        <f t="shared" si="58"/>
        <v>0</v>
      </c>
      <c r="T1157" s="382">
        <f t="shared" si="59"/>
        <v>0</v>
      </c>
      <c r="U1157" s="11"/>
      <c r="V1157" s="8"/>
      <c r="W1157" s="8"/>
      <c r="AE1157" s="8"/>
    </row>
    <row r="1158" spans="1:31" x14ac:dyDescent="0.2">
      <c r="A1158" s="1175"/>
      <c r="B1158" s="1175"/>
      <c r="C1158" s="1175"/>
      <c r="D1158" s="894"/>
      <c r="E1158" s="367"/>
      <c r="F1158" s="1180"/>
      <c r="G1158" s="1216"/>
      <c r="H1158" s="19"/>
      <c r="I1158" s="19"/>
      <c r="J1158" s="1180"/>
      <c r="K1158" s="125"/>
      <c r="L1158" s="280"/>
      <c r="M1158" s="1218"/>
      <c r="N1158" s="325"/>
      <c r="O1158" s="99">
        <f t="shared" si="57"/>
        <v>0</v>
      </c>
      <c r="P1158" s="766"/>
      <c r="Q1158" s="242"/>
      <c r="R1158" s="242"/>
      <c r="S1158" s="382">
        <f t="shared" si="58"/>
        <v>0</v>
      </c>
      <c r="T1158" s="382">
        <f t="shared" si="59"/>
        <v>0</v>
      </c>
      <c r="U1158" s="11"/>
      <c r="V1158" s="8"/>
      <c r="W1158" s="8"/>
      <c r="AE1158" s="8"/>
    </row>
    <row r="1159" spans="1:31" x14ac:dyDescent="0.2">
      <c r="A1159" s="1175"/>
      <c r="B1159" s="1175"/>
      <c r="C1159" s="1175"/>
      <c r="D1159" s="894"/>
      <c r="E1159" s="367"/>
      <c r="F1159" s="1180"/>
      <c r="G1159" s="1216"/>
      <c r="H1159" s="19"/>
      <c r="I1159" s="19"/>
      <c r="J1159" s="1180"/>
      <c r="K1159" s="125"/>
      <c r="L1159" s="280"/>
      <c r="M1159" s="1218"/>
      <c r="N1159" s="325"/>
      <c r="O1159" s="99">
        <f t="shared" si="57"/>
        <v>0</v>
      </c>
      <c r="P1159" s="766"/>
      <c r="Q1159" s="242"/>
      <c r="R1159" s="242"/>
      <c r="S1159" s="382">
        <f t="shared" si="58"/>
        <v>0</v>
      </c>
      <c r="T1159" s="382">
        <f t="shared" si="59"/>
        <v>0</v>
      </c>
      <c r="U1159" s="11"/>
      <c r="V1159" s="8"/>
      <c r="W1159" s="8"/>
      <c r="AE1159" s="8"/>
    </row>
    <row r="1160" spans="1:31" x14ac:dyDescent="0.2">
      <c r="A1160" s="1175"/>
      <c r="B1160" s="1175"/>
      <c r="C1160" s="1175"/>
      <c r="D1160" s="894"/>
      <c r="E1160" s="367"/>
      <c r="F1160" s="1180"/>
      <c r="G1160" s="1216"/>
      <c r="H1160" s="19"/>
      <c r="I1160" s="19"/>
      <c r="J1160" s="1180"/>
      <c r="K1160" s="125"/>
      <c r="L1160" s="280"/>
      <c r="M1160" s="1218"/>
      <c r="N1160" s="325"/>
      <c r="O1160" s="99">
        <f t="shared" si="57"/>
        <v>0</v>
      </c>
      <c r="P1160" s="766"/>
      <c r="Q1160" s="242"/>
      <c r="R1160" s="242"/>
      <c r="S1160" s="382">
        <f t="shared" si="58"/>
        <v>0</v>
      </c>
      <c r="T1160" s="382">
        <f t="shared" si="59"/>
        <v>0</v>
      </c>
      <c r="U1160" s="11"/>
      <c r="V1160" s="8"/>
      <c r="W1160" s="8"/>
      <c r="AE1160" s="8"/>
    </row>
    <row r="1161" spans="1:31" x14ac:dyDescent="0.2">
      <c r="A1161" s="1175"/>
      <c r="B1161" s="1175"/>
      <c r="C1161" s="1175"/>
      <c r="D1161" s="894"/>
      <c r="E1161" s="367"/>
      <c r="F1161" s="1180"/>
      <c r="G1161" s="1216"/>
      <c r="H1161" s="19"/>
      <c r="I1161" s="19"/>
      <c r="J1161" s="1180"/>
      <c r="K1161" s="125"/>
      <c r="L1161" s="280"/>
      <c r="M1161" s="1218"/>
      <c r="N1161" s="325"/>
      <c r="O1161" s="99">
        <f t="shared" si="57"/>
        <v>0</v>
      </c>
      <c r="P1161" s="766"/>
      <c r="Q1161" s="242"/>
      <c r="R1161" s="242"/>
      <c r="S1161" s="382">
        <f t="shared" si="58"/>
        <v>0</v>
      </c>
      <c r="T1161" s="382">
        <f t="shared" si="59"/>
        <v>0</v>
      </c>
      <c r="U1161" s="11"/>
      <c r="V1161" s="8"/>
      <c r="W1161" s="8"/>
      <c r="AE1161" s="8"/>
    </row>
    <row r="1162" spans="1:31" x14ac:dyDescent="0.2">
      <c r="A1162" s="1175"/>
      <c r="B1162" s="1175"/>
      <c r="C1162" s="1175"/>
      <c r="D1162" s="894"/>
      <c r="E1162" s="367"/>
      <c r="F1162" s="1180"/>
      <c r="G1162" s="1216"/>
      <c r="H1162" s="19"/>
      <c r="I1162" s="19"/>
      <c r="J1162" s="1180"/>
      <c r="K1162" s="125"/>
      <c r="L1162" s="280"/>
      <c r="M1162" s="1218"/>
      <c r="N1162" s="325"/>
      <c r="O1162" s="99">
        <f t="shared" si="57"/>
        <v>0</v>
      </c>
      <c r="P1162" s="766"/>
      <c r="Q1162" s="242"/>
      <c r="R1162" s="242"/>
      <c r="S1162" s="382">
        <f t="shared" si="58"/>
        <v>0</v>
      </c>
      <c r="T1162" s="382">
        <f t="shared" si="59"/>
        <v>0</v>
      </c>
      <c r="U1162" s="11"/>
      <c r="V1162" s="8"/>
      <c r="W1162" s="8"/>
      <c r="AE1162" s="8"/>
    </row>
    <row r="1163" spans="1:31" x14ac:dyDescent="0.2">
      <c r="A1163" s="1175"/>
      <c r="B1163" s="1175"/>
      <c r="C1163" s="1175"/>
      <c r="D1163" s="894"/>
      <c r="E1163" s="367"/>
      <c r="F1163" s="1180"/>
      <c r="G1163" s="1216"/>
      <c r="H1163" s="19"/>
      <c r="I1163" s="19"/>
      <c r="J1163" s="1180"/>
      <c r="K1163" s="125"/>
      <c r="L1163" s="280"/>
      <c r="M1163" s="1218"/>
      <c r="N1163" s="325"/>
      <c r="O1163" s="99">
        <f t="shared" si="57"/>
        <v>0</v>
      </c>
      <c r="P1163" s="766"/>
      <c r="Q1163" s="242"/>
      <c r="R1163" s="242"/>
      <c r="S1163" s="382">
        <f t="shared" si="58"/>
        <v>0</v>
      </c>
      <c r="T1163" s="382">
        <f t="shared" si="59"/>
        <v>0</v>
      </c>
      <c r="U1163" s="11"/>
      <c r="V1163" s="8"/>
      <c r="W1163" s="8"/>
      <c r="AE1163" s="8"/>
    </row>
    <row r="1164" spans="1:31" x14ac:dyDescent="0.2">
      <c r="A1164" s="1175"/>
      <c r="B1164" s="1175"/>
      <c r="C1164" s="1175"/>
      <c r="D1164" s="894"/>
      <c r="E1164" s="367"/>
      <c r="F1164" s="1180"/>
      <c r="G1164" s="1216"/>
      <c r="H1164" s="19"/>
      <c r="I1164" s="19"/>
      <c r="J1164" s="1180"/>
      <c r="K1164" s="125"/>
      <c r="L1164" s="280"/>
      <c r="M1164" s="1218"/>
      <c r="N1164" s="325"/>
      <c r="O1164" s="99">
        <f t="shared" si="57"/>
        <v>0</v>
      </c>
      <c r="P1164" s="766"/>
      <c r="Q1164" s="242"/>
      <c r="R1164" s="242"/>
      <c r="S1164" s="382">
        <f t="shared" si="58"/>
        <v>0</v>
      </c>
      <c r="T1164" s="382">
        <f t="shared" si="59"/>
        <v>0</v>
      </c>
      <c r="U1164" s="11"/>
      <c r="V1164" s="8"/>
      <c r="W1164" s="8"/>
      <c r="AE1164" s="8"/>
    </row>
    <row r="1165" spans="1:31" x14ac:dyDescent="0.2">
      <c r="A1165" s="1175"/>
      <c r="B1165" s="1175"/>
      <c r="C1165" s="1175"/>
      <c r="D1165" s="894"/>
      <c r="E1165" s="367"/>
      <c r="F1165" s="1180"/>
      <c r="G1165" s="1216"/>
      <c r="H1165" s="19"/>
      <c r="I1165" s="19"/>
      <c r="J1165" s="1180"/>
      <c r="K1165" s="125"/>
      <c r="L1165" s="280"/>
      <c r="M1165" s="1218"/>
      <c r="N1165" s="325"/>
      <c r="O1165" s="99">
        <f t="shared" si="57"/>
        <v>0</v>
      </c>
      <c r="P1165" s="766"/>
      <c r="Q1165" s="242"/>
      <c r="R1165" s="242"/>
      <c r="S1165" s="382">
        <f t="shared" si="58"/>
        <v>0</v>
      </c>
      <c r="T1165" s="382">
        <f t="shared" si="59"/>
        <v>0</v>
      </c>
      <c r="U1165" s="11"/>
      <c r="V1165" s="8"/>
      <c r="W1165" s="8"/>
      <c r="AE1165" s="8"/>
    </row>
    <row r="1166" spans="1:31" x14ac:dyDescent="0.2">
      <c r="A1166" s="1175"/>
      <c r="B1166" s="1175"/>
      <c r="C1166" s="1175"/>
      <c r="D1166" s="894"/>
      <c r="E1166" s="367"/>
      <c r="F1166" s="1180"/>
      <c r="G1166" s="1216"/>
      <c r="H1166" s="19"/>
      <c r="I1166" s="19"/>
      <c r="J1166" s="1180"/>
      <c r="K1166" s="125"/>
      <c r="L1166" s="280"/>
      <c r="M1166" s="1218"/>
      <c r="N1166" s="325"/>
      <c r="O1166" s="99">
        <f t="shared" si="57"/>
        <v>0</v>
      </c>
      <c r="P1166" s="766"/>
      <c r="Q1166" s="242"/>
      <c r="R1166" s="242"/>
      <c r="S1166" s="382">
        <f t="shared" si="58"/>
        <v>0</v>
      </c>
      <c r="T1166" s="382">
        <f t="shared" si="59"/>
        <v>0</v>
      </c>
      <c r="U1166" s="11"/>
      <c r="V1166" s="8"/>
      <c r="W1166" s="8"/>
      <c r="AE1166" s="8"/>
    </row>
    <row r="1167" spans="1:31" x14ac:dyDescent="0.2">
      <c r="A1167" s="1175"/>
      <c r="B1167" s="1175"/>
      <c r="C1167" s="1175"/>
      <c r="D1167" s="894"/>
      <c r="E1167" s="367"/>
      <c r="F1167" s="1180"/>
      <c r="G1167" s="1216"/>
      <c r="H1167" s="19"/>
      <c r="I1167" s="19"/>
      <c r="J1167" s="1180"/>
      <c r="K1167" s="125"/>
      <c r="L1167" s="280"/>
      <c r="M1167" s="1218"/>
      <c r="N1167" s="325"/>
      <c r="O1167" s="99">
        <f t="shared" si="57"/>
        <v>0</v>
      </c>
      <c r="P1167" s="766"/>
      <c r="Q1167" s="242"/>
      <c r="R1167" s="242"/>
      <c r="S1167" s="382">
        <f t="shared" si="58"/>
        <v>0</v>
      </c>
      <c r="T1167" s="382">
        <f t="shared" si="59"/>
        <v>0</v>
      </c>
      <c r="U1167" s="11"/>
      <c r="V1167" s="8"/>
      <c r="W1167" s="8"/>
      <c r="AE1167" s="8"/>
    </row>
    <row r="1168" spans="1:31" x14ac:dyDescent="0.2">
      <c r="A1168" s="1175"/>
      <c r="B1168" s="1175"/>
      <c r="C1168" s="1175"/>
      <c r="D1168" s="894"/>
      <c r="E1168" s="367"/>
      <c r="F1168" s="1180"/>
      <c r="G1168" s="1216"/>
      <c r="H1168" s="19"/>
      <c r="I1168" s="19"/>
      <c r="J1168" s="1180"/>
      <c r="K1168" s="125"/>
      <c r="L1168" s="280"/>
      <c r="M1168" s="1218"/>
      <c r="N1168" s="325"/>
      <c r="O1168" s="99">
        <f t="shared" si="57"/>
        <v>0</v>
      </c>
      <c r="P1168" s="766"/>
      <c r="Q1168" s="242"/>
      <c r="R1168" s="242"/>
      <c r="S1168" s="382">
        <f t="shared" si="58"/>
        <v>0</v>
      </c>
      <c r="T1168" s="382">
        <f t="shared" si="59"/>
        <v>0</v>
      </c>
      <c r="U1168" s="11"/>
      <c r="V1168" s="8"/>
      <c r="W1168" s="8"/>
      <c r="AE1168" s="8"/>
    </row>
    <row r="1169" spans="1:31" x14ac:dyDescent="0.2">
      <c r="A1169" s="1175"/>
      <c r="B1169" s="1175"/>
      <c r="C1169" s="1175"/>
      <c r="D1169" s="894"/>
      <c r="E1169" s="367"/>
      <c r="F1169" s="1180"/>
      <c r="G1169" s="1216"/>
      <c r="H1169" s="19"/>
      <c r="I1169" s="19"/>
      <c r="J1169" s="1180"/>
      <c r="K1169" s="125"/>
      <c r="L1169" s="280"/>
      <c r="M1169" s="1218"/>
      <c r="N1169" s="325"/>
      <c r="O1169" s="99">
        <f t="shared" si="57"/>
        <v>0</v>
      </c>
      <c r="P1169" s="766"/>
      <c r="Q1169" s="242"/>
      <c r="R1169" s="242"/>
      <c r="S1169" s="382">
        <f t="shared" si="58"/>
        <v>0</v>
      </c>
      <c r="T1169" s="382">
        <f t="shared" si="59"/>
        <v>0</v>
      </c>
      <c r="U1169" s="11"/>
      <c r="V1169" s="8"/>
      <c r="W1169" s="8"/>
      <c r="AE1169" s="8"/>
    </row>
    <row r="1170" spans="1:31" x14ac:dyDescent="0.2">
      <c r="A1170" s="1175"/>
      <c r="B1170" s="1175"/>
      <c r="C1170" s="1175"/>
      <c r="D1170" s="894"/>
      <c r="E1170" s="367"/>
      <c r="F1170" s="1180"/>
      <c r="G1170" s="1216"/>
      <c r="H1170" s="19"/>
      <c r="I1170" s="19"/>
      <c r="J1170" s="1180"/>
      <c r="K1170" s="125"/>
      <c r="L1170" s="280"/>
      <c r="M1170" s="1218"/>
      <c r="N1170" s="325"/>
      <c r="O1170" s="99">
        <f t="shared" si="57"/>
        <v>0</v>
      </c>
      <c r="P1170" s="766"/>
      <c r="Q1170" s="242"/>
      <c r="R1170" s="242"/>
      <c r="S1170" s="382">
        <f t="shared" si="58"/>
        <v>0</v>
      </c>
      <c r="T1170" s="382">
        <f t="shared" si="59"/>
        <v>0</v>
      </c>
      <c r="U1170" s="11"/>
      <c r="V1170" s="8"/>
      <c r="W1170" s="8"/>
      <c r="AE1170" s="8"/>
    </row>
    <row r="1171" spans="1:31" x14ac:dyDescent="0.2">
      <c r="A1171" s="1175"/>
      <c r="B1171" s="1175"/>
      <c r="C1171" s="1175"/>
      <c r="D1171" s="894"/>
      <c r="E1171" s="367"/>
      <c r="F1171" s="1180"/>
      <c r="G1171" s="1216"/>
      <c r="H1171" s="19"/>
      <c r="I1171" s="19"/>
      <c r="J1171" s="1180"/>
      <c r="K1171" s="125"/>
      <c r="L1171" s="280"/>
      <c r="M1171" s="1218"/>
      <c r="N1171" s="325"/>
      <c r="O1171" s="99">
        <f t="shared" si="57"/>
        <v>0</v>
      </c>
      <c r="P1171" s="766"/>
      <c r="Q1171" s="242"/>
      <c r="R1171" s="242"/>
      <c r="S1171" s="382">
        <f t="shared" si="58"/>
        <v>0</v>
      </c>
      <c r="T1171" s="382">
        <f t="shared" si="59"/>
        <v>0</v>
      </c>
      <c r="U1171" s="11"/>
      <c r="V1171" s="8"/>
      <c r="W1171" s="8"/>
      <c r="AE1171" s="8"/>
    </row>
    <row r="1172" spans="1:31" x14ac:dyDescent="0.2">
      <c r="A1172" s="1175"/>
      <c r="B1172" s="1175"/>
      <c r="C1172" s="1175"/>
      <c r="D1172" s="894"/>
      <c r="E1172" s="367"/>
      <c r="F1172" s="1180"/>
      <c r="G1172" s="1216"/>
      <c r="H1172" s="19"/>
      <c r="I1172" s="19"/>
      <c r="J1172" s="1180"/>
      <c r="K1172" s="125"/>
      <c r="L1172" s="280"/>
      <c r="M1172" s="1218"/>
      <c r="N1172" s="325"/>
      <c r="O1172" s="99">
        <f t="shared" si="57"/>
        <v>0</v>
      </c>
      <c r="P1172" s="766"/>
      <c r="Q1172" s="242"/>
      <c r="R1172" s="242"/>
      <c r="S1172" s="382">
        <f t="shared" si="58"/>
        <v>0</v>
      </c>
      <c r="T1172" s="382">
        <f t="shared" si="59"/>
        <v>0</v>
      </c>
      <c r="U1172" s="11"/>
      <c r="V1172" s="8"/>
      <c r="W1172" s="8"/>
      <c r="AE1172" s="8"/>
    </row>
    <row r="1173" spans="1:31" x14ac:dyDescent="0.2">
      <c r="A1173" s="1175"/>
      <c r="B1173" s="1175"/>
      <c r="C1173" s="1175"/>
      <c r="D1173" s="894"/>
      <c r="E1173" s="367"/>
      <c r="F1173" s="1180"/>
      <c r="G1173" s="1216"/>
      <c r="H1173" s="19"/>
      <c r="I1173" s="19"/>
      <c r="J1173" s="1180"/>
      <c r="K1173" s="125"/>
      <c r="L1173" s="280"/>
      <c r="M1173" s="1218"/>
      <c r="N1173" s="325"/>
      <c r="O1173" s="99">
        <f t="shared" si="57"/>
        <v>0</v>
      </c>
      <c r="P1173" s="766"/>
      <c r="Q1173" s="242"/>
      <c r="R1173" s="242"/>
      <c r="S1173" s="382">
        <f t="shared" si="58"/>
        <v>0</v>
      </c>
      <c r="T1173" s="382">
        <f t="shared" si="59"/>
        <v>0</v>
      </c>
      <c r="U1173" s="11"/>
      <c r="V1173" s="8"/>
      <c r="W1173" s="8"/>
      <c r="AE1173" s="8"/>
    </row>
    <row r="1174" spans="1:31" x14ac:dyDescent="0.2">
      <c r="A1174" s="1175"/>
      <c r="B1174" s="1175"/>
      <c r="C1174" s="1175"/>
      <c r="D1174" s="894"/>
      <c r="E1174" s="367"/>
      <c r="F1174" s="1180"/>
      <c r="G1174" s="1216"/>
      <c r="H1174" s="19"/>
      <c r="I1174" s="19"/>
      <c r="J1174" s="1180"/>
      <c r="K1174" s="125"/>
      <c r="L1174" s="280"/>
      <c r="M1174" s="1218"/>
      <c r="N1174" s="325"/>
      <c r="O1174" s="99">
        <f t="shared" si="57"/>
        <v>0</v>
      </c>
      <c r="P1174" s="766"/>
      <c r="Q1174" s="242"/>
      <c r="R1174" s="242"/>
      <c r="S1174" s="382">
        <f t="shared" si="58"/>
        <v>0</v>
      </c>
      <c r="T1174" s="382">
        <f t="shared" si="59"/>
        <v>0</v>
      </c>
      <c r="U1174" s="11"/>
      <c r="V1174" s="8"/>
      <c r="W1174" s="8"/>
      <c r="AE1174" s="8"/>
    </row>
    <row r="1175" spans="1:31" x14ac:dyDescent="0.2">
      <c r="A1175" s="1175"/>
      <c r="B1175" s="1175"/>
      <c r="C1175" s="1175"/>
      <c r="D1175" s="894"/>
      <c r="E1175" s="367"/>
      <c r="F1175" s="1180"/>
      <c r="G1175" s="1216"/>
      <c r="H1175" s="19"/>
      <c r="I1175" s="19"/>
      <c r="J1175" s="1180"/>
      <c r="K1175" s="125"/>
      <c r="L1175" s="280"/>
      <c r="M1175" s="1218"/>
      <c r="N1175" s="325"/>
      <c r="O1175" s="99">
        <f t="shared" si="57"/>
        <v>0</v>
      </c>
      <c r="P1175" s="766"/>
      <c r="Q1175" s="242"/>
      <c r="R1175" s="242"/>
      <c r="S1175" s="382">
        <f t="shared" si="58"/>
        <v>0</v>
      </c>
      <c r="T1175" s="382">
        <f t="shared" si="59"/>
        <v>0</v>
      </c>
      <c r="U1175" s="11"/>
      <c r="V1175" s="8"/>
      <c r="W1175" s="8"/>
      <c r="AE1175" s="8"/>
    </row>
    <row r="1176" spans="1:31" x14ac:dyDescent="0.2">
      <c r="A1176" s="1175"/>
      <c r="B1176" s="1175"/>
      <c r="C1176" s="1175"/>
      <c r="D1176" s="894"/>
      <c r="E1176" s="367"/>
      <c r="F1176" s="1180"/>
      <c r="G1176" s="1216"/>
      <c r="H1176" s="19"/>
      <c r="I1176" s="19"/>
      <c r="J1176" s="1180"/>
      <c r="K1176" s="125"/>
      <c r="L1176" s="280"/>
      <c r="M1176" s="1218"/>
      <c r="N1176" s="325"/>
      <c r="O1176" s="99">
        <f t="shared" si="57"/>
        <v>0</v>
      </c>
      <c r="P1176" s="766"/>
      <c r="Q1176" s="242"/>
      <c r="R1176" s="242"/>
      <c r="S1176" s="382">
        <f t="shared" si="58"/>
        <v>0</v>
      </c>
      <c r="T1176" s="382">
        <f t="shared" si="59"/>
        <v>0</v>
      </c>
      <c r="U1176" s="11"/>
      <c r="V1176" s="8"/>
      <c r="W1176" s="8"/>
      <c r="AE1176" s="8"/>
    </row>
    <row r="1177" spans="1:31" x14ac:dyDescent="0.2">
      <c r="A1177" s="1175"/>
      <c r="B1177" s="1175"/>
      <c r="C1177" s="1175"/>
      <c r="D1177" s="894"/>
      <c r="E1177" s="367"/>
      <c r="F1177" s="1180"/>
      <c r="G1177" s="1216"/>
      <c r="H1177" s="19"/>
      <c r="I1177" s="19"/>
      <c r="J1177" s="1180"/>
      <c r="K1177" s="125"/>
      <c r="L1177" s="280"/>
      <c r="M1177" s="1218"/>
      <c r="N1177" s="325"/>
      <c r="O1177" s="99">
        <f t="shared" si="57"/>
        <v>0</v>
      </c>
      <c r="P1177" s="766"/>
      <c r="Q1177" s="242"/>
      <c r="R1177" s="242"/>
      <c r="S1177" s="382">
        <f t="shared" si="58"/>
        <v>0</v>
      </c>
      <c r="T1177" s="382">
        <f t="shared" si="59"/>
        <v>0</v>
      </c>
      <c r="U1177" s="11"/>
      <c r="V1177" s="8"/>
      <c r="W1177" s="8"/>
      <c r="AE1177" s="8"/>
    </row>
    <row r="1178" spans="1:31" x14ac:dyDescent="0.2">
      <c r="A1178" s="1175"/>
      <c r="B1178" s="1175"/>
      <c r="C1178" s="1175"/>
      <c r="D1178" s="894"/>
      <c r="E1178" s="367"/>
      <c r="F1178" s="1180"/>
      <c r="G1178" s="1216"/>
      <c r="H1178" s="19"/>
      <c r="I1178" s="19"/>
      <c r="J1178" s="1180"/>
      <c r="K1178" s="125"/>
      <c r="L1178" s="280"/>
      <c r="M1178" s="1218"/>
      <c r="N1178" s="325"/>
      <c r="O1178" s="99">
        <f t="shared" si="57"/>
        <v>0</v>
      </c>
      <c r="P1178" s="766"/>
      <c r="Q1178" s="242"/>
      <c r="R1178" s="242"/>
      <c r="S1178" s="382">
        <f t="shared" si="58"/>
        <v>0</v>
      </c>
      <c r="T1178" s="382">
        <f t="shared" si="59"/>
        <v>0</v>
      </c>
      <c r="U1178" s="11"/>
      <c r="V1178" s="8"/>
      <c r="W1178" s="8"/>
      <c r="AE1178" s="8"/>
    </row>
    <row r="1179" spans="1:31" x14ac:dyDescent="0.2">
      <c r="A1179" s="1175"/>
      <c r="B1179" s="1175"/>
      <c r="C1179" s="1175"/>
      <c r="D1179" s="894"/>
      <c r="E1179" s="367"/>
      <c r="F1179" s="1180"/>
      <c r="G1179" s="1216"/>
      <c r="H1179" s="19"/>
      <c r="I1179" s="19"/>
      <c r="J1179" s="1180"/>
      <c r="K1179" s="125"/>
      <c r="L1179" s="280"/>
      <c r="M1179" s="1218"/>
      <c r="N1179" s="325"/>
      <c r="O1179" s="99">
        <f t="shared" si="57"/>
        <v>0</v>
      </c>
      <c r="P1179" s="766"/>
      <c r="Q1179" s="242"/>
      <c r="R1179" s="242"/>
      <c r="S1179" s="382">
        <f t="shared" si="58"/>
        <v>0</v>
      </c>
      <c r="T1179" s="382">
        <f t="shared" si="59"/>
        <v>0</v>
      </c>
      <c r="U1179" s="11"/>
      <c r="V1179" s="8"/>
      <c r="W1179" s="8"/>
      <c r="AE1179" s="8"/>
    </row>
    <row r="1180" spans="1:31" x14ac:dyDescent="0.2">
      <c r="A1180" s="1175"/>
      <c r="B1180" s="1175"/>
      <c r="C1180" s="1175"/>
      <c r="D1180" s="894"/>
      <c r="E1180" s="367"/>
      <c r="F1180" s="1180"/>
      <c r="G1180" s="1216"/>
      <c r="H1180" s="19"/>
      <c r="I1180" s="19"/>
      <c r="J1180" s="1180"/>
      <c r="K1180" s="125"/>
      <c r="L1180" s="280"/>
      <c r="M1180" s="1218"/>
      <c r="N1180" s="325"/>
      <c r="O1180" s="99">
        <f t="shared" si="57"/>
        <v>0</v>
      </c>
      <c r="P1180" s="766"/>
      <c r="Q1180" s="242"/>
      <c r="R1180" s="242"/>
      <c r="S1180" s="382">
        <f t="shared" si="58"/>
        <v>0</v>
      </c>
      <c r="T1180" s="382">
        <f t="shared" si="59"/>
        <v>0</v>
      </c>
      <c r="U1180" s="11"/>
      <c r="V1180" s="8"/>
      <c r="W1180" s="8"/>
      <c r="AE1180" s="8"/>
    </row>
    <row r="1181" spans="1:31" x14ac:dyDescent="0.2">
      <c r="A1181" s="1175"/>
      <c r="B1181" s="1175"/>
      <c r="C1181" s="1175"/>
      <c r="D1181" s="894"/>
      <c r="E1181" s="367"/>
      <c r="F1181" s="1180"/>
      <c r="G1181" s="1216"/>
      <c r="H1181" s="19"/>
      <c r="I1181" s="19"/>
      <c r="J1181" s="1180"/>
      <c r="K1181" s="125"/>
      <c r="L1181" s="280"/>
      <c r="M1181" s="1218"/>
      <c r="N1181" s="325"/>
      <c r="O1181" s="99">
        <f t="shared" si="57"/>
        <v>0</v>
      </c>
      <c r="P1181" s="766"/>
      <c r="Q1181" s="242"/>
      <c r="R1181" s="242"/>
      <c r="S1181" s="382">
        <f t="shared" si="58"/>
        <v>0</v>
      </c>
      <c r="T1181" s="382">
        <f t="shared" si="59"/>
        <v>0</v>
      </c>
      <c r="U1181" s="11"/>
      <c r="V1181" s="8"/>
      <c r="W1181" s="8"/>
      <c r="AE1181" s="8"/>
    </row>
    <row r="1182" spans="1:31" x14ac:dyDescent="0.2">
      <c r="A1182" s="1175"/>
      <c r="B1182" s="1175"/>
      <c r="C1182" s="1175"/>
      <c r="D1182" s="894"/>
      <c r="E1182" s="367"/>
      <c r="F1182" s="1180"/>
      <c r="G1182" s="1216"/>
      <c r="H1182" s="19"/>
      <c r="I1182" s="19"/>
      <c r="J1182" s="1180"/>
      <c r="K1182" s="125"/>
      <c r="L1182" s="280"/>
      <c r="M1182" s="1218"/>
      <c r="N1182" s="325"/>
      <c r="O1182" s="99">
        <f t="shared" si="57"/>
        <v>0</v>
      </c>
      <c r="P1182" s="766"/>
      <c r="Q1182" s="242"/>
      <c r="R1182" s="242"/>
      <c r="S1182" s="382">
        <f t="shared" si="58"/>
        <v>0</v>
      </c>
      <c r="T1182" s="382">
        <f t="shared" si="59"/>
        <v>0</v>
      </c>
      <c r="U1182" s="11"/>
      <c r="V1182" s="8"/>
      <c r="W1182" s="8"/>
      <c r="AE1182" s="8"/>
    </row>
    <row r="1183" spans="1:31" x14ac:dyDescent="0.2">
      <c r="A1183" s="1175"/>
      <c r="B1183" s="1175"/>
      <c r="C1183" s="1175"/>
      <c r="D1183" s="894"/>
      <c r="E1183" s="367"/>
      <c r="F1183" s="1180"/>
      <c r="G1183" s="1216"/>
      <c r="H1183" s="19"/>
      <c r="I1183" s="19"/>
      <c r="J1183" s="1180"/>
      <c r="K1183" s="125"/>
      <c r="L1183" s="280"/>
      <c r="M1183" s="1218"/>
      <c r="N1183" s="325"/>
      <c r="O1183" s="99">
        <f t="shared" si="57"/>
        <v>0</v>
      </c>
      <c r="P1183" s="766"/>
      <c r="Q1183" s="242"/>
      <c r="R1183" s="242"/>
      <c r="S1183" s="382">
        <f t="shared" si="58"/>
        <v>0</v>
      </c>
      <c r="T1183" s="382">
        <f t="shared" si="59"/>
        <v>0</v>
      </c>
      <c r="U1183" s="11"/>
      <c r="V1183" s="8"/>
      <c r="W1183" s="8"/>
      <c r="AE1183" s="8"/>
    </row>
    <row r="1184" spans="1:31" x14ac:dyDescent="0.2">
      <c r="A1184" s="1175"/>
      <c r="B1184" s="1175"/>
      <c r="C1184" s="1175"/>
      <c r="D1184" s="894"/>
      <c r="E1184" s="367"/>
      <c r="F1184" s="1180"/>
      <c r="G1184" s="1216"/>
      <c r="H1184" s="19"/>
      <c r="I1184" s="19"/>
      <c r="J1184" s="1180"/>
      <c r="K1184" s="125"/>
      <c r="L1184" s="280"/>
      <c r="M1184" s="1218"/>
      <c r="N1184" s="325"/>
      <c r="O1184" s="99">
        <f t="shared" si="57"/>
        <v>0</v>
      </c>
      <c r="P1184" s="766"/>
      <c r="Q1184" s="242"/>
      <c r="R1184" s="242"/>
      <c r="S1184" s="382">
        <f t="shared" si="58"/>
        <v>0</v>
      </c>
      <c r="T1184" s="382">
        <f t="shared" si="59"/>
        <v>0</v>
      </c>
      <c r="U1184" s="11"/>
      <c r="V1184" s="8"/>
      <c r="W1184" s="8"/>
      <c r="AE1184" s="8"/>
    </row>
    <row r="1185" spans="1:31" x14ac:dyDescent="0.2">
      <c r="A1185" s="1175"/>
      <c r="B1185" s="1175"/>
      <c r="C1185" s="1175"/>
      <c r="D1185" s="894"/>
      <c r="E1185" s="367"/>
      <c r="F1185" s="1180"/>
      <c r="G1185" s="1216"/>
      <c r="H1185" s="19"/>
      <c r="I1185" s="19"/>
      <c r="J1185" s="1180"/>
      <c r="K1185" s="125"/>
      <c r="L1185" s="280"/>
      <c r="M1185" s="1218"/>
      <c r="N1185" s="325"/>
      <c r="O1185" s="99">
        <f t="shared" ref="O1185:O1248" si="60">M1185+N1185</f>
        <v>0</v>
      </c>
      <c r="P1185" s="766"/>
      <c r="Q1185" s="242"/>
      <c r="R1185" s="242"/>
      <c r="S1185" s="382">
        <f t="shared" ref="S1185:S1248" si="61">IF(K1185=$AA$46,O1185,0)</f>
        <v>0</v>
      </c>
      <c r="T1185" s="382">
        <f t="shared" ref="T1185:T1248" si="62">IF(OR(K1185=$AA$47,ISBLANK(K1185)),O1185,0)</f>
        <v>0</v>
      </c>
      <c r="U1185" s="11"/>
      <c r="V1185" s="8"/>
      <c r="W1185" s="8"/>
      <c r="AE1185" s="8"/>
    </row>
    <row r="1186" spans="1:31" x14ac:dyDescent="0.2">
      <c r="A1186" s="1175"/>
      <c r="B1186" s="1175"/>
      <c r="C1186" s="1175"/>
      <c r="D1186" s="894"/>
      <c r="E1186" s="367"/>
      <c r="F1186" s="1180"/>
      <c r="G1186" s="1216"/>
      <c r="H1186" s="19"/>
      <c r="I1186" s="19"/>
      <c r="J1186" s="1180"/>
      <c r="K1186" s="125"/>
      <c r="L1186" s="280"/>
      <c r="M1186" s="1218"/>
      <c r="N1186" s="325"/>
      <c r="O1186" s="99">
        <f t="shared" si="60"/>
        <v>0</v>
      </c>
      <c r="P1186" s="766"/>
      <c r="Q1186" s="242"/>
      <c r="R1186" s="242"/>
      <c r="S1186" s="382">
        <f t="shared" si="61"/>
        <v>0</v>
      </c>
      <c r="T1186" s="382">
        <f t="shared" si="62"/>
        <v>0</v>
      </c>
      <c r="U1186" s="11"/>
      <c r="V1186" s="8"/>
      <c r="W1186" s="8"/>
      <c r="AE1186" s="8"/>
    </row>
    <row r="1187" spans="1:31" x14ac:dyDescent="0.2">
      <c r="A1187" s="1175"/>
      <c r="B1187" s="1175"/>
      <c r="C1187" s="1175"/>
      <c r="D1187" s="894"/>
      <c r="E1187" s="367"/>
      <c r="F1187" s="1180"/>
      <c r="G1187" s="1216"/>
      <c r="H1187" s="19"/>
      <c r="I1187" s="19"/>
      <c r="J1187" s="1180"/>
      <c r="K1187" s="125"/>
      <c r="L1187" s="280"/>
      <c r="M1187" s="1218"/>
      <c r="N1187" s="325"/>
      <c r="O1187" s="99">
        <f t="shared" si="60"/>
        <v>0</v>
      </c>
      <c r="P1187" s="766"/>
      <c r="Q1187" s="242"/>
      <c r="R1187" s="242"/>
      <c r="S1187" s="382">
        <f t="shared" si="61"/>
        <v>0</v>
      </c>
      <c r="T1187" s="382">
        <f t="shared" si="62"/>
        <v>0</v>
      </c>
      <c r="U1187" s="11"/>
      <c r="V1187" s="8"/>
      <c r="W1187" s="8"/>
      <c r="AE1187" s="8"/>
    </row>
    <row r="1188" spans="1:31" x14ac:dyDescent="0.2">
      <c r="A1188" s="1175"/>
      <c r="B1188" s="1175"/>
      <c r="C1188" s="1175"/>
      <c r="D1188" s="894"/>
      <c r="E1188" s="367"/>
      <c r="F1188" s="1180"/>
      <c r="G1188" s="1216"/>
      <c r="H1188" s="19"/>
      <c r="I1188" s="19"/>
      <c r="J1188" s="1180"/>
      <c r="K1188" s="125"/>
      <c r="L1188" s="280"/>
      <c r="M1188" s="1218"/>
      <c r="N1188" s="325"/>
      <c r="O1188" s="99">
        <f t="shared" si="60"/>
        <v>0</v>
      </c>
      <c r="P1188" s="766"/>
      <c r="Q1188" s="242"/>
      <c r="R1188" s="242"/>
      <c r="S1188" s="382">
        <f t="shared" si="61"/>
        <v>0</v>
      </c>
      <c r="T1188" s="382">
        <f t="shared" si="62"/>
        <v>0</v>
      </c>
      <c r="U1188" s="11"/>
      <c r="V1188" s="8"/>
      <c r="W1188" s="8"/>
      <c r="AE1188" s="8"/>
    </row>
    <row r="1189" spans="1:31" x14ac:dyDescent="0.2">
      <c r="A1189" s="1175"/>
      <c r="B1189" s="1175"/>
      <c r="C1189" s="1175"/>
      <c r="D1189" s="894"/>
      <c r="E1189" s="367"/>
      <c r="F1189" s="1180"/>
      <c r="G1189" s="1216"/>
      <c r="H1189" s="19"/>
      <c r="I1189" s="19"/>
      <c r="J1189" s="1180"/>
      <c r="K1189" s="125"/>
      <c r="L1189" s="280"/>
      <c r="M1189" s="1218"/>
      <c r="N1189" s="325"/>
      <c r="O1189" s="99">
        <f t="shared" si="60"/>
        <v>0</v>
      </c>
      <c r="P1189" s="766"/>
      <c r="Q1189" s="242"/>
      <c r="R1189" s="242"/>
      <c r="S1189" s="382">
        <f t="shared" si="61"/>
        <v>0</v>
      </c>
      <c r="T1189" s="382">
        <f t="shared" si="62"/>
        <v>0</v>
      </c>
      <c r="U1189" s="11"/>
      <c r="V1189" s="8"/>
      <c r="W1189" s="8"/>
      <c r="AE1189" s="8"/>
    </row>
    <row r="1190" spans="1:31" x14ac:dyDescent="0.2">
      <c r="A1190" s="1175"/>
      <c r="B1190" s="1175"/>
      <c r="C1190" s="1175"/>
      <c r="D1190" s="894"/>
      <c r="E1190" s="367"/>
      <c r="F1190" s="1180"/>
      <c r="G1190" s="1216"/>
      <c r="H1190" s="19"/>
      <c r="I1190" s="19"/>
      <c r="J1190" s="1180"/>
      <c r="K1190" s="125"/>
      <c r="L1190" s="280"/>
      <c r="M1190" s="1218"/>
      <c r="N1190" s="325"/>
      <c r="O1190" s="99">
        <f t="shared" si="60"/>
        <v>0</v>
      </c>
      <c r="P1190" s="766"/>
      <c r="Q1190" s="242"/>
      <c r="R1190" s="242"/>
      <c r="S1190" s="382">
        <f t="shared" si="61"/>
        <v>0</v>
      </c>
      <c r="T1190" s="382">
        <f t="shared" si="62"/>
        <v>0</v>
      </c>
      <c r="U1190" s="11"/>
      <c r="V1190" s="8"/>
      <c r="W1190" s="8"/>
      <c r="AE1190" s="8"/>
    </row>
    <row r="1191" spans="1:31" x14ac:dyDescent="0.2">
      <c r="A1191" s="1175"/>
      <c r="B1191" s="1175"/>
      <c r="C1191" s="1175"/>
      <c r="D1191" s="894"/>
      <c r="E1191" s="367"/>
      <c r="F1191" s="1180"/>
      <c r="G1191" s="1216"/>
      <c r="H1191" s="19"/>
      <c r="I1191" s="19"/>
      <c r="J1191" s="1180"/>
      <c r="K1191" s="125"/>
      <c r="L1191" s="280"/>
      <c r="M1191" s="1218"/>
      <c r="N1191" s="325"/>
      <c r="O1191" s="99">
        <f t="shared" si="60"/>
        <v>0</v>
      </c>
      <c r="P1191" s="766"/>
      <c r="Q1191" s="242"/>
      <c r="R1191" s="242"/>
      <c r="S1191" s="382">
        <f t="shared" si="61"/>
        <v>0</v>
      </c>
      <c r="T1191" s="382">
        <f t="shared" si="62"/>
        <v>0</v>
      </c>
      <c r="U1191" s="11"/>
      <c r="V1191" s="8"/>
      <c r="W1191" s="8"/>
      <c r="AE1191" s="8"/>
    </row>
    <row r="1192" spans="1:31" x14ac:dyDescent="0.2">
      <c r="A1192" s="1175"/>
      <c r="B1192" s="1175"/>
      <c r="C1192" s="1175"/>
      <c r="D1192" s="894"/>
      <c r="E1192" s="367"/>
      <c r="F1192" s="1180"/>
      <c r="G1192" s="1216"/>
      <c r="H1192" s="19"/>
      <c r="I1192" s="19"/>
      <c r="J1192" s="1180"/>
      <c r="K1192" s="125"/>
      <c r="L1192" s="280"/>
      <c r="M1192" s="1218"/>
      <c r="N1192" s="325"/>
      <c r="O1192" s="99">
        <f t="shared" si="60"/>
        <v>0</v>
      </c>
      <c r="P1192" s="766"/>
      <c r="Q1192" s="242"/>
      <c r="R1192" s="242"/>
      <c r="S1192" s="382">
        <f t="shared" si="61"/>
        <v>0</v>
      </c>
      <c r="T1192" s="382">
        <f t="shared" si="62"/>
        <v>0</v>
      </c>
      <c r="U1192" s="11"/>
      <c r="V1192" s="8"/>
      <c r="W1192" s="8"/>
      <c r="AE1192" s="8"/>
    </row>
    <row r="1193" spans="1:31" x14ac:dyDescent="0.2">
      <c r="A1193" s="1175"/>
      <c r="B1193" s="1175"/>
      <c r="C1193" s="1175"/>
      <c r="D1193" s="894"/>
      <c r="E1193" s="367"/>
      <c r="F1193" s="1180"/>
      <c r="G1193" s="1216"/>
      <c r="H1193" s="19"/>
      <c r="I1193" s="19"/>
      <c r="J1193" s="1180"/>
      <c r="K1193" s="125"/>
      <c r="L1193" s="280"/>
      <c r="M1193" s="1218"/>
      <c r="N1193" s="325"/>
      <c r="O1193" s="99">
        <f t="shared" si="60"/>
        <v>0</v>
      </c>
      <c r="P1193" s="766"/>
      <c r="Q1193" s="242"/>
      <c r="R1193" s="242"/>
      <c r="S1193" s="382">
        <f t="shared" si="61"/>
        <v>0</v>
      </c>
      <c r="T1193" s="382">
        <f t="shared" si="62"/>
        <v>0</v>
      </c>
      <c r="U1193" s="11"/>
      <c r="V1193" s="8"/>
      <c r="W1193" s="8"/>
      <c r="AE1193" s="8"/>
    </row>
    <row r="1194" spans="1:31" x14ac:dyDescent="0.2">
      <c r="A1194" s="1175"/>
      <c r="B1194" s="1175"/>
      <c r="C1194" s="1175"/>
      <c r="D1194" s="894"/>
      <c r="E1194" s="367"/>
      <c r="F1194" s="1180"/>
      <c r="G1194" s="1216"/>
      <c r="H1194" s="19"/>
      <c r="I1194" s="19"/>
      <c r="J1194" s="1180"/>
      <c r="K1194" s="125"/>
      <c r="L1194" s="280"/>
      <c r="M1194" s="1218"/>
      <c r="N1194" s="325"/>
      <c r="O1194" s="99">
        <f t="shared" si="60"/>
        <v>0</v>
      </c>
      <c r="P1194" s="766"/>
      <c r="Q1194" s="242"/>
      <c r="R1194" s="242"/>
      <c r="S1194" s="382">
        <f t="shared" si="61"/>
        <v>0</v>
      </c>
      <c r="T1194" s="382">
        <f t="shared" si="62"/>
        <v>0</v>
      </c>
      <c r="U1194" s="11"/>
      <c r="V1194" s="8"/>
      <c r="W1194" s="8"/>
      <c r="AE1194" s="8"/>
    </row>
    <row r="1195" spans="1:31" x14ac:dyDescent="0.2">
      <c r="A1195" s="1175"/>
      <c r="B1195" s="1175"/>
      <c r="C1195" s="1175"/>
      <c r="D1195" s="894"/>
      <c r="E1195" s="367"/>
      <c r="F1195" s="1180"/>
      <c r="G1195" s="1216"/>
      <c r="H1195" s="19"/>
      <c r="I1195" s="19"/>
      <c r="J1195" s="1180"/>
      <c r="K1195" s="125"/>
      <c r="L1195" s="280"/>
      <c r="M1195" s="1218"/>
      <c r="N1195" s="325"/>
      <c r="O1195" s="99">
        <f t="shared" si="60"/>
        <v>0</v>
      </c>
      <c r="P1195" s="766"/>
      <c r="Q1195" s="242"/>
      <c r="R1195" s="242"/>
      <c r="S1195" s="382">
        <f t="shared" si="61"/>
        <v>0</v>
      </c>
      <c r="T1195" s="382">
        <f t="shared" si="62"/>
        <v>0</v>
      </c>
      <c r="U1195" s="11"/>
      <c r="V1195" s="8"/>
      <c r="W1195" s="8"/>
      <c r="AE1195" s="8"/>
    </row>
    <row r="1196" spans="1:31" x14ac:dyDescent="0.2">
      <c r="A1196" s="1175"/>
      <c r="B1196" s="1175"/>
      <c r="C1196" s="1175"/>
      <c r="D1196" s="894"/>
      <c r="E1196" s="367"/>
      <c r="F1196" s="1180"/>
      <c r="G1196" s="1216"/>
      <c r="H1196" s="19"/>
      <c r="I1196" s="19"/>
      <c r="J1196" s="1180"/>
      <c r="K1196" s="125"/>
      <c r="L1196" s="280"/>
      <c r="M1196" s="1218"/>
      <c r="N1196" s="325"/>
      <c r="O1196" s="99">
        <f t="shared" si="60"/>
        <v>0</v>
      </c>
      <c r="P1196" s="766"/>
      <c r="Q1196" s="242"/>
      <c r="R1196" s="242"/>
      <c r="S1196" s="382">
        <f t="shared" si="61"/>
        <v>0</v>
      </c>
      <c r="T1196" s="382">
        <f t="shared" si="62"/>
        <v>0</v>
      </c>
      <c r="U1196" s="11"/>
      <c r="V1196" s="8"/>
      <c r="W1196" s="8"/>
      <c r="AE1196" s="8"/>
    </row>
    <row r="1197" spans="1:31" x14ac:dyDescent="0.2">
      <c r="A1197" s="1175"/>
      <c r="B1197" s="1175"/>
      <c r="C1197" s="1175"/>
      <c r="D1197" s="894"/>
      <c r="E1197" s="367"/>
      <c r="F1197" s="1180"/>
      <c r="G1197" s="1216"/>
      <c r="H1197" s="19"/>
      <c r="I1197" s="19"/>
      <c r="J1197" s="1180"/>
      <c r="K1197" s="125"/>
      <c r="L1197" s="280"/>
      <c r="M1197" s="1218"/>
      <c r="N1197" s="325"/>
      <c r="O1197" s="99">
        <f t="shared" si="60"/>
        <v>0</v>
      </c>
      <c r="P1197" s="766"/>
      <c r="Q1197" s="242"/>
      <c r="R1197" s="242"/>
      <c r="S1197" s="382">
        <f t="shared" si="61"/>
        <v>0</v>
      </c>
      <c r="T1197" s="382">
        <f t="shared" si="62"/>
        <v>0</v>
      </c>
      <c r="U1197" s="11"/>
      <c r="V1197" s="8"/>
      <c r="W1197" s="8"/>
      <c r="AE1197" s="8"/>
    </row>
    <row r="1198" spans="1:31" x14ac:dyDescent="0.2">
      <c r="A1198" s="1175"/>
      <c r="B1198" s="1175"/>
      <c r="C1198" s="1175"/>
      <c r="D1198" s="894"/>
      <c r="E1198" s="367"/>
      <c r="F1198" s="1180"/>
      <c r="G1198" s="1216"/>
      <c r="H1198" s="19"/>
      <c r="I1198" s="19"/>
      <c r="J1198" s="1180"/>
      <c r="K1198" s="125"/>
      <c r="L1198" s="280"/>
      <c r="M1198" s="1218"/>
      <c r="N1198" s="325"/>
      <c r="O1198" s="99">
        <f t="shared" si="60"/>
        <v>0</v>
      </c>
      <c r="P1198" s="766"/>
      <c r="Q1198" s="242"/>
      <c r="R1198" s="242"/>
      <c r="S1198" s="382">
        <f t="shared" si="61"/>
        <v>0</v>
      </c>
      <c r="T1198" s="382">
        <f t="shared" si="62"/>
        <v>0</v>
      </c>
      <c r="U1198" s="11"/>
      <c r="V1198" s="8"/>
      <c r="W1198" s="8"/>
      <c r="AE1198" s="8"/>
    </row>
    <row r="1199" spans="1:31" x14ac:dyDescent="0.2">
      <c r="A1199" s="1175"/>
      <c r="B1199" s="1175"/>
      <c r="C1199" s="1175"/>
      <c r="D1199" s="894"/>
      <c r="E1199" s="367"/>
      <c r="F1199" s="1180"/>
      <c r="G1199" s="1216"/>
      <c r="H1199" s="19"/>
      <c r="I1199" s="19"/>
      <c r="J1199" s="1180"/>
      <c r="K1199" s="125"/>
      <c r="L1199" s="280"/>
      <c r="M1199" s="1218"/>
      <c r="N1199" s="325"/>
      <c r="O1199" s="99">
        <f t="shared" si="60"/>
        <v>0</v>
      </c>
      <c r="P1199" s="766"/>
      <c r="Q1199" s="242"/>
      <c r="R1199" s="242"/>
      <c r="S1199" s="382">
        <f t="shared" si="61"/>
        <v>0</v>
      </c>
      <c r="T1199" s="382">
        <f t="shared" si="62"/>
        <v>0</v>
      </c>
      <c r="U1199" s="11"/>
      <c r="V1199" s="8"/>
      <c r="W1199" s="8"/>
      <c r="AE1199" s="8"/>
    </row>
    <row r="1200" spans="1:31" x14ac:dyDescent="0.2">
      <c r="A1200" s="1175"/>
      <c r="B1200" s="1175"/>
      <c r="C1200" s="1175"/>
      <c r="D1200" s="894"/>
      <c r="E1200" s="367"/>
      <c r="F1200" s="1180"/>
      <c r="G1200" s="1216"/>
      <c r="H1200" s="19"/>
      <c r="I1200" s="19"/>
      <c r="J1200" s="1180"/>
      <c r="K1200" s="125"/>
      <c r="L1200" s="280"/>
      <c r="M1200" s="1218"/>
      <c r="N1200" s="325"/>
      <c r="O1200" s="99">
        <f t="shared" si="60"/>
        <v>0</v>
      </c>
      <c r="P1200" s="766"/>
      <c r="Q1200" s="242"/>
      <c r="R1200" s="242"/>
      <c r="S1200" s="382">
        <f t="shared" si="61"/>
        <v>0</v>
      </c>
      <c r="T1200" s="382">
        <f t="shared" si="62"/>
        <v>0</v>
      </c>
      <c r="U1200" s="11"/>
      <c r="V1200" s="8"/>
      <c r="W1200" s="8"/>
      <c r="AE1200" s="8"/>
    </row>
    <row r="1201" spans="1:31" x14ac:dyDescent="0.2">
      <c r="A1201" s="1175"/>
      <c r="B1201" s="1175"/>
      <c r="C1201" s="1175"/>
      <c r="D1201" s="894"/>
      <c r="E1201" s="367"/>
      <c r="F1201" s="1180"/>
      <c r="G1201" s="1216"/>
      <c r="H1201" s="19"/>
      <c r="I1201" s="19"/>
      <c r="J1201" s="1180"/>
      <c r="K1201" s="125"/>
      <c r="L1201" s="280"/>
      <c r="M1201" s="1218"/>
      <c r="N1201" s="325"/>
      <c r="O1201" s="99">
        <f t="shared" si="60"/>
        <v>0</v>
      </c>
      <c r="P1201" s="766"/>
      <c r="Q1201" s="242"/>
      <c r="R1201" s="242"/>
      <c r="S1201" s="382">
        <f t="shared" si="61"/>
        <v>0</v>
      </c>
      <c r="T1201" s="382">
        <f t="shared" si="62"/>
        <v>0</v>
      </c>
      <c r="U1201" s="11"/>
      <c r="V1201" s="8"/>
      <c r="W1201" s="8"/>
      <c r="AE1201" s="8"/>
    </row>
    <row r="1202" spans="1:31" x14ac:dyDescent="0.2">
      <c r="A1202" s="1175"/>
      <c r="B1202" s="1175"/>
      <c r="C1202" s="1175"/>
      <c r="D1202" s="894"/>
      <c r="E1202" s="367"/>
      <c r="F1202" s="1180"/>
      <c r="G1202" s="1216"/>
      <c r="H1202" s="19"/>
      <c r="I1202" s="19"/>
      <c r="J1202" s="1180"/>
      <c r="K1202" s="125"/>
      <c r="L1202" s="280"/>
      <c r="M1202" s="1218"/>
      <c r="N1202" s="325"/>
      <c r="O1202" s="99">
        <f t="shared" si="60"/>
        <v>0</v>
      </c>
      <c r="P1202" s="766"/>
      <c r="Q1202" s="242"/>
      <c r="R1202" s="242"/>
      <c r="S1202" s="382">
        <f t="shared" si="61"/>
        <v>0</v>
      </c>
      <c r="T1202" s="382">
        <f t="shared" si="62"/>
        <v>0</v>
      </c>
      <c r="U1202" s="11"/>
      <c r="V1202" s="8"/>
      <c r="W1202" s="8"/>
      <c r="AE1202" s="8"/>
    </row>
    <row r="1203" spans="1:31" x14ac:dyDescent="0.2">
      <c r="A1203" s="1175"/>
      <c r="B1203" s="1175"/>
      <c r="C1203" s="1175"/>
      <c r="D1203" s="894"/>
      <c r="E1203" s="367"/>
      <c r="F1203" s="1180"/>
      <c r="G1203" s="1216"/>
      <c r="H1203" s="19"/>
      <c r="I1203" s="19"/>
      <c r="J1203" s="1180"/>
      <c r="K1203" s="125"/>
      <c r="L1203" s="280"/>
      <c r="M1203" s="1218"/>
      <c r="N1203" s="325"/>
      <c r="O1203" s="99">
        <f t="shared" si="60"/>
        <v>0</v>
      </c>
      <c r="P1203" s="766"/>
      <c r="Q1203" s="242"/>
      <c r="R1203" s="242"/>
      <c r="S1203" s="382">
        <f t="shared" si="61"/>
        <v>0</v>
      </c>
      <c r="T1203" s="382">
        <f t="shared" si="62"/>
        <v>0</v>
      </c>
      <c r="U1203" s="11"/>
      <c r="V1203" s="8"/>
      <c r="W1203" s="8"/>
      <c r="AE1203" s="8"/>
    </row>
    <row r="1204" spans="1:31" x14ac:dyDescent="0.2">
      <c r="A1204" s="1175"/>
      <c r="B1204" s="1175"/>
      <c r="C1204" s="1175"/>
      <c r="D1204" s="894"/>
      <c r="E1204" s="367"/>
      <c r="F1204" s="1180"/>
      <c r="G1204" s="1216"/>
      <c r="H1204" s="19"/>
      <c r="I1204" s="19"/>
      <c r="J1204" s="1180"/>
      <c r="K1204" s="125"/>
      <c r="L1204" s="280"/>
      <c r="M1204" s="1218"/>
      <c r="N1204" s="325"/>
      <c r="O1204" s="99">
        <f t="shared" si="60"/>
        <v>0</v>
      </c>
      <c r="P1204" s="766"/>
      <c r="Q1204" s="242"/>
      <c r="R1204" s="242"/>
      <c r="S1204" s="382">
        <f t="shared" si="61"/>
        <v>0</v>
      </c>
      <c r="T1204" s="382">
        <f t="shared" si="62"/>
        <v>0</v>
      </c>
      <c r="U1204" s="11"/>
      <c r="V1204" s="8"/>
      <c r="W1204" s="8"/>
      <c r="AE1204" s="8"/>
    </row>
    <row r="1205" spans="1:31" x14ac:dyDescent="0.2">
      <c r="A1205" s="1175"/>
      <c r="B1205" s="1175"/>
      <c r="C1205" s="1175"/>
      <c r="D1205" s="894"/>
      <c r="E1205" s="367"/>
      <c r="F1205" s="1180"/>
      <c r="G1205" s="1216"/>
      <c r="H1205" s="19"/>
      <c r="I1205" s="19"/>
      <c r="J1205" s="1180"/>
      <c r="K1205" s="125"/>
      <c r="L1205" s="280"/>
      <c r="M1205" s="1218"/>
      <c r="N1205" s="325"/>
      <c r="O1205" s="99">
        <f t="shared" si="60"/>
        <v>0</v>
      </c>
      <c r="P1205" s="766"/>
      <c r="Q1205" s="242"/>
      <c r="R1205" s="242"/>
      <c r="S1205" s="382">
        <f t="shared" si="61"/>
        <v>0</v>
      </c>
      <c r="T1205" s="382">
        <f t="shared" si="62"/>
        <v>0</v>
      </c>
      <c r="U1205" s="11"/>
      <c r="V1205" s="8"/>
      <c r="W1205" s="8"/>
      <c r="AE1205" s="8"/>
    </row>
    <row r="1206" spans="1:31" x14ac:dyDescent="0.2">
      <c r="A1206" s="1175"/>
      <c r="B1206" s="1175"/>
      <c r="C1206" s="1175"/>
      <c r="D1206" s="894"/>
      <c r="E1206" s="367"/>
      <c r="F1206" s="1180"/>
      <c r="G1206" s="1216"/>
      <c r="H1206" s="19"/>
      <c r="I1206" s="19"/>
      <c r="J1206" s="1180"/>
      <c r="K1206" s="125"/>
      <c r="L1206" s="280"/>
      <c r="M1206" s="1218"/>
      <c r="N1206" s="325"/>
      <c r="O1206" s="99">
        <f t="shared" si="60"/>
        <v>0</v>
      </c>
      <c r="P1206" s="766"/>
      <c r="Q1206" s="242"/>
      <c r="R1206" s="242"/>
      <c r="S1206" s="382">
        <f t="shared" si="61"/>
        <v>0</v>
      </c>
      <c r="T1206" s="382">
        <f t="shared" si="62"/>
        <v>0</v>
      </c>
      <c r="U1206" s="11"/>
      <c r="V1206" s="8"/>
      <c r="W1206" s="8"/>
      <c r="AE1206" s="8"/>
    </row>
    <row r="1207" spans="1:31" x14ac:dyDescent="0.2">
      <c r="A1207" s="1175"/>
      <c r="B1207" s="1175"/>
      <c r="C1207" s="1175"/>
      <c r="D1207" s="894"/>
      <c r="E1207" s="367"/>
      <c r="F1207" s="1180"/>
      <c r="G1207" s="1216"/>
      <c r="H1207" s="19"/>
      <c r="I1207" s="19"/>
      <c r="J1207" s="1180"/>
      <c r="K1207" s="125"/>
      <c r="L1207" s="280"/>
      <c r="M1207" s="1218"/>
      <c r="N1207" s="325"/>
      <c r="O1207" s="99">
        <f t="shared" si="60"/>
        <v>0</v>
      </c>
      <c r="P1207" s="766"/>
      <c r="Q1207" s="242"/>
      <c r="R1207" s="242"/>
      <c r="S1207" s="382">
        <f t="shared" si="61"/>
        <v>0</v>
      </c>
      <c r="T1207" s="382">
        <f t="shared" si="62"/>
        <v>0</v>
      </c>
      <c r="U1207" s="11"/>
      <c r="V1207" s="8"/>
      <c r="W1207" s="8"/>
      <c r="AE1207" s="8"/>
    </row>
    <row r="1208" spans="1:31" x14ac:dyDescent="0.2">
      <c r="A1208" s="1175"/>
      <c r="B1208" s="1175"/>
      <c r="C1208" s="1175"/>
      <c r="D1208" s="894"/>
      <c r="E1208" s="367"/>
      <c r="F1208" s="1180"/>
      <c r="G1208" s="1216"/>
      <c r="H1208" s="19"/>
      <c r="I1208" s="19"/>
      <c r="J1208" s="1180"/>
      <c r="K1208" s="125"/>
      <c r="L1208" s="280"/>
      <c r="M1208" s="1218"/>
      <c r="N1208" s="325"/>
      <c r="O1208" s="99">
        <f t="shared" si="60"/>
        <v>0</v>
      </c>
      <c r="P1208" s="766"/>
      <c r="Q1208" s="242"/>
      <c r="R1208" s="242"/>
      <c r="S1208" s="382">
        <f t="shared" si="61"/>
        <v>0</v>
      </c>
      <c r="T1208" s="382">
        <f t="shared" si="62"/>
        <v>0</v>
      </c>
      <c r="U1208" s="11"/>
      <c r="V1208" s="8"/>
      <c r="W1208" s="8"/>
      <c r="AE1208" s="8"/>
    </row>
    <row r="1209" spans="1:31" x14ac:dyDescent="0.2">
      <c r="A1209" s="1175"/>
      <c r="B1209" s="1175"/>
      <c r="C1209" s="1175"/>
      <c r="D1209" s="894"/>
      <c r="E1209" s="367"/>
      <c r="F1209" s="1180"/>
      <c r="G1209" s="1216"/>
      <c r="H1209" s="19"/>
      <c r="I1209" s="19"/>
      <c r="J1209" s="1180"/>
      <c r="K1209" s="125"/>
      <c r="L1209" s="280"/>
      <c r="M1209" s="1218"/>
      <c r="N1209" s="325"/>
      <c r="O1209" s="99">
        <f t="shared" si="60"/>
        <v>0</v>
      </c>
      <c r="P1209" s="766"/>
      <c r="Q1209" s="242"/>
      <c r="R1209" s="242"/>
      <c r="S1209" s="382">
        <f t="shared" si="61"/>
        <v>0</v>
      </c>
      <c r="T1209" s="382">
        <f t="shared" si="62"/>
        <v>0</v>
      </c>
      <c r="U1209" s="11"/>
      <c r="V1209" s="8"/>
      <c r="W1209" s="8"/>
      <c r="AE1209" s="8"/>
    </row>
    <row r="1210" spans="1:31" x14ac:dyDescent="0.2">
      <c r="A1210" s="1175"/>
      <c r="B1210" s="1175"/>
      <c r="C1210" s="1175"/>
      <c r="D1210" s="894"/>
      <c r="E1210" s="367"/>
      <c r="F1210" s="1180"/>
      <c r="G1210" s="1216"/>
      <c r="H1210" s="19"/>
      <c r="I1210" s="19"/>
      <c r="J1210" s="1180"/>
      <c r="K1210" s="125"/>
      <c r="L1210" s="280"/>
      <c r="M1210" s="1218"/>
      <c r="N1210" s="325"/>
      <c r="O1210" s="99">
        <f t="shared" si="60"/>
        <v>0</v>
      </c>
      <c r="P1210" s="766"/>
      <c r="Q1210" s="242"/>
      <c r="R1210" s="242"/>
      <c r="S1210" s="382">
        <f t="shared" si="61"/>
        <v>0</v>
      </c>
      <c r="T1210" s="382">
        <f t="shared" si="62"/>
        <v>0</v>
      </c>
      <c r="U1210" s="11"/>
      <c r="V1210" s="8"/>
      <c r="W1210" s="8"/>
      <c r="AE1210" s="8"/>
    </row>
    <row r="1211" spans="1:31" x14ac:dyDescent="0.2">
      <c r="A1211" s="1175"/>
      <c r="B1211" s="1175"/>
      <c r="C1211" s="1175"/>
      <c r="D1211" s="894"/>
      <c r="E1211" s="367"/>
      <c r="F1211" s="1180"/>
      <c r="G1211" s="1216"/>
      <c r="H1211" s="19"/>
      <c r="I1211" s="19"/>
      <c r="J1211" s="1180"/>
      <c r="K1211" s="125"/>
      <c r="L1211" s="280"/>
      <c r="M1211" s="1218"/>
      <c r="N1211" s="325"/>
      <c r="O1211" s="99">
        <f t="shared" si="60"/>
        <v>0</v>
      </c>
      <c r="P1211" s="766"/>
      <c r="Q1211" s="242"/>
      <c r="R1211" s="242"/>
      <c r="S1211" s="382">
        <f t="shared" si="61"/>
        <v>0</v>
      </c>
      <c r="T1211" s="382">
        <f t="shared" si="62"/>
        <v>0</v>
      </c>
      <c r="U1211" s="11"/>
      <c r="V1211" s="8"/>
      <c r="W1211" s="8"/>
      <c r="AE1211" s="8"/>
    </row>
    <row r="1212" spans="1:31" x14ac:dyDescent="0.2">
      <c r="A1212" s="1175"/>
      <c r="B1212" s="1175"/>
      <c r="C1212" s="1175"/>
      <c r="D1212" s="894"/>
      <c r="E1212" s="367"/>
      <c r="F1212" s="1180"/>
      <c r="G1212" s="1216"/>
      <c r="H1212" s="19"/>
      <c r="I1212" s="19"/>
      <c r="J1212" s="1180"/>
      <c r="K1212" s="125"/>
      <c r="L1212" s="280"/>
      <c r="M1212" s="1218"/>
      <c r="N1212" s="325"/>
      <c r="O1212" s="99">
        <f t="shared" si="60"/>
        <v>0</v>
      </c>
      <c r="P1212" s="766"/>
      <c r="Q1212" s="242"/>
      <c r="R1212" s="242"/>
      <c r="S1212" s="382">
        <f t="shared" si="61"/>
        <v>0</v>
      </c>
      <c r="T1212" s="382">
        <f t="shared" si="62"/>
        <v>0</v>
      </c>
      <c r="U1212" s="11"/>
      <c r="V1212" s="8"/>
      <c r="W1212" s="8"/>
      <c r="AE1212" s="8"/>
    </row>
    <row r="1213" spans="1:31" x14ac:dyDescent="0.2">
      <c r="A1213" s="1175"/>
      <c r="B1213" s="1175"/>
      <c r="C1213" s="1175"/>
      <c r="D1213" s="894"/>
      <c r="E1213" s="367"/>
      <c r="F1213" s="1180"/>
      <c r="G1213" s="1216"/>
      <c r="H1213" s="19"/>
      <c r="I1213" s="19"/>
      <c r="J1213" s="1180"/>
      <c r="K1213" s="125"/>
      <c r="L1213" s="280"/>
      <c r="M1213" s="1218"/>
      <c r="N1213" s="325"/>
      <c r="O1213" s="99">
        <f t="shared" si="60"/>
        <v>0</v>
      </c>
      <c r="P1213" s="766"/>
      <c r="Q1213" s="242"/>
      <c r="R1213" s="242"/>
      <c r="S1213" s="382">
        <f t="shared" si="61"/>
        <v>0</v>
      </c>
      <c r="T1213" s="382">
        <f t="shared" si="62"/>
        <v>0</v>
      </c>
      <c r="U1213" s="11"/>
      <c r="V1213" s="8"/>
      <c r="W1213" s="8"/>
      <c r="AE1213" s="8"/>
    </row>
    <row r="1214" spans="1:31" x14ac:dyDescent="0.2">
      <c r="A1214" s="1175"/>
      <c r="B1214" s="1175"/>
      <c r="C1214" s="1175"/>
      <c r="D1214" s="894"/>
      <c r="E1214" s="367"/>
      <c r="F1214" s="1180"/>
      <c r="G1214" s="1216"/>
      <c r="H1214" s="19"/>
      <c r="I1214" s="19"/>
      <c r="J1214" s="1180"/>
      <c r="K1214" s="125"/>
      <c r="L1214" s="280"/>
      <c r="M1214" s="1218"/>
      <c r="N1214" s="325"/>
      <c r="O1214" s="99">
        <f t="shared" si="60"/>
        <v>0</v>
      </c>
      <c r="P1214" s="766"/>
      <c r="Q1214" s="242"/>
      <c r="R1214" s="242"/>
      <c r="S1214" s="382">
        <f t="shared" si="61"/>
        <v>0</v>
      </c>
      <c r="T1214" s="382">
        <f t="shared" si="62"/>
        <v>0</v>
      </c>
      <c r="U1214" s="11"/>
      <c r="V1214" s="8"/>
      <c r="W1214" s="8"/>
      <c r="AE1214" s="8"/>
    </row>
    <row r="1215" spans="1:31" x14ac:dyDescent="0.2">
      <c r="A1215" s="1175"/>
      <c r="B1215" s="1175"/>
      <c r="C1215" s="1175"/>
      <c r="D1215" s="894"/>
      <c r="E1215" s="367"/>
      <c r="F1215" s="1180"/>
      <c r="G1215" s="1216"/>
      <c r="H1215" s="19"/>
      <c r="I1215" s="19"/>
      <c r="J1215" s="1180"/>
      <c r="K1215" s="125"/>
      <c r="L1215" s="280"/>
      <c r="M1215" s="1218"/>
      <c r="N1215" s="325"/>
      <c r="O1215" s="99">
        <f t="shared" si="60"/>
        <v>0</v>
      </c>
      <c r="P1215" s="766"/>
      <c r="Q1215" s="242"/>
      <c r="R1215" s="242"/>
      <c r="S1215" s="382">
        <f t="shared" si="61"/>
        <v>0</v>
      </c>
      <c r="T1215" s="382">
        <f t="shared" si="62"/>
        <v>0</v>
      </c>
      <c r="U1215" s="11"/>
      <c r="V1215" s="8"/>
      <c r="W1215" s="8"/>
      <c r="AE1215" s="8"/>
    </row>
    <row r="1216" spans="1:31" x14ac:dyDescent="0.2">
      <c r="A1216" s="1175"/>
      <c r="B1216" s="1175"/>
      <c r="C1216" s="1175"/>
      <c r="D1216" s="894"/>
      <c r="E1216" s="367"/>
      <c r="F1216" s="1180"/>
      <c r="G1216" s="1216"/>
      <c r="H1216" s="19"/>
      <c r="I1216" s="19"/>
      <c r="J1216" s="1180"/>
      <c r="K1216" s="125"/>
      <c r="L1216" s="280"/>
      <c r="M1216" s="1218"/>
      <c r="N1216" s="325"/>
      <c r="O1216" s="99">
        <f t="shared" si="60"/>
        <v>0</v>
      </c>
      <c r="P1216" s="766"/>
      <c r="Q1216" s="242"/>
      <c r="R1216" s="242"/>
      <c r="S1216" s="382">
        <f t="shared" si="61"/>
        <v>0</v>
      </c>
      <c r="T1216" s="382">
        <f t="shared" si="62"/>
        <v>0</v>
      </c>
      <c r="U1216" s="11"/>
      <c r="V1216" s="8"/>
      <c r="W1216" s="8"/>
      <c r="AE1216" s="8"/>
    </row>
    <row r="1217" spans="1:31" x14ac:dyDescent="0.2">
      <c r="A1217" s="1175"/>
      <c r="B1217" s="1175"/>
      <c r="C1217" s="1175"/>
      <c r="D1217" s="894"/>
      <c r="E1217" s="367"/>
      <c r="F1217" s="1180"/>
      <c r="G1217" s="1216"/>
      <c r="H1217" s="19"/>
      <c r="I1217" s="19"/>
      <c r="J1217" s="1180"/>
      <c r="K1217" s="125"/>
      <c r="L1217" s="280"/>
      <c r="M1217" s="1218"/>
      <c r="N1217" s="325"/>
      <c r="O1217" s="99">
        <f t="shared" si="60"/>
        <v>0</v>
      </c>
      <c r="P1217" s="766"/>
      <c r="Q1217" s="242"/>
      <c r="R1217" s="242"/>
      <c r="S1217" s="382">
        <f t="shared" si="61"/>
        <v>0</v>
      </c>
      <c r="T1217" s="382">
        <f t="shared" si="62"/>
        <v>0</v>
      </c>
      <c r="U1217" s="11"/>
      <c r="V1217" s="8"/>
      <c r="W1217" s="8"/>
      <c r="AE1217" s="8"/>
    </row>
    <row r="1218" spans="1:31" x14ac:dyDescent="0.2">
      <c r="A1218" s="1175"/>
      <c r="B1218" s="1175"/>
      <c r="C1218" s="1175"/>
      <c r="D1218" s="894"/>
      <c r="E1218" s="367"/>
      <c r="F1218" s="1180"/>
      <c r="G1218" s="1216"/>
      <c r="H1218" s="19"/>
      <c r="I1218" s="19"/>
      <c r="J1218" s="1180"/>
      <c r="K1218" s="125"/>
      <c r="L1218" s="280"/>
      <c r="M1218" s="1218"/>
      <c r="N1218" s="325"/>
      <c r="O1218" s="99">
        <f t="shared" si="60"/>
        <v>0</v>
      </c>
      <c r="P1218" s="766"/>
      <c r="Q1218" s="242"/>
      <c r="R1218" s="242"/>
      <c r="S1218" s="382">
        <f t="shared" si="61"/>
        <v>0</v>
      </c>
      <c r="T1218" s="382">
        <f t="shared" si="62"/>
        <v>0</v>
      </c>
      <c r="U1218" s="11"/>
      <c r="V1218" s="8"/>
      <c r="W1218" s="8"/>
      <c r="AE1218" s="8"/>
    </row>
    <row r="1219" spans="1:31" x14ac:dyDescent="0.2">
      <c r="A1219" s="1175"/>
      <c r="B1219" s="1175"/>
      <c r="C1219" s="1175"/>
      <c r="D1219" s="894"/>
      <c r="E1219" s="367"/>
      <c r="F1219" s="1180"/>
      <c r="G1219" s="1216"/>
      <c r="H1219" s="19"/>
      <c r="I1219" s="19"/>
      <c r="J1219" s="1180"/>
      <c r="K1219" s="125"/>
      <c r="L1219" s="280"/>
      <c r="M1219" s="1218"/>
      <c r="N1219" s="325"/>
      <c r="O1219" s="99">
        <f t="shared" si="60"/>
        <v>0</v>
      </c>
      <c r="P1219" s="766"/>
      <c r="Q1219" s="242"/>
      <c r="R1219" s="242"/>
      <c r="S1219" s="382">
        <f t="shared" si="61"/>
        <v>0</v>
      </c>
      <c r="T1219" s="382">
        <f t="shared" si="62"/>
        <v>0</v>
      </c>
      <c r="U1219" s="11"/>
      <c r="V1219" s="8"/>
      <c r="W1219" s="8"/>
      <c r="AE1219" s="8"/>
    </row>
    <row r="1220" spans="1:31" x14ac:dyDescent="0.2">
      <c r="A1220" s="1175"/>
      <c r="B1220" s="1175"/>
      <c r="C1220" s="1175"/>
      <c r="D1220" s="894"/>
      <c r="E1220" s="367"/>
      <c r="F1220" s="1180"/>
      <c r="G1220" s="1216"/>
      <c r="H1220" s="19"/>
      <c r="I1220" s="19"/>
      <c r="J1220" s="1180"/>
      <c r="K1220" s="125"/>
      <c r="L1220" s="280"/>
      <c r="M1220" s="1218"/>
      <c r="N1220" s="325"/>
      <c r="O1220" s="99">
        <f t="shared" si="60"/>
        <v>0</v>
      </c>
      <c r="P1220" s="766"/>
      <c r="Q1220" s="242"/>
      <c r="R1220" s="242"/>
      <c r="S1220" s="382">
        <f t="shared" si="61"/>
        <v>0</v>
      </c>
      <c r="T1220" s="382">
        <f t="shared" si="62"/>
        <v>0</v>
      </c>
      <c r="U1220" s="11"/>
      <c r="V1220" s="8"/>
      <c r="W1220" s="8"/>
      <c r="AE1220" s="8"/>
    </row>
    <row r="1221" spans="1:31" x14ac:dyDescent="0.2">
      <c r="A1221" s="1175"/>
      <c r="B1221" s="1175"/>
      <c r="C1221" s="1175"/>
      <c r="D1221" s="894"/>
      <c r="E1221" s="367"/>
      <c r="F1221" s="1180"/>
      <c r="G1221" s="1216"/>
      <c r="H1221" s="19"/>
      <c r="I1221" s="19"/>
      <c r="J1221" s="1180"/>
      <c r="K1221" s="125"/>
      <c r="L1221" s="280"/>
      <c r="M1221" s="1218"/>
      <c r="N1221" s="325"/>
      <c r="O1221" s="99">
        <f t="shared" si="60"/>
        <v>0</v>
      </c>
      <c r="P1221" s="766"/>
      <c r="Q1221" s="242"/>
      <c r="R1221" s="242"/>
      <c r="S1221" s="382">
        <f t="shared" si="61"/>
        <v>0</v>
      </c>
      <c r="T1221" s="382">
        <f t="shared" si="62"/>
        <v>0</v>
      </c>
      <c r="U1221" s="11"/>
      <c r="V1221" s="8"/>
      <c r="W1221" s="8"/>
      <c r="AE1221" s="8"/>
    </row>
    <row r="1222" spans="1:31" x14ac:dyDescent="0.2">
      <c r="A1222" s="1175"/>
      <c r="B1222" s="1175"/>
      <c r="C1222" s="1175"/>
      <c r="D1222" s="894"/>
      <c r="E1222" s="367"/>
      <c r="F1222" s="1180"/>
      <c r="G1222" s="1216"/>
      <c r="H1222" s="19"/>
      <c r="I1222" s="19"/>
      <c r="J1222" s="1180"/>
      <c r="K1222" s="125"/>
      <c r="L1222" s="280"/>
      <c r="M1222" s="1218"/>
      <c r="N1222" s="325"/>
      <c r="O1222" s="99">
        <f t="shared" si="60"/>
        <v>0</v>
      </c>
      <c r="P1222" s="766"/>
      <c r="Q1222" s="242"/>
      <c r="R1222" s="242"/>
      <c r="S1222" s="382">
        <f t="shared" si="61"/>
        <v>0</v>
      </c>
      <c r="T1222" s="382">
        <f t="shared" si="62"/>
        <v>0</v>
      </c>
      <c r="U1222" s="11"/>
      <c r="V1222" s="8"/>
      <c r="W1222" s="8"/>
      <c r="AE1222" s="8"/>
    </row>
    <row r="1223" spans="1:31" x14ac:dyDescent="0.2">
      <c r="A1223" s="1175"/>
      <c r="B1223" s="1175"/>
      <c r="C1223" s="1175"/>
      <c r="D1223" s="894"/>
      <c r="E1223" s="367"/>
      <c r="F1223" s="1180"/>
      <c r="G1223" s="1216"/>
      <c r="H1223" s="19"/>
      <c r="I1223" s="19"/>
      <c r="J1223" s="1180"/>
      <c r="K1223" s="125"/>
      <c r="L1223" s="280"/>
      <c r="M1223" s="1218"/>
      <c r="N1223" s="325"/>
      <c r="O1223" s="99">
        <f t="shared" si="60"/>
        <v>0</v>
      </c>
      <c r="P1223" s="766"/>
      <c r="Q1223" s="242"/>
      <c r="R1223" s="242"/>
      <c r="S1223" s="382">
        <f t="shared" si="61"/>
        <v>0</v>
      </c>
      <c r="T1223" s="382">
        <f t="shared" si="62"/>
        <v>0</v>
      </c>
      <c r="U1223" s="11"/>
      <c r="V1223" s="8"/>
      <c r="W1223" s="8"/>
      <c r="AE1223" s="8"/>
    </row>
    <row r="1224" spans="1:31" x14ac:dyDescent="0.2">
      <c r="A1224" s="1175"/>
      <c r="B1224" s="1175"/>
      <c r="C1224" s="1175"/>
      <c r="D1224" s="894"/>
      <c r="E1224" s="367"/>
      <c r="F1224" s="1180"/>
      <c r="G1224" s="1216"/>
      <c r="H1224" s="19"/>
      <c r="I1224" s="19"/>
      <c r="J1224" s="1180"/>
      <c r="K1224" s="125"/>
      <c r="L1224" s="280"/>
      <c r="M1224" s="1218"/>
      <c r="N1224" s="325"/>
      <c r="O1224" s="99">
        <f t="shared" si="60"/>
        <v>0</v>
      </c>
      <c r="P1224" s="766"/>
      <c r="Q1224" s="242"/>
      <c r="R1224" s="242"/>
      <c r="S1224" s="382">
        <f t="shared" si="61"/>
        <v>0</v>
      </c>
      <c r="T1224" s="382">
        <f t="shared" si="62"/>
        <v>0</v>
      </c>
      <c r="U1224" s="11"/>
      <c r="V1224" s="8"/>
      <c r="W1224" s="8"/>
      <c r="AE1224" s="8"/>
    </row>
    <row r="1225" spans="1:31" x14ac:dyDescent="0.2">
      <c r="A1225" s="1175"/>
      <c r="B1225" s="1175"/>
      <c r="C1225" s="1175"/>
      <c r="D1225" s="894"/>
      <c r="E1225" s="367"/>
      <c r="F1225" s="1180"/>
      <c r="G1225" s="1216"/>
      <c r="H1225" s="19"/>
      <c r="I1225" s="19"/>
      <c r="J1225" s="1180"/>
      <c r="K1225" s="125"/>
      <c r="L1225" s="280"/>
      <c r="M1225" s="1218"/>
      <c r="N1225" s="325"/>
      <c r="O1225" s="99">
        <f t="shared" si="60"/>
        <v>0</v>
      </c>
      <c r="P1225" s="766"/>
      <c r="Q1225" s="242"/>
      <c r="R1225" s="242"/>
      <c r="S1225" s="382">
        <f t="shared" si="61"/>
        <v>0</v>
      </c>
      <c r="T1225" s="382">
        <f t="shared" si="62"/>
        <v>0</v>
      </c>
      <c r="U1225" s="11"/>
      <c r="V1225" s="8"/>
      <c r="W1225" s="8"/>
      <c r="AE1225" s="8"/>
    </row>
    <row r="1226" spans="1:31" x14ac:dyDescent="0.2">
      <c r="A1226" s="1175"/>
      <c r="B1226" s="1175"/>
      <c r="C1226" s="1175"/>
      <c r="D1226" s="894"/>
      <c r="E1226" s="367"/>
      <c r="F1226" s="1180"/>
      <c r="G1226" s="1216"/>
      <c r="H1226" s="19"/>
      <c r="I1226" s="19"/>
      <c r="J1226" s="1180"/>
      <c r="K1226" s="125"/>
      <c r="L1226" s="280"/>
      <c r="M1226" s="1218"/>
      <c r="N1226" s="325"/>
      <c r="O1226" s="99">
        <f t="shared" si="60"/>
        <v>0</v>
      </c>
      <c r="P1226" s="766"/>
      <c r="Q1226" s="242"/>
      <c r="R1226" s="242"/>
      <c r="S1226" s="382">
        <f t="shared" si="61"/>
        <v>0</v>
      </c>
      <c r="T1226" s="382">
        <f t="shared" si="62"/>
        <v>0</v>
      </c>
      <c r="U1226" s="11"/>
      <c r="V1226" s="8"/>
      <c r="W1226" s="8"/>
      <c r="AE1226" s="8"/>
    </row>
    <row r="1227" spans="1:31" x14ac:dyDescent="0.2">
      <c r="A1227" s="1175"/>
      <c r="B1227" s="1175"/>
      <c r="C1227" s="1175"/>
      <c r="D1227" s="894"/>
      <c r="E1227" s="367"/>
      <c r="F1227" s="1180"/>
      <c r="G1227" s="1216"/>
      <c r="H1227" s="19"/>
      <c r="I1227" s="19"/>
      <c r="J1227" s="1180"/>
      <c r="K1227" s="125"/>
      <c r="L1227" s="280"/>
      <c r="M1227" s="1218"/>
      <c r="N1227" s="325"/>
      <c r="O1227" s="99">
        <f t="shared" si="60"/>
        <v>0</v>
      </c>
      <c r="P1227" s="766"/>
      <c r="Q1227" s="242"/>
      <c r="R1227" s="242"/>
      <c r="S1227" s="382">
        <f t="shared" si="61"/>
        <v>0</v>
      </c>
      <c r="T1227" s="382">
        <f t="shared" si="62"/>
        <v>0</v>
      </c>
      <c r="U1227" s="11"/>
      <c r="V1227" s="8"/>
      <c r="W1227" s="8"/>
      <c r="AE1227" s="8"/>
    </row>
    <row r="1228" spans="1:31" x14ac:dyDescent="0.2">
      <c r="A1228" s="1175"/>
      <c r="B1228" s="1175"/>
      <c r="C1228" s="1175"/>
      <c r="D1228" s="894"/>
      <c r="E1228" s="367"/>
      <c r="F1228" s="1180"/>
      <c r="G1228" s="1216"/>
      <c r="H1228" s="19"/>
      <c r="I1228" s="19"/>
      <c r="J1228" s="1180"/>
      <c r="K1228" s="125"/>
      <c r="L1228" s="280"/>
      <c r="M1228" s="1218"/>
      <c r="N1228" s="325"/>
      <c r="O1228" s="99">
        <f t="shared" si="60"/>
        <v>0</v>
      </c>
      <c r="P1228" s="766"/>
      <c r="Q1228" s="242"/>
      <c r="R1228" s="242"/>
      <c r="S1228" s="382">
        <f t="shared" si="61"/>
        <v>0</v>
      </c>
      <c r="T1228" s="382">
        <f t="shared" si="62"/>
        <v>0</v>
      </c>
      <c r="U1228" s="11"/>
      <c r="V1228" s="8"/>
      <c r="W1228" s="8"/>
      <c r="AE1228" s="8"/>
    </row>
    <row r="1229" spans="1:31" x14ac:dyDescent="0.2">
      <c r="A1229" s="1175"/>
      <c r="B1229" s="1175"/>
      <c r="C1229" s="1175"/>
      <c r="D1229" s="894"/>
      <c r="E1229" s="367"/>
      <c r="F1229" s="1180"/>
      <c r="G1229" s="1216"/>
      <c r="H1229" s="19"/>
      <c r="I1229" s="19"/>
      <c r="J1229" s="1180"/>
      <c r="K1229" s="125"/>
      <c r="L1229" s="280"/>
      <c r="M1229" s="1218"/>
      <c r="N1229" s="325"/>
      <c r="O1229" s="99">
        <f t="shared" si="60"/>
        <v>0</v>
      </c>
      <c r="P1229" s="766"/>
      <c r="Q1229" s="242"/>
      <c r="R1229" s="242"/>
      <c r="S1229" s="382">
        <f t="shared" si="61"/>
        <v>0</v>
      </c>
      <c r="T1229" s="382">
        <f t="shared" si="62"/>
        <v>0</v>
      </c>
      <c r="U1229" s="11"/>
      <c r="V1229" s="8"/>
      <c r="W1229" s="8"/>
      <c r="AE1229" s="8"/>
    </row>
    <row r="1230" spans="1:31" x14ac:dyDescent="0.2">
      <c r="A1230" s="1175"/>
      <c r="B1230" s="1175"/>
      <c r="C1230" s="1175"/>
      <c r="D1230" s="894"/>
      <c r="E1230" s="367"/>
      <c r="F1230" s="1180"/>
      <c r="G1230" s="1216"/>
      <c r="H1230" s="19"/>
      <c r="I1230" s="19"/>
      <c r="J1230" s="1180"/>
      <c r="K1230" s="125"/>
      <c r="L1230" s="280"/>
      <c r="M1230" s="1218"/>
      <c r="N1230" s="325"/>
      <c r="O1230" s="99">
        <f t="shared" si="60"/>
        <v>0</v>
      </c>
      <c r="P1230" s="766"/>
      <c r="Q1230" s="242"/>
      <c r="R1230" s="242"/>
      <c r="S1230" s="382">
        <f t="shared" si="61"/>
        <v>0</v>
      </c>
      <c r="T1230" s="382">
        <f t="shared" si="62"/>
        <v>0</v>
      </c>
      <c r="U1230" s="11"/>
      <c r="V1230" s="8"/>
      <c r="W1230" s="8"/>
      <c r="AE1230" s="8"/>
    </row>
    <row r="1231" spans="1:31" x14ac:dyDescent="0.2">
      <c r="A1231" s="1175"/>
      <c r="B1231" s="1175"/>
      <c r="C1231" s="1175"/>
      <c r="D1231" s="894"/>
      <c r="E1231" s="367"/>
      <c r="F1231" s="1180"/>
      <c r="G1231" s="1216"/>
      <c r="H1231" s="19"/>
      <c r="I1231" s="19"/>
      <c r="J1231" s="1180"/>
      <c r="K1231" s="125"/>
      <c r="L1231" s="280"/>
      <c r="M1231" s="1218"/>
      <c r="N1231" s="325"/>
      <c r="O1231" s="99">
        <f t="shared" si="60"/>
        <v>0</v>
      </c>
      <c r="P1231" s="766"/>
      <c r="Q1231" s="242"/>
      <c r="R1231" s="242"/>
      <c r="S1231" s="382">
        <f t="shared" si="61"/>
        <v>0</v>
      </c>
      <c r="T1231" s="382">
        <f t="shared" si="62"/>
        <v>0</v>
      </c>
      <c r="U1231" s="11"/>
      <c r="V1231" s="8"/>
      <c r="W1231" s="8"/>
      <c r="AE1231" s="8"/>
    </row>
    <row r="1232" spans="1:31" x14ac:dyDescent="0.2">
      <c r="A1232" s="1175"/>
      <c r="B1232" s="1175"/>
      <c r="C1232" s="1175"/>
      <c r="D1232" s="894"/>
      <c r="E1232" s="367"/>
      <c r="F1232" s="1180"/>
      <c r="G1232" s="1216"/>
      <c r="H1232" s="19"/>
      <c r="I1232" s="19"/>
      <c r="J1232" s="1180"/>
      <c r="K1232" s="125"/>
      <c r="L1232" s="280"/>
      <c r="M1232" s="1218"/>
      <c r="N1232" s="325"/>
      <c r="O1232" s="99">
        <f t="shared" si="60"/>
        <v>0</v>
      </c>
      <c r="P1232" s="766"/>
      <c r="Q1232" s="242"/>
      <c r="R1232" s="242"/>
      <c r="S1232" s="382">
        <f t="shared" si="61"/>
        <v>0</v>
      </c>
      <c r="T1232" s="382">
        <f t="shared" si="62"/>
        <v>0</v>
      </c>
      <c r="U1232" s="11"/>
      <c r="V1232" s="8"/>
      <c r="W1232" s="8"/>
      <c r="AE1232" s="8"/>
    </row>
    <row r="1233" spans="1:31" x14ac:dyDescent="0.2">
      <c r="A1233" s="1175"/>
      <c r="B1233" s="1175"/>
      <c r="C1233" s="1175"/>
      <c r="D1233" s="894"/>
      <c r="E1233" s="367"/>
      <c r="F1233" s="1180"/>
      <c r="G1233" s="1216"/>
      <c r="H1233" s="19"/>
      <c r="I1233" s="19"/>
      <c r="J1233" s="1180"/>
      <c r="K1233" s="125"/>
      <c r="L1233" s="280"/>
      <c r="M1233" s="1218"/>
      <c r="N1233" s="325"/>
      <c r="O1233" s="99">
        <f t="shared" si="60"/>
        <v>0</v>
      </c>
      <c r="P1233" s="766"/>
      <c r="Q1233" s="242"/>
      <c r="R1233" s="242"/>
      <c r="S1233" s="382">
        <f t="shared" si="61"/>
        <v>0</v>
      </c>
      <c r="T1233" s="382">
        <f t="shared" si="62"/>
        <v>0</v>
      </c>
      <c r="U1233" s="11"/>
      <c r="V1233" s="8"/>
      <c r="W1233" s="8"/>
      <c r="AE1233" s="8"/>
    </row>
    <row r="1234" spans="1:31" x14ac:dyDescent="0.2">
      <c r="A1234" s="1175"/>
      <c r="B1234" s="1175"/>
      <c r="C1234" s="1175"/>
      <c r="D1234" s="894"/>
      <c r="E1234" s="367"/>
      <c r="F1234" s="1180"/>
      <c r="G1234" s="1216"/>
      <c r="H1234" s="19"/>
      <c r="I1234" s="19"/>
      <c r="J1234" s="1180"/>
      <c r="K1234" s="125"/>
      <c r="L1234" s="280"/>
      <c r="M1234" s="1218"/>
      <c r="N1234" s="325"/>
      <c r="O1234" s="99">
        <f t="shared" si="60"/>
        <v>0</v>
      </c>
      <c r="P1234" s="766"/>
      <c r="Q1234" s="242"/>
      <c r="R1234" s="242"/>
      <c r="S1234" s="382">
        <f t="shared" si="61"/>
        <v>0</v>
      </c>
      <c r="T1234" s="382">
        <f t="shared" si="62"/>
        <v>0</v>
      </c>
      <c r="U1234" s="11"/>
      <c r="V1234" s="8"/>
      <c r="W1234" s="8"/>
      <c r="AE1234" s="8"/>
    </row>
    <row r="1235" spans="1:31" x14ac:dyDescent="0.2">
      <c r="A1235" s="1175"/>
      <c r="B1235" s="1175"/>
      <c r="C1235" s="1175"/>
      <c r="D1235" s="894"/>
      <c r="E1235" s="367"/>
      <c r="F1235" s="1180"/>
      <c r="G1235" s="1216"/>
      <c r="H1235" s="19"/>
      <c r="I1235" s="19"/>
      <c r="J1235" s="1180"/>
      <c r="K1235" s="125"/>
      <c r="L1235" s="280"/>
      <c r="M1235" s="1218"/>
      <c r="N1235" s="325"/>
      <c r="O1235" s="99">
        <f t="shared" si="60"/>
        <v>0</v>
      </c>
      <c r="P1235" s="766"/>
      <c r="Q1235" s="242"/>
      <c r="R1235" s="242"/>
      <c r="S1235" s="382">
        <f t="shared" si="61"/>
        <v>0</v>
      </c>
      <c r="T1235" s="382">
        <f t="shared" si="62"/>
        <v>0</v>
      </c>
      <c r="U1235" s="11"/>
      <c r="V1235" s="8"/>
      <c r="W1235" s="8"/>
      <c r="AE1235" s="8"/>
    </row>
    <row r="1236" spans="1:31" x14ac:dyDescent="0.2">
      <c r="A1236" s="1175"/>
      <c r="B1236" s="1175"/>
      <c r="C1236" s="1175"/>
      <c r="D1236" s="894"/>
      <c r="E1236" s="367"/>
      <c r="F1236" s="1180"/>
      <c r="G1236" s="1216"/>
      <c r="H1236" s="19"/>
      <c r="I1236" s="19"/>
      <c r="J1236" s="1180"/>
      <c r="K1236" s="125"/>
      <c r="L1236" s="280"/>
      <c r="M1236" s="1218"/>
      <c r="N1236" s="325"/>
      <c r="O1236" s="99">
        <f t="shared" si="60"/>
        <v>0</v>
      </c>
      <c r="P1236" s="766"/>
      <c r="Q1236" s="242"/>
      <c r="R1236" s="242"/>
      <c r="S1236" s="382">
        <f t="shared" si="61"/>
        <v>0</v>
      </c>
      <c r="T1236" s="382">
        <f t="shared" si="62"/>
        <v>0</v>
      </c>
      <c r="U1236" s="11"/>
      <c r="V1236" s="8"/>
      <c r="W1236" s="8"/>
      <c r="AE1236" s="8"/>
    </row>
    <row r="1237" spans="1:31" x14ac:dyDescent="0.2">
      <c r="A1237" s="1175"/>
      <c r="B1237" s="1175"/>
      <c r="C1237" s="1175"/>
      <c r="D1237" s="894"/>
      <c r="E1237" s="367"/>
      <c r="F1237" s="1180"/>
      <c r="G1237" s="1216"/>
      <c r="H1237" s="19"/>
      <c r="I1237" s="19"/>
      <c r="J1237" s="1180"/>
      <c r="K1237" s="125"/>
      <c r="L1237" s="280"/>
      <c r="M1237" s="1218"/>
      <c r="N1237" s="325"/>
      <c r="O1237" s="99">
        <f t="shared" si="60"/>
        <v>0</v>
      </c>
      <c r="P1237" s="766"/>
      <c r="Q1237" s="242"/>
      <c r="R1237" s="242"/>
      <c r="S1237" s="382">
        <f t="shared" si="61"/>
        <v>0</v>
      </c>
      <c r="T1237" s="382">
        <f t="shared" si="62"/>
        <v>0</v>
      </c>
      <c r="U1237" s="11"/>
      <c r="V1237" s="8"/>
      <c r="W1237" s="8"/>
      <c r="AE1237" s="8"/>
    </row>
    <row r="1238" spans="1:31" x14ac:dyDescent="0.2">
      <c r="A1238" s="1175"/>
      <c r="B1238" s="1175"/>
      <c r="C1238" s="1175"/>
      <c r="D1238" s="894"/>
      <c r="E1238" s="367"/>
      <c r="F1238" s="1180"/>
      <c r="G1238" s="1216"/>
      <c r="H1238" s="19"/>
      <c r="I1238" s="19"/>
      <c r="J1238" s="1180"/>
      <c r="K1238" s="125"/>
      <c r="L1238" s="280"/>
      <c r="M1238" s="1218"/>
      <c r="N1238" s="325"/>
      <c r="O1238" s="99">
        <f t="shared" si="60"/>
        <v>0</v>
      </c>
      <c r="P1238" s="766"/>
      <c r="Q1238" s="242"/>
      <c r="R1238" s="242"/>
      <c r="S1238" s="382">
        <f t="shared" si="61"/>
        <v>0</v>
      </c>
      <c r="T1238" s="382">
        <f t="shared" si="62"/>
        <v>0</v>
      </c>
      <c r="U1238" s="11"/>
      <c r="V1238" s="8"/>
      <c r="W1238" s="8"/>
      <c r="AE1238" s="8"/>
    </row>
    <row r="1239" spans="1:31" x14ac:dyDescent="0.2">
      <c r="A1239" s="1175"/>
      <c r="B1239" s="1175"/>
      <c r="C1239" s="1175"/>
      <c r="D1239" s="894"/>
      <c r="E1239" s="367"/>
      <c r="F1239" s="1180"/>
      <c r="G1239" s="1216"/>
      <c r="H1239" s="19"/>
      <c r="I1239" s="19"/>
      <c r="J1239" s="1180"/>
      <c r="K1239" s="125"/>
      <c r="L1239" s="280"/>
      <c r="M1239" s="1218"/>
      <c r="N1239" s="325"/>
      <c r="O1239" s="99">
        <f t="shared" si="60"/>
        <v>0</v>
      </c>
      <c r="P1239" s="766"/>
      <c r="Q1239" s="242"/>
      <c r="R1239" s="242"/>
      <c r="S1239" s="382">
        <f t="shared" si="61"/>
        <v>0</v>
      </c>
      <c r="T1239" s="382">
        <f t="shared" si="62"/>
        <v>0</v>
      </c>
      <c r="U1239" s="11"/>
      <c r="V1239" s="8"/>
      <c r="W1239" s="8"/>
      <c r="AE1239" s="8"/>
    </row>
    <row r="1240" spans="1:31" x14ac:dyDescent="0.2">
      <c r="A1240" s="1175"/>
      <c r="B1240" s="1175"/>
      <c r="C1240" s="1175"/>
      <c r="D1240" s="894"/>
      <c r="E1240" s="367"/>
      <c r="F1240" s="1180"/>
      <c r="G1240" s="1216"/>
      <c r="H1240" s="19"/>
      <c r="I1240" s="19"/>
      <c r="J1240" s="1180"/>
      <c r="K1240" s="125"/>
      <c r="L1240" s="280"/>
      <c r="M1240" s="1218"/>
      <c r="N1240" s="325"/>
      <c r="O1240" s="99">
        <f t="shared" si="60"/>
        <v>0</v>
      </c>
      <c r="P1240" s="766"/>
      <c r="Q1240" s="242"/>
      <c r="R1240" s="242"/>
      <c r="S1240" s="382">
        <f t="shared" si="61"/>
        <v>0</v>
      </c>
      <c r="T1240" s="382">
        <f t="shared" si="62"/>
        <v>0</v>
      </c>
      <c r="U1240" s="11"/>
      <c r="V1240" s="8"/>
      <c r="W1240" s="8"/>
      <c r="AE1240" s="8"/>
    </row>
    <row r="1241" spans="1:31" x14ac:dyDescent="0.2">
      <c r="A1241" s="1175"/>
      <c r="B1241" s="1175"/>
      <c r="C1241" s="1175"/>
      <c r="D1241" s="894"/>
      <c r="E1241" s="367"/>
      <c r="F1241" s="1180"/>
      <c r="G1241" s="1216"/>
      <c r="H1241" s="19"/>
      <c r="I1241" s="19"/>
      <c r="J1241" s="1180"/>
      <c r="K1241" s="125"/>
      <c r="L1241" s="280"/>
      <c r="M1241" s="1218"/>
      <c r="N1241" s="325"/>
      <c r="O1241" s="99">
        <f t="shared" si="60"/>
        <v>0</v>
      </c>
      <c r="P1241" s="766"/>
      <c r="Q1241" s="242"/>
      <c r="R1241" s="242"/>
      <c r="S1241" s="382">
        <f t="shared" si="61"/>
        <v>0</v>
      </c>
      <c r="T1241" s="382">
        <f t="shared" si="62"/>
        <v>0</v>
      </c>
      <c r="U1241" s="11"/>
      <c r="V1241" s="8"/>
      <c r="W1241" s="8"/>
      <c r="AE1241" s="8"/>
    </row>
    <row r="1242" spans="1:31" x14ac:dyDescent="0.2">
      <c r="A1242" s="1175"/>
      <c r="B1242" s="1175"/>
      <c r="C1242" s="1175"/>
      <c r="D1242" s="894"/>
      <c r="E1242" s="367"/>
      <c r="F1242" s="1180"/>
      <c r="G1242" s="1216"/>
      <c r="H1242" s="19"/>
      <c r="I1242" s="19"/>
      <c r="J1242" s="1180"/>
      <c r="K1242" s="125"/>
      <c r="L1242" s="280"/>
      <c r="M1242" s="1218"/>
      <c r="N1242" s="325"/>
      <c r="O1242" s="99">
        <f t="shared" si="60"/>
        <v>0</v>
      </c>
      <c r="P1242" s="766"/>
      <c r="Q1242" s="242"/>
      <c r="R1242" s="242"/>
      <c r="S1242" s="382">
        <f t="shared" si="61"/>
        <v>0</v>
      </c>
      <c r="T1242" s="382">
        <f t="shared" si="62"/>
        <v>0</v>
      </c>
      <c r="U1242" s="11"/>
      <c r="V1242" s="8"/>
      <c r="W1242" s="8"/>
      <c r="AE1242" s="8"/>
    </row>
    <row r="1243" spans="1:31" x14ac:dyDescent="0.2">
      <c r="A1243" s="1175"/>
      <c r="B1243" s="1175"/>
      <c r="C1243" s="1175"/>
      <c r="D1243" s="894"/>
      <c r="E1243" s="367"/>
      <c r="F1243" s="1180"/>
      <c r="G1243" s="1216"/>
      <c r="H1243" s="19"/>
      <c r="I1243" s="19"/>
      <c r="J1243" s="1180"/>
      <c r="K1243" s="125"/>
      <c r="L1243" s="280"/>
      <c r="M1243" s="1218"/>
      <c r="N1243" s="325"/>
      <c r="O1243" s="99">
        <f t="shared" si="60"/>
        <v>0</v>
      </c>
      <c r="P1243" s="766"/>
      <c r="Q1243" s="242"/>
      <c r="R1243" s="242"/>
      <c r="S1243" s="382">
        <f t="shared" si="61"/>
        <v>0</v>
      </c>
      <c r="T1243" s="382">
        <f t="shared" si="62"/>
        <v>0</v>
      </c>
      <c r="U1243" s="11"/>
      <c r="V1243" s="8"/>
      <c r="W1243" s="8"/>
      <c r="AE1243" s="8"/>
    </row>
    <row r="1244" spans="1:31" x14ac:dyDescent="0.2">
      <c r="A1244" s="1175"/>
      <c r="B1244" s="1175"/>
      <c r="C1244" s="1175"/>
      <c r="D1244" s="894"/>
      <c r="E1244" s="367"/>
      <c r="F1244" s="1180"/>
      <c r="G1244" s="1216"/>
      <c r="H1244" s="19"/>
      <c r="I1244" s="19"/>
      <c r="J1244" s="1180"/>
      <c r="K1244" s="125"/>
      <c r="L1244" s="280"/>
      <c r="M1244" s="1218"/>
      <c r="N1244" s="325"/>
      <c r="O1244" s="99">
        <f t="shared" si="60"/>
        <v>0</v>
      </c>
      <c r="P1244" s="766"/>
      <c r="Q1244" s="242"/>
      <c r="R1244" s="242"/>
      <c r="S1244" s="382">
        <f t="shared" si="61"/>
        <v>0</v>
      </c>
      <c r="T1244" s="382">
        <f t="shared" si="62"/>
        <v>0</v>
      </c>
      <c r="U1244" s="11"/>
      <c r="V1244" s="8"/>
      <c r="W1244" s="8"/>
      <c r="AE1244" s="8"/>
    </row>
    <row r="1245" spans="1:31" x14ac:dyDescent="0.2">
      <c r="A1245" s="1175"/>
      <c r="B1245" s="1175"/>
      <c r="C1245" s="1175"/>
      <c r="D1245" s="894"/>
      <c r="E1245" s="367"/>
      <c r="F1245" s="1180"/>
      <c r="G1245" s="1216"/>
      <c r="H1245" s="19"/>
      <c r="I1245" s="19"/>
      <c r="J1245" s="1180"/>
      <c r="K1245" s="125"/>
      <c r="L1245" s="280"/>
      <c r="M1245" s="1218"/>
      <c r="N1245" s="325"/>
      <c r="O1245" s="99">
        <f t="shared" si="60"/>
        <v>0</v>
      </c>
      <c r="P1245" s="766"/>
      <c r="Q1245" s="242"/>
      <c r="R1245" s="242"/>
      <c r="S1245" s="382">
        <f t="shared" si="61"/>
        <v>0</v>
      </c>
      <c r="T1245" s="382">
        <f t="shared" si="62"/>
        <v>0</v>
      </c>
      <c r="U1245" s="11"/>
      <c r="V1245" s="8"/>
      <c r="W1245" s="8"/>
      <c r="AE1245" s="8"/>
    </row>
    <row r="1246" spans="1:31" x14ac:dyDescent="0.2">
      <c r="A1246" s="1175"/>
      <c r="B1246" s="1175"/>
      <c r="C1246" s="1175"/>
      <c r="D1246" s="894"/>
      <c r="E1246" s="367"/>
      <c r="F1246" s="1180"/>
      <c r="G1246" s="1216"/>
      <c r="H1246" s="19"/>
      <c r="I1246" s="19"/>
      <c r="J1246" s="1180"/>
      <c r="K1246" s="125"/>
      <c r="L1246" s="280"/>
      <c r="M1246" s="1218"/>
      <c r="N1246" s="325"/>
      <c r="O1246" s="99">
        <f t="shared" si="60"/>
        <v>0</v>
      </c>
      <c r="P1246" s="766"/>
      <c r="Q1246" s="242"/>
      <c r="R1246" s="242"/>
      <c r="S1246" s="382">
        <f t="shared" si="61"/>
        <v>0</v>
      </c>
      <c r="T1246" s="382">
        <f t="shared" si="62"/>
        <v>0</v>
      </c>
      <c r="U1246" s="11"/>
      <c r="V1246" s="8"/>
      <c r="W1246" s="8"/>
      <c r="AE1246" s="8"/>
    </row>
    <row r="1247" spans="1:31" x14ac:dyDescent="0.2">
      <c r="A1247" s="1175"/>
      <c r="B1247" s="1175"/>
      <c r="C1247" s="1175"/>
      <c r="D1247" s="894"/>
      <c r="E1247" s="367"/>
      <c r="F1247" s="1180"/>
      <c r="G1247" s="1216"/>
      <c r="H1247" s="19"/>
      <c r="I1247" s="19"/>
      <c r="J1247" s="1180"/>
      <c r="K1247" s="125"/>
      <c r="L1247" s="280"/>
      <c r="M1247" s="1218"/>
      <c r="N1247" s="325"/>
      <c r="O1247" s="99">
        <f t="shared" si="60"/>
        <v>0</v>
      </c>
      <c r="P1247" s="766"/>
      <c r="Q1247" s="242"/>
      <c r="R1247" s="242"/>
      <c r="S1247" s="382">
        <f t="shared" si="61"/>
        <v>0</v>
      </c>
      <c r="T1247" s="382">
        <f t="shared" si="62"/>
        <v>0</v>
      </c>
      <c r="U1247" s="11"/>
      <c r="V1247" s="8"/>
      <c r="W1247" s="8"/>
      <c r="AE1247" s="8"/>
    </row>
    <row r="1248" spans="1:31" x14ac:dyDescent="0.2">
      <c r="A1248" s="1175"/>
      <c r="B1248" s="1175"/>
      <c r="C1248" s="1175"/>
      <c r="D1248" s="894"/>
      <c r="E1248" s="367"/>
      <c r="F1248" s="1180"/>
      <c r="G1248" s="1216"/>
      <c r="H1248" s="19"/>
      <c r="I1248" s="19"/>
      <c r="J1248" s="1180"/>
      <c r="K1248" s="125"/>
      <c r="L1248" s="280"/>
      <c r="M1248" s="1218"/>
      <c r="N1248" s="325"/>
      <c r="O1248" s="99">
        <f t="shared" si="60"/>
        <v>0</v>
      </c>
      <c r="P1248" s="766"/>
      <c r="Q1248" s="242"/>
      <c r="R1248" s="242"/>
      <c r="S1248" s="382">
        <f t="shared" si="61"/>
        <v>0</v>
      </c>
      <c r="T1248" s="382">
        <f t="shared" si="62"/>
        <v>0</v>
      </c>
      <c r="U1248" s="11"/>
      <c r="V1248" s="8"/>
      <c r="W1248" s="8"/>
      <c r="AE1248" s="8"/>
    </row>
    <row r="1249" spans="1:31" x14ac:dyDescent="0.2">
      <c r="A1249" s="1175"/>
      <c r="B1249" s="1175"/>
      <c r="C1249" s="1175"/>
      <c r="D1249" s="894"/>
      <c r="E1249" s="367"/>
      <c r="F1249" s="1180"/>
      <c r="G1249" s="1216"/>
      <c r="H1249" s="19"/>
      <c r="I1249" s="19"/>
      <c r="J1249" s="1180"/>
      <c r="K1249" s="125"/>
      <c r="L1249" s="280"/>
      <c r="M1249" s="1218"/>
      <c r="N1249" s="325"/>
      <c r="O1249" s="99">
        <f t="shared" ref="O1249:O1312" si="63">M1249+N1249</f>
        <v>0</v>
      </c>
      <c r="P1249" s="766"/>
      <c r="Q1249" s="242"/>
      <c r="R1249" s="242"/>
      <c r="S1249" s="382">
        <f t="shared" ref="S1249:S1312" si="64">IF(K1249=$AA$46,O1249,0)</f>
        <v>0</v>
      </c>
      <c r="T1249" s="382">
        <f t="shared" ref="T1249:T1312" si="65">IF(OR(K1249=$AA$47,ISBLANK(K1249)),O1249,0)</f>
        <v>0</v>
      </c>
      <c r="U1249" s="11"/>
      <c r="V1249" s="8"/>
      <c r="W1249" s="8"/>
      <c r="AE1249" s="8"/>
    </row>
    <row r="1250" spans="1:31" x14ac:dyDescent="0.2">
      <c r="A1250" s="1175"/>
      <c r="B1250" s="1175"/>
      <c r="C1250" s="1175"/>
      <c r="D1250" s="894"/>
      <c r="E1250" s="367"/>
      <c r="F1250" s="1180"/>
      <c r="G1250" s="1216"/>
      <c r="H1250" s="19"/>
      <c r="I1250" s="19"/>
      <c r="J1250" s="1180"/>
      <c r="K1250" s="125"/>
      <c r="L1250" s="280"/>
      <c r="M1250" s="1218"/>
      <c r="N1250" s="325"/>
      <c r="O1250" s="99">
        <f t="shared" si="63"/>
        <v>0</v>
      </c>
      <c r="P1250" s="766"/>
      <c r="Q1250" s="242"/>
      <c r="R1250" s="242"/>
      <c r="S1250" s="382">
        <f t="shared" si="64"/>
        <v>0</v>
      </c>
      <c r="T1250" s="382">
        <f t="shared" si="65"/>
        <v>0</v>
      </c>
      <c r="U1250" s="11"/>
      <c r="V1250" s="8"/>
      <c r="W1250" s="8"/>
      <c r="AE1250" s="8"/>
    </row>
    <row r="1251" spans="1:31" x14ac:dyDescent="0.2">
      <c r="A1251" s="1175"/>
      <c r="B1251" s="1175"/>
      <c r="C1251" s="1175"/>
      <c r="D1251" s="894"/>
      <c r="E1251" s="367"/>
      <c r="F1251" s="1180"/>
      <c r="G1251" s="1216"/>
      <c r="H1251" s="19"/>
      <c r="I1251" s="19"/>
      <c r="J1251" s="1180"/>
      <c r="K1251" s="125"/>
      <c r="L1251" s="280"/>
      <c r="M1251" s="1218"/>
      <c r="N1251" s="325"/>
      <c r="O1251" s="99">
        <f t="shared" si="63"/>
        <v>0</v>
      </c>
      <c r="P1251" s="766"/>
      <c r="Q1251" s="242"/>
      <c r="R1251" s="242"/>
      <c r="S1251" s="382">
        <f t="shared" si="64"/>
        <v>0</v>
      </c>
      <c r="T1251" s="382">
        <f t="shared" si="65"/>
        <v>0</v>
      </c>
      <c r="U1251" s="11"/>
      <c r="V1251" s="8"/>
      <c r="W1251" s="8"/>
      <c r="AE1251" s="8"/>
    </row>
    <row r="1252" spans="1:31" x14ac:dyDescent="0.2">
      <c r="A1252" s="1175"/>
      <c r="B1252" s="1175"/>
      <c r="C1252" s="1175"/>
      <c r="D1252" s="894"/>
      <c r="E1252" s="367"/>
      <c r="F1252" s="1180"/>
      <c r="G1252" s="1216"/>
      <c r="H1252" s="19"/>
      <c r="I1252" s="19"/>
      <c r="J1252" s="1180"/>
      <c r="K1252" s="125"/>
      <c r="L1252" s="280"/>
      <c r="M1252" s="1218"/>
      <c r="N1252" s="325"/>
      <c r="O1252" s="99">
        <f t="shared" si="63"/>
        <v>0</v>
      </c>
      <c r="P1252" s="766"/>
      <c r="Q1252" s="242"/>
      <c r="R1252" s="242"/>
      <c r="S1252" s="382">
        <f t="shared" si="64"/>
        <v>0</v>
      </c>
      <c r="T1252" s="382">
        <f t="shared" si="65"/>
        <v>0</v>
      </c>
      <c r="U1252" s="11"/>
      <c r="V1252" s="8"/>
      <c r="W1252" s="8"/>
      <c r="AE1252" s="8"/>
    </row>
    <row r="1253" spans="1:31" x14ac:dyDescent="0.2">
      <c r="A1253" s="1175"/>
      <c r="B1253" s="1175"/>
      <c r="C1253" s="1175"/>
      <c r="D1253" s="894"/>
      <c r="E1253" s="367"/>
      <c r="F1253" s="1180"/>
      <c r="G1253" s="1216"/>
      <c r="H1253" s="19"/>
      <c r="I1253" s="19"/>
      <c r="J1253" s="1180"/>
      <c r="K1253" s="125"/>
      <c r="L1253" s="280"/>
      <c r="M1253" s="1218"/>
      <c r="N1253" s="325"/>
      <c r="O1253" s="99">
        <f t="shared" si="63"/>
        <v>0</v>
      </c>
      <c r="P1253" s="766"/>
      <c r="Q1253" s="242"/>
      <c r="R1253" s="242"/>
      <c r="S1253" s="382">
        <f t="shared" si="64"/>
        <v>0</v>
      </c>
      <c r="T1253" s="382">
        <f t="shared" si="65"/>
        <v>0</v>
      </c>
      <c r="U1253" s="11"/>
      <c r="V1253" s="8"/>
      <c r="W1253" s="8"/>
      <c r="AE1253" s="8"/>
    </row>
    <row r="1254" spans="1:31" x14ac:dyDescent="0.2">
      <c r="A1254" s="1175"/>
      <c r="B1254" s="1175"/>
      <c r="C1254" s="1175"/>
      <c r="D1254" s="894"/>
      <c r="E1254" s="367"/>
      <c r="F1254" s="1180"/>
      <c r="G1254" s="1216"/>
      <c r="H1254" s="19"/>
      <c r="I1254" s="19"/>
      <c r="J1254" s="1180"/>
      <c r="K1254" s="125"/>
      <c r="L1254" s="280"/>
      <c r="M1254" s="1218"/>
      <c r="N1254" s="325"/>
      <c r="O1254" s="99">
        <f t="shared" si="63"/>
        <v>0</v>
      </c>
      <c r="P1254" s="766"/>
      <c r="Q1254" s="242"/>
      <c r="R1254" s="242"/>
      <c r="S1254" s="382">
        <f t="shared" si="64"/>
        <v>0</v>
      </c>
      <c r="T1254" s="382">
        <f t="shared" si="65"/>
        <v>0</v>
      </c>
      <c r="U1254" s="11"/>
      <c r="V1254" s="8"/>
      <c r="W1254" s="8"/>
      <c r="AE1254" s="8"/>
    </row>
    <row r="1255" spans="1:31" x14ac:dyDescent="0.2">
      <c r="A1255" s="1175"/>
      <c r="B1255" s="1175"/>
      <c r="C1255" s="1175"/>
      <c r="D1255" s="894"/>
      <c r="E1255" s="367"/>
      <c r="F1255" s="1180"/>
      <c r="G1255" s="1216"/>
      <c r="H1255" s="19"/>
      <c r="I1255" s="19"/>
      <c r="J1255" s="1180"/>
      <c r="K1255" s="125"/>
      <c r="L1255" s="280"/>
      <c r="M1255" s="1218"/>
      <c r="N1255" s="325"/>
      <c r="O1255" s="99">
        <f t="shared" si="63"/>
        <v>0</v>
      </c>
      <c r="P1255" s="766"/>
      <c r="Q1255" s="242"/>
      <c r="R1255" s="242"/>
      <c r="S1255" s="382">
        <f t="shared" si="64"/>
        <v>0</v>
      </c>
      <c r="T1255" s="382">
        <f t="shared" si="65"/>
        <v>0</v>
      </c>
      <c r="U1255" s="11"/>
      <c r="V1255" s="8"/>
      <c r="W1255" s="8"/>
      <c r="AE1255" s="8"/>
    </row>
    <row r="1256" spans="1:31" x14ac:dyDescent="0.2">
      <c r="A1256" s="1175"/>
      <c r="B1256" s="1175"/>
      <c r="C1256" s="1175"/>
      <c r="D1256" s="894"/>
      <c r="E1256" s="367"/>
      <c r="F1256" s="1180"/>
      <c r="G1256" s="1216"/>
      <c r="H1256" s="19"/>
      <c r="I1256" s="19"/>
      <c r="J1256" s="1180"/>
      <c r="K1256" s="125"/>
      <c r="L1256" s="280"/>
      <c r="M1256" s="1218"/>
      <c r="N1256" s="325"/>
      <c r="O1256" s="99">
        <f t="shared" si="63"/>
        <v>0</v>
      </c>
      <c r="P1256" s="766"/>
      <c r="Q1256" s="242"/>
      <c r="R1256" s="242"/>
      <c r="S1256" s="382">
        <f t="shared" si="64"/>
        <v>0</v>
      </c>
      <c r="T1256" s="382">
        <f t="shared" si="65"/>
        <v>0</v>
      </c>
      <c r="U1256" s="11"/>
      <c r="V1256" s="8"/>
      <c r="W1256" s="8"/>
      <c r="AE1256" s="8"/>
    </row>
    <row r="1257" spans="1:31" x14ac:dyDescent="0.2">
      <c r="A1257" s="1175"/>
      <c r="B1257" s="1175"/>
      <c r="C1257" s="1175"/>
      <c r="D1257" s="894"/>
      <c r="E1257" s="367"/>
      <c r="F1257" s="1180"/>
      <c r="G1257" s="1216"/>
      <c r="H1257" s="19"/>
      <c r="I1257" s="19"/>
      <c r="J1257" s="1180"/>
      <c r="K1257" s="125"/>
      <c r="L1257" s="280"/>
      <c r="M1257" s="1218"/>
      <c r="N1257" s="325"/>
      <c r="O1257" s="99">
        <f t="shared" si="63"/>
        <v>0</v>
      </c>
      <c r="P1257" s="766"/>
      <c r="Q1257" s="242"/>
      <c r="R1257" s="242"/>
      <c r="S1257" s="382">
        <f t="shared" si="64"/>
        <v>0</v>
      </c>
      <c r="T1257" s="382">
        <f t="shared" si="65"/>
        <v>0</v>
      </c>
      <c r="U1257" s="11"/>
      <c r="V1257" s="8"/>
      <c r="W1257" s="8"/>
      <c r="AE1257" s="8"/>
    </row>
    <row r="1258" spans="1:31" x14ac:dyDescent="0.2">
      <c r="A1258" s="1175"/>
      <c r="B1258" s="1175"/>
      <c r="C1258" s="1175"/>
      <c r="D1258" s="894"/>
      <c r="E1258" s="367"/>
      <c r="F1258" s="1180"/>
      <c r="G1258" s="1216"/>
      <c r="H1258" s="19"/>
      <c r="I1258" s="19"/>
      <c r="J1258" s="1180"/>
      <c r="K1258" s="125"/>
      <c r="L1258" s="280"/>
      <c r="M1258" s="1218"/>
      <c r="N1258" s="325"/>
      <c r="O1258" s="99">
        <f t="shared" si="63"/>
        <v>0</v>
      </c>
      <c r="P1258" s="766"/>
      <c r="Q1258" s="242"/>
      <c r="R1258" s="242"/>
      <c r="S1258" s="382">
        <f t="shared" si="64"/>
        <v>0</v>
      </c>
      <c r="T1258" s="382">
        <f t="shared" si="65"/>
        <v>0</v>
      </c>
      <c r="U1258" s="11"/>
      <c r="V1258" s="8"/>
      <c r="W1258" s="8"/>
      <c r="AE1258" s="8"/>
    </row>
    <row r="1259" spans="1:31" x14ac:dyDescent="0.2">
      <c r="A1259" s="1175"/>
      <c r="B1259" s="1175"/>
      <c r="C1259" s="1175"/>
      <c r="D1259" s="894"/>
      <c r="E1259" s="367"/>
      <c r="F1259" s="1180"/>
      <c r="G1259" s="1216"/>
      <c r="H1259" s="19"/>
      <c r="I1259" s="19"/>
      <c r="J1259" s="1180"/>
      <c r="K1259" s="125"/>
      <c r="L1259" s="280"/>
      <c r="M1259" s="1218"/>
      <c r="N1259" s="325"/>
      <c r="O1259" s="99">
        <f t="shared" si="63"/>
        <v>0</v>
      </c>
      <c r="P1259" s="766"/>
      <c r="Q1259" s="242"/>
      <c r="R1259" s="242"/>
      <c r="S1259" s="382">
        <f t="shared" si="64"/>
        <v>0</v>
      </c>
      <c r="T1259" s="382">
        <f t="shared" si="65"/>
        <v>0</v>
      </c>
      <c r="U1259" s="11"/>
      <c r="V1259" s="8"/>
      <c r="W1259" s="8"/>
      <c r="AE1259" s="8"/>
    </row>
    <row r="1260" spans="1:31" x14ac:dyDescent="0.2">
      <c r="A1260" s="1175"/>
      <c r="B1260" s="1175"/>
      <c r="C1260" s="1175"/>
      <c r="D1260" s="894"/>
      <c r="E1260" s="367"/>
      <c r="F1260" s="1180"/>
      <c r="G1260" s="1216"/>
      <c r="H1260" s="19"/>
      <c r="I1260" s="19"/>
      <c r="J1260" s="1180"/>
      <c r="K1260" s="125"/>
      <c r="L1260" s="280"/>
      <c r="M1260" s="1218"/>
      <c r="N1260" s="325"/>
      <c r="O1260" s="99">
        <f t="shared" si="63"/>
        <v>0</v>
      </c>
      <c r="P1260" s="766"/>
      <c r="Q1260" s="242"/>
      <c r="R1260" s="242"/>
      <c r="S1260" s="382">
        <f t="shared" si="64"/>
        <v>0</v>
      </c>
      <c r="T1260" s="382">
        <f t="shared" si="65"/>
        <v>0</v>
      </c>
      <c r="U1260" s="11"/>
      <c r="V1260" s="8"/>
      <c r="W1260" s="8"/>
      <c r="AE1260" s="8"/>
    </row>
    <row r="1261" spans="1:31" x14ac:dyDescent="0.2">
      <c r="A1261" s="1175"/>
      <c r="B1261" s="1175"/>
      <c r="C1261" s="1175"/>
      <c r="D1261" s="894"/>
      <c r="E1261" s="367"/>
      <c r="F1261" s="1180"/>
      <c r="G1261" s="1216"/>
      <c r="H1261" s="19"/>
      <c r="I1261" s="19"/>
      <c r="J1261" s="1180"/>
      <c r="K1261" s="125"/>
      <c r="L1261" s="280"/>
      <c r="M1261" s="1218"/>
      <c r="N1261" s="325"/>
      <c r="O1261" s="99">
        <f t="shared" si="63"/>
        <v>0</v>
      </c>
      <c r="P1261" s="766"/>
      <c r="Q1261" s="242"/>
      <c r="R1261" s="242"/>
      <c r="S1261" s="382">
        <f t="shared" si="64"/>
        <v>0</v>
      </c>
      <c r="T1261" s="382">
        <f t="shared" si="65"/>
        <v>0</v>
      </c>
      <c r="U1261" s="11"/>
      <c r="V1261" s="8"/>
      <c r="W1261" s="8"/>
      <c r="AE1261" s="8"/>
    </row>
    <row r="1262" spans="1:31" x14ac:dyDescent="0.2">
      <c r="A1262" s="1175"/>
      <c r="B1262" s="1175"/>
      <c r="C1262" s="1175"/>
      <c r="D1262" s="894"/>
      <c r="E1262" s="367"/>
      <c r="F1262" s="1180"/>
      <c r="G1262" s="1216"/>
      <c r="H1262" s="19"/>
      <c r="I1262" s="19"/>
      <c r="J1262" s="1180"/>
      <c r="K1262" s="125"/>
      <c r="L1262" s="280"/>
      <c r="M1262" s="1218"/>
      <c r="N1262" s="325"/>
      <c r="O1262" s="99">
        <f t="shared" si="63"/>
        <v>0</v>
      </c>
      <c r="P1262" s="766"/>
      <c r="Q1262" s="242"/>
      <c r="R1262" s="242"/>
      <c r="S1262" s="382">
        <f t="shared" si="64"/>
        <v>0</v>
      </c>
      <c r="T1262" s="382">
        <f t="shared" si="65"/>
        <v>0</v>
      </c>
      <c r="U1262" s="11"/>
      <c r="V1262" s="8"/>
      <c r="W1262" s="8"/>
      <c r="AE1262" s="8"/>
    </row>
    <row r="1263" spans="1:31" x14ac:dyDescent="0.2">
      <c r="A1263" s="1175"/>
      <c r="B1263" s="1175"/>
      <c r="C1263" s="1175"/>
      <c r="D1263" s="894"/>
      <c r="E1263" s="367"/>
      <c r="F1263" s="1180"/>
      <c r="G1263" s="1216"/>
      <c r="H1263" s="19"/>
      <c r="I1263" s="19"/>
      <c r="J1263" s="1180"/>
      <c r="K1263" s="125"/>
      <c r="L1263" s="280"/>
      <c r="M1263" s="1218"/>
      <c r="N1263" s="325"/>
      <c r="O1263" s="99">
        <f t="shared" si="63"/>
        <v>0</v>
      </c>
      <c r="P1263" s="766"/>
      <c r="Q1263" s="242"/>
      <c r="R1263" s="242"/>
      <c r="S1263" s="382">
        <f t="shared" si="64"/>
        <v>0</v>
      </c>
      <c r="T1263" s="382">
        <f t="shared" si="65"/>
        <v>0</v>
      </c>
      <c r="U1263" s="11"/>
      <c r="V1263" s="8"/>
      <c r="W1263" s="8"/>
      <c r="AE1263" s="8"/>
    </row>
    <row r="1264" spans="1:31" x14ac:dyDescent="0.2">
      <c r="A1264" s="1175"/>
      <c r="B1264" s="1175"/>
      <c r="C1264" s="1175"/>
      <c r="D1264" s="894"/>
      <c r="E1264" s="367"/>
      <c r="F1264" s="1180"/>
      <c r="G1264" s="1216"/>
      <c r="H1264" s="19"/>
      <c r="I1264" s="19"/>
      <c r="J1264" s="1180"/>
      <c r="K1264" s="125"/>
      <c r="L1264" s="280"/>
      <c r="M1264" s="1218"/>
      <c r="N1264" s="325"/>
      <c r="O1264" s="99">
        <f t="shared" si="63"/>
        <v>0</v>
      </c>
      <c r="P1264" s="766"/>
      <c r="Q1264" s="242"/>
      <c r="R1264" s="242"/>
      <c r="S1264" s="382">
        <f t="shared" si="64"/>
        <v>0</v>
      </c>
      <c r="T1264" s="382">
        <f t="shared" si="65"/>
        <v>0</v>
      </c>
      <c r="U1264" s="11"/>
      <c r="V1264" s="8"/>
      <c r="W1264" s="8"/>
      <c r="AE1264" s="8"/>
    </row>
    <row r="1265" spans="1:31" x14ac:dyDescent="0.2">
      <c r="A1265" s="1175"/>
      <c r="B1265" s="1175"/>
      <c r="C1265" s="1175"/>
      <c r="D1265" s="894"/>
      <c r="E1265" s="367"/>
      <c r="F1265" s="1180"/>
      <c r="G1265" s="1216"/>
      <c r="H1265" s="19"/>
      <c r="I1265" s="19"/>
      <c r="J1265" s="1180"/>
      <c r="K1265" s="125"/>
      <c r="L1265" s="280"/>
      <c r="M1265" s="1218"/>
      <c r="N1265" s="325"/>
      <c r="O1265" s="99">
        <f t="shared" si="63"/>
        <v>0</v>
      </c>
      <c r="P1265" s="766"/>
      <c r="Q1265" s="242"/>
      <c r="R1265" s="242"/>
      <c r="S1265" s="382">
        <f t="shared" si="64"/>
        <v>0</v>
      </c>
      <c r="T1265" s="382">
        <f t="shared" si="65"/>
        <v>0</v>
      </c>
      <c r="U1265" s="11"/>
      <c r="V1265" s="8"/>
      <c r="W1265" s="8"/>
      <c r="AE1265" s="8"/>
    </row>
    <row r="1266" spans="1:31" x14ac:dyDescent="0.2">
      <c r="A1266" s="1175"/>
      <c r="B1266" s="1175"/>
      <c r="C1266" s="1175"/>
      <c r="D1266" s="894"/>
      <c r="E1266" s="367"/>
      <c r="F1266" s="1180"/>
      <c r="G1266" s="1216"/>
      <c r="H1266" s="19"/>
      <c r="I1266" s="19"/>
      <c r="J1266" s="1180"/>
      <c r="K1266" s="125"/>
      <c r="L1266" s="280"/>
      <c r="M1266" s="1218"/>
      <c r="N1266" s="325"/>
      <c r="O1266" s="99">
        <f t="shared" si="63"/>
        <v>0</v>
      </c>
      <c r="P1266" s="766"/>
      <c r="Q1266" s="242"/>
      <c r="R1266" s="242"/>
      <c r="S1266" s="382">
        <f t="shared" si="64"/>
        <v>0</v>
      </c>
      <c r="T1266" s="382">
        <f t="shared" si="65"/>
        <v>0</v>
      </c>
      <c r="U1266" s="11"/>
      <c r="V1266" s="8"/>
      <c r="W1266" s="8"/>
      <c r="AE1266" s="8"/>
    </row>
    <row r="1267" spans="1:31" x14ac:dyDescent="0.2">
      <c r="A1267" s="1175"/>
      <c r="B1267" s="1175"/>
      <c r="C1267" s="1175"/>
      <c r="D1267" s="894"/>
      <c r="E1267" s="367"/>
      <c r="F1267" s="1180"/>
      <c r="G1267" s="1216"/>
      <c r="H1267" s="19"/>
      <c r="I1267" s="19"/>
      <c r="J1267" s="1180"/>
      <c r="K1267" s="125"/>
      <c r="L1267" s="280"/>
      <c r="M1267" s="1218"/>
      <c r="N1267" s="325"/>
      <c r="O1267" s="99">
        <f t="shared" si="63"/>
        <v>0</v>
      </c>
      <c r="P1267" s="766"/>
      <c r="Q1267" s="242"/>
      <c r="R1267" s="242"/>
      <c r="S1267" s="382">
        <f t="shared" si="64"/>
        <v>0</v>
      </c>
      <c r="T1267" s="382">
        <f t="shared" si="65"/>
        <v>0</v>
      </c>
      <c r="U1267" s="11"/>
      <c r="V1267" s="8"/>
      <c r="W1267" s="8"/>
      <c r="AE1267" s="8"/>
    </row>
    <row r="1268" spans="1:31" x14ac:dyDescent="0.2">
      <c r="A1268" s="1175"/>
      <c r="B1268" s="1175"/>
      <c r="C1268" s="1175"/>
      <c r="D1268" s="894"/>
      <c r="E1268" s="367"/>
      <c r="F1268" s="1180"/>
      <c r="G1268" s="1216"/>
      <c r="H1268" s="19"/>
      <c r="I1268" s="19"/>
      <c r="J1268" s="1180"/>
      <c r="K1268" s="125"/>
      <c r="L1268" s="280"/>
      <c r="M1268" s="1218"/>
      <c r="N1268" s="325"/>
      <c r="O1268" s="99">
        <f t="shared" si="63"/>
        <v>0</v>
      </c>
      <c r="P1268" s="766"/>
      <c r="Q1268" s="242"/>
      <c r="R1268" s="242"/>
      <c r="S1268" s="382">
        <f t="shared" si="64"/>
        <v>0</v>
      </c>
      <c r="T1268" s="382">
        <f t="shared" si="65"/>
        <v>0</v>
      </c>
      <c r="U1268" s="11"/>
      <c r="V1268" s="8"/>
      <c r="W1268" s="8"/>
      <c r="AE1268" s="8"/>
    </row>
    <row r="1269" spans="1:31" x14ac:dyDescent="0.2">
      <c r="A1269" s="1175"/>
      <c r="B1269" s="1175"/>
      <c r="C1269" s="1175"/>
      <c r="D1269" s="894"/>
      <c r="E1269" s="367"/>
      <c r="F1269" s="1180"/>
      <c r="G1269" s="1216"/>
      <c r="H1269" s="19"/>
      <c r="I1269" s="19"/>
      <c r="J1269" s="1180"/>
      <c r="K1269" s="125"/>
      <c r="L1269" s="280"/>
      <c r="M1269" s="1218"/>
      <c r="N1269" s="325"/>
      <c r="O1269" s="99">
        <f t="shared" si="63"/>
        <v>0</v>
      </c>
      <c r="P1269" s="766"/>
      <c r="Q1269" s="242"/>
      <c r="R1269" s="242"/>
      <c r="S1269" s="382">
        <f t="shared" si="64"/>
        <v>0</v>
      </c>
      <c r="T1269" s="382">
        <f t="shared" si="65"/>
        <v>0</v>
      </c>
      <c r="U1269" s="11"/>
      <c r="V1269" s="8"/>
      <c r="W1269" s="8"/>
      <c r="AE1269" s="8"/>
    </row>
    <row r="1270" spans="1:31" x14ac:dyDescent="0.2">
      <c r="A1270" s="1175"/>
      <c r="B1270" s="1175"/>
      <c r="C1270" s="1175"/>
      <c r="D1270" s="894"/>
      <c r="E1270" s="367"/>
      <c r="F1270" s="1180"/>
      <c r="G1270" s="1216"/>
      <c r="H1270" s="19"/>
      <c r="I1270" s="19"/>
      <c r="J1270" s="1180"/>
      <c r="K1270" s="125"/>
      <c r="L1270" s="280"/>
      <c r="M1270" s="1218"/>
      <c r="N1270" s="325"/>
      <c r="O1270" s="99">
        <f t="shared" si="63"/>
        <v>0</v>
      </c>
      <c r="P1270" s="766"/>
      <c r="Q1270" s="242"/>
      <c r="R1270" s="242"/>
      <c r="S1270" s="382">
        <f t="shared" si="64"/>
        <v>0</v>
      </c>
      <c r="T1270" s="382">
        <f t="shared" si="65"/>
        <v>0</v>
      </c>
      <c r="U1270" s="11"/>
      <c r="V1270" s="8"/>
      <c r="W1270" s="8"/>
      <c r="AE1270" s="8"/>
    </row>
    <row r="1271" spans="1:31" x14ac:dyDescent="0.2">
      <c r="A1271" s="1175"/>
      <c r="B1271" s="1175"/>
      <c r="C1271" s="1175"/>
      <c r="D1271" s="894"/>
      <c r="E1271" s="367"/>
      <c r="F1271" s="1180"/>
      <c r="G1271" s="1216"/>
      <c r="H1271" s="19"/>
      <c r="I1271" s="19"/>
      <c r="J1271" s="1180"/>
      <c r="K1271" s="125"/>
      <c r="L1271" s="280"/>
      <c r="M1271" s="1218"/>
      <c r="N1271" s="325"/>
      <c r="O1271" s="99">
        <f t="shared" si="63"/>
        <v>0</v>
      </c>
      <c r="P1271" s="766"/>
      <c r="Q1271" s="242"/>
      <c r="R1271" s="242"/>
      <c r="S1271" s="382">
        <f t="shared" si="64"/>
        <v>0</v>
      </c>
      <c r="T1271" s="382">
        <f t="shared" si="65"/>
        <v>0</v>
      </c>
      <c r="U1271" s="11"/>
      <c r="V1271" s="8"/>
      <c r="W1271" s="8"/>
      <c r="AE1271" s="8"/>
    </row>
    <row r="1272" spans="1:31" x14ac:dyDescent="0.2">
      <c r="A1272" s="1175"/>
      <c r="B1272" s="1175"/>
      <c r="C1272" s="1175"/>
      <c r="D1272" s="894"/>
      <c r="E1272" s="367"/>
      <c r="F1272" s="1180"/>
      <c r="G1272" s="1216"/>
      <c r="H1272" s="19"/>
      <c r="I1272" s="19"/>
      <c r="J1272" s="1180"/>
      <c r="K1272" s="125"/>
      <c r="L1272" s="280"/>
      <c r="M1272" s="1218"/>
      <c r="N1272" s="325"/>
      <c r="O1272" s="99">
        <f t="shared" si="63"/>
        <v>0</v>
      </c>
      <c r="P1272" s="766"/>
      <c r="Q1272" s="242"/>
      <c r="R1272" s="242"/>
      <c r="S1272" s="382">
        <f t="shared" si="64"/>
        <v>0</v>
      </c>
      <c r="T1272" s="382">
        <f t="shared" si="65"/>
        <v>0</v>
      </c>
      <c r="U1272" s="11"/>
      <c r="V1272" s="8"/>
      <c r="W1272" s="8"/>
      <c r="AE1272" s="8"/>
    </row>
    <row r="1273" spans="1:31" x14ac:dyDescent="0.2">
      <c r="A1273" s="1175"/>
      <c r="B1273" s="1175"/>
      <c r="C1273" s="1175"/>
      <c r="D1273" s="894"/>
      <c r="E1273" s="367"/>
      <c r="F1273" s="1180"/>
      <c r="G1273" s="1216"/>
      <c r="H1273" s="19"/>
      <c r="I1273" s="19"/>
      <c r="J1273" s="1180"/>
      <c r="K1273" s="125"/>
      <c r="L1273" s="280"/>
      <c r="M1273" s="1218"/>
      <c r="N1273" s="325"/>
      <c r="O1273" s="99">
        <f t="shared" si="63"/>
        <v>0</v>
      </c>
      <c r="P1273" s="766"/>
      <c r="Q1273" s="242"/>
      <c r="R1273" s="242"/>
      <c r="S1273" s="382">
        <f t="shared" si="64"/>
        <v>0</v>
      </c>
      <c r="T1273" s="382">
        <f t="shared" si="65"/>
        <v>0</v>
      </c>
      <c r="U1273" s="11"/>
      <c r="V1273" s="8"/>
      <c r="W1273" s="8"/>
      <c r="AE1273" s="8"/>
    </row>
    <row r="1274" spans="1:31" x14ac:dyDescent="0.2">
      <c r="A1274" s="1175"/>
      <c r="B1274" s="1175"/>
      <c r="C1274" s="1175"/>
      <c r="D1274" s="894"/>
      <c r="E1274" s="367"/>
      <c r="F1274" s="1180"/>
      <c r="G1274" s="1216"/>
      <c r="H1274" s="19"/>
      <c r="I1274" s="19"/>
      <c r="J1274" s="1180"/>
      <c r="K1274" s="125"/>
      <c r="L1274" s="280"/>
      <c r="M1274" s="1218"/>
      <c r="N1274" s="325"/>
      <c r="O1274" s="99">
        <f t="shared" si="63"/>
        <v>0</v>
      </c>
      <c r="P1274" s="766"/>
      <c r="Q1274" s="242"/>
      <c r="R1274" s="242"/>
      <c r="S1274" s="382">
        <f t="shared" si="64"/>
        <v>0</v>
      </c>
      <c r="T1274" s="382">
        <f t="shared" si="65"/>
        <v>0</v>
      </c>
      <c r="U1274" s="11"/>
      <c r="V1274" s="8"/>
      <c r="W1274" s="8"/>
      <c r="AE1274" s="8"/>
    </row>
    <row r="1275" spans="1:31" x14ac:dyDescent="0.2">
      <c r="A1275" s="1175"/>
      <c r="B1275" s="1175"/>
      <c r="C1275" s="1175"/>
      <c r="D1275" s="894"/>
      <c r="E1275" s="367"/>
      <c r="F1275" s="1180"/>
      <c r="G1275" s="1216"/>
      <c r="H1275" s="19"/>
      <c r="I1275" s="19"/>
      <c r="J1275" s="1180"/>
      <c r="K1275" s="125"/>
      <c r="L1275" s="280"/>
      <c r="M1275" s="1218"/>
      <c r="N1275" s="325"/>
      <c r="O1275" s="99">
        <f t="shared" si="63"/>
        <v>0</v>
      </c>
      <c r="P1275" s="766"/>
      <c r="Q1275" s="242"/>
      <c r="R1275" s="242"/>
      <c r="S1275" s="382">
        <f t="shared" si="64"/>
        <v>0</v>
      </c>
      <c r="T1275" s="382">
        <f t="shared" si="65"/>
        <v>0</v>
      </c>
      <c r="U1275" s="11"/>
      <c r="V1275" s="8"/>
      <c r="W1275" s="8"/>
      <c r="AE1275" s="8"/>
    </row>
    <row r="1276" spans="1:31" x14ac:dyDescent="0.2">
      <c r="A1276" s="1175"/>
      <c r="B1276" s="1175"/>
      <c r="C1276" s="1175"/>
      <c r="D1276" s="894"/>
      <c r="E1276" s="367"/>
      <c r="F1276" s="1180"/>
      <c r="G1276" s="1216"/>
      <c r="H1276" s="19"/>
      <c r="I1276" s="19"/>
      <c r="J1276" s="1180"/>
      <c r="K1276" s="125"/>
      <c r="L1276" s="280"/>
      <c r="M1276" s="1218"/>
      <c r="N1276" s="325"/>
      <c r="O1276" s="99">
        <f t="shared" si="63"/>
        <v>0</v>
      </c>
      <c r="P1276" s="766"/>
      <c r="Q1276" s="242"/>
      <c r="R1276" s="242"/>
      <c r="S1276" s="382">
        <f t="shared" si="64"/>
        <v>0</v>
      </c>
      <c r="T1276" s="382">
        <f t="shared" si="65"/>
        <v>0</v>
      </c>
      <c r="U1276" s="11"/>
      <c r="V1276" s="8"/>
      <c r="W1276" s="8"/>
      <c r="AE1276" s="8"/>
    </row>
    <row r="1277" spans="1:31" x14ac:dyDescent="0.2">
      <c r="A1277" s="1175"/>
      <c r="B1277" s="1175"/>
      <c r="C1277" s="1175"/>
      <c r="D1277" s="894"/>
      <c r="E1277" s="367"/>
      <c r="F1277" s="1180"/>
      <c r="G1277" s="1216"/>
      <c r="H1277" s="19"/>
      <c r="I1277" s="19"/>
      <c r="J1277" s="1180"/>
      <c r="K1277" s="125"/>
      <c r="L1277" s="280"/>
      <c r="M1277" s="1218"/>
      <c r="N1277" s="325"/>
      <c r="O1277" s="99">
        <f t="shared" si="63"/>
        <v>0</v>
      </c>
      <c r="P1277" s="766"/>
      <c r="Q1277" s="242"/>
      <c r="R1277" s="242"/>
      <c r="S1277" s="382">
        <f t="shared" si="64"/>
        <v>0</v>
      </c>
      <c r="T1277" s="382">
        <f t="shared" si="65"/>
        <v>0</v>
      </c>
      <c r="U1277" s="11"/>
      <c r="V1277" s="8"/>
      <c r="W1277" s="8"/>
      <c r="AE1277" s="8"/>
    </row>
    <row r="1278" spans="1:31" x14ac:dyDescent="0.2">
      <c r="A1278" s="1175"/>
      <c r="B1278" s="1175"/>
      <c r="C1278" s="1175"/>
      <c r="D1278" s="894"/>
      <c r="E1278" s="367"/>
      <c r="F1278" s="1180"/>
      <c r="G1278" s="1216"/>
      <c r="H1278" s="19"/>
      <c r="I1278" s="19"/>
      <c r="J1278" s="1180"/>
      <c r="K1278" s="125"/>
      <c r="L1278" s="280"/>
      <c r="M1278" s="1218"/>
      <c r="N1278" s="325"/>
      <c r="O1278" s="99">
        <f t="shared" si="63"/>
        <v>0</v>
      </c>
      <c r="P1278" s="766"/>
      <c r="Q1278" s="242"/>
      <c r="R1278" s="242"/>
      <c r="S1278" s="382">
        <f t="shared" si="64"/>
        <v>0</v>
      </c>
      <c r="T1278" s="382">
        <f t="shared" si="65"/>
        <v>0</v>
      </c>
      <c r="U1278" s="11"/>
      <c r="V1278" s="8"/>
      <c r="W1278" s="8"/>
      <c r="AE1278" s="8"/>
    </row>
    <row r="1279" spans="1:31" x14ac:dyDescent="0.2">
      <c r="A1279" s="1175"/>
      <c r="B1279" s="1175"/>
      <c r="C1279" s="1175"/>
      <c r="D1279" s="894"/>
      <c r="E1279" s="367"/>
      <c r="F1279" s="1180"/>
      <c r="G1279" s="1216"/>
      <c r="H1279" s="19"/>
      <c r="I1279" s="19"/>
      <c r="J1279" s="1180"/>
      <c r="K1279" s="125"/>
      <c r="L1279" s="280"/>
      <c r="M1279" s="1218"/>
      <c r="N1279" s="325"/>
      <c r="O1279" s="99">
        <f t="shared" si="63"/>
        <v>0</v>
      </c>
      <c r="P1279" s="766"/>
      <c r="Q1279" s="242"/>
      <c r="R1279" s="242"/>
      <c r="S1279" s="382">
        <f t="shared" si="64"/>
        <v>0</v>
      </c>
      <c r="T1279" s="382">
        <f t="shared" si="65"/>
        <v>0</v>
      </c>
      <c r="U1279" s="11"/>
      <c r="V1279" s="8"/>
      <c r="W1279" s="8"/>
      <c r="AE1279" s="8"/>
    </row>
    <row r="1280" spans="1:31" x14ac:dyDescent="0.2">
      <c r="A1280" s="1175"/>
      <c r="B1280" s="1175"/>
      <c r="C1280" s="1175"/>
      <c r="D1280" s="894"/>
      <c r="E1280" s="367"/>
      <c r="F1280" s="1180"/>
      <c r="G1280" s="1216"/>
      <c r="H1280" s="19"/>
      <c r="I1280" s="19"/>
      <c r="J1280" s="1180"/>
      <c r="K1280" s="125"/>
      <c r="L1280" s="280"/>
      <c r="M1280" s="1218"/>
      <c r="N1280" s="325"/>
      <c r="O1280" s="99">
        <f t="shared" si="63"/>
        <v>0</v>
      </c>
      <c r="P1280" s="766"/>
      <c r="Q1280" s="242"/>
      <c r="R1280" s="242"/>
      <c r="S1280" s="382">
        <f t="shared" si="64"/>
        <v>0</v>
      </c>
      <c r="T1280" s="382">
        <f t="shared" si="65"/>
        <v>0</v>
      </c>
      <c r="U1280" s="11"/>
      <c r="V1280" s="8"/>
      <c r="W1280" s="8"/>
      <c r="AE1280" s="8"/>
    </row>
    <row r="1281" spans="1:31" x14ac:dyDescent="0.2">
      <c r="A1281" s="1175"/>
      <c r="B1281" s="1175"/>
      <c r="C1281" s="1175"/>
      <c r="D1281" s="894"/>
      <c r="E1281" s="367"/>
      <c r="F1281" s="1180"/>
      <c r="G1281" s="1216"/>
      <c r="H1281" s="19"/>
      <c r="I1281" s="19"/>
      <c r="J1281" s="1180"/>
      <c r="K1281" s="125"/>
      <c r="L1281" s="280"/>
      <c r="M1281" s="1218"/>
      <c r="N1281" s="325"/>
      <c r="O1281" s="99">
        <f t="shared" si="63"/>
        <v>0</v>
      </c>
      <c r="P1281" s="766"/>
      <c r="Q1281" s="242"/>
      <c r="R1281" s="242"/>
      <c r="S1281" s="382">
        <f t="shared" si="64"/>
        <v>0</v>
      </c>
      <c r="T1281" s="382">
        <f t="shared" si="65"/>
        <v>0</v>
      </c>
      <c r="U1281" s="11"/>
      <c r="V1281" s="8"/>
      <c r="W1281" s="8"/>
      <c r="AE1281" s="8"/>
    </row>
    <row r="1282" spans="1:31" x14ac:dyDescent="0.2">
      <c r="A1282" s="1175"/>
      <c r="B1282" s="1175"/>
      <c r="C1282" s="1175"/>
      <c r="D1282" s="894"/>
      <c r="E1282" s="367"/>
      <c r="F1282" s="1180"/>
      <c r="G1282" s="1216"/>
      <c r="H1282" s="19"/>
      <c r="I1282" s="19"/>
      <c r="J1282" s="1180"/>
      <c r="K1282" s="125"/>
      <c r="L1282" s="280"/>
      <c r="M1282" s="1218"/>
      <c r="N1282" s="325"/>
      <c r="O1282" s="99">
        <f t="shared" si="63"/>
        <v>0</v>
      </c>
      <c r="P1282" s="766"/>
      <c r="Q1282" s="242"/>
      <c r="R1282" s="242"/>
      <c r="S1282" s="382">
        <f t="shared" si="64"/>
        <v>0</v>
      </c>
      <c r="T1282" s="382">
        <f t="shared" si="65"/>
        <v>0</v>
      </c>
      <c r="U1282" s="11"/>
      <c r="V1282" s="8"/>
      <c r="W1282" s="8"/>
      <c r="AE1282" s="8"/>
    </row>
    <row r="1283" spans="1:31" x14ac:dyDescent="0.2">
      <c r="A1283" s="1175"/>
      <c r="B1283" s="1175"/>
      <c r="C1283" s="1175"/>
      <c r="D1283" s="894"/>
      <c r="E1283" s="367"/>
      <c r="F1283" s="1180"/>
      <c r="G1283" s="1216"/>
      <c r="H1283" s="19"/>
      <c r="I1283" s="19"/>
      <c r="J1283" s="1180"/>
      <c r="K1283" s="125"/>
      <c r="L1283" s="280"/>
      <c r="M1283" s="1218"/>
      <c r="N1283" s="325"/>
      <c r="O1283" s="99">
        <f t="shared" si="63"/>
        <v>0</v>
      </c>
      <c r="P1283" s="766"/>
      <c r="Q1283" s="242"/>
      <c r="R1283" s="242"/>
      <c r="S1283" s="382">
        <f t="shared" si="64"/>
        <v>0</v>
      </c>
      <c r="T1283" s="382">
        <f t="shared" si="65"/>
        <v>0</v>
      </c>
      <c r="U1283" s="11"/>
      <c r="V1283" s="8"/>
      <c r="W1283" s="8"/>
      <c r="AE1283" s="8"/>
    </row>
    <row r="1284" spans="1:31" x14ac:dyDescent="0.2">
      <c r="A1284" s="1175"/>
      <c r="B1284" s="1175"/>
      <c r="C1284" s="1175"/>
      <c r="D1284" s="894"/>
      <c r="E1284" s="367"/>
      <c r="F1284" s="1180"/>
      <c r="G1284" s="1216"/>
      <c r="H1284" s="19"/>
      <c r="I1284" s="19"/>
      <c r="J1284" s="1180"/>
      <c r="K1284" s="125"/>
      <c r="L1284" s="280"/>
      <c r="M1284" s="1218"/>
      <c r="N1284" s="325"/>
      <c r="O1284" s="99">
        <f t="shared" si="63"/>
        <v>0</v>
      </c>
      <c r="P1284" s="766"/>
      <c r="Q1284" s="242"/>
      <c r="R1284" s="242"/>
      <c r="S1284" s="382">
        <f t="shared" si="64"/>
        <v>0</v>
      </c>
      <c r="T1284" s="382">
        <f t="shared" si="65"/>
        <v>0</v>
      </c>
      <c r="U1284" s="11"/>
      <c r="V1284" s="8"/>
      <c r="W1284" s="8"/>
      <c r="AE1284" s="8"/>
    </row>
    <row r="1285" spans="1:31" x14ac:dyDescent="0.2">
      <c r="A1285" s="1175"/>
      <c r="B1285" s="1175"/>
      <c r="C1285" s="1175"/>
      <c r="D1285" s="894"/>
      <c r="E1285" s="367"/>
      <c r="F1285" s="1180"/>
      <c r="G1285" s="1216"/>
      <c r="H1285" s="19"/>
      <c r="I1285" s="19"/>
      <c r="J1285" s="1180"/>
      <c r="K1285" s="125"/>
      <c r="L1285" s="280"/>
      <c r="M1285" s="1218"/>
      <c r="N1285" s="325"/>
      <c r="O1285" s="99">
        <f t="shared" si="63"/>
        <v>0</v>
      </c>
      <c r="P1285" s="766"/>
      <c r="Q1285" s="242"/>
      <c r="R1285" s="242"/>
      <c r="S1285" s="382">
        <f t="shared" si="64"/>
        <v>0</v>
      </c>
      <c r="T1285" s="382">
        <f t="shared" si="65"/>
        <v>0</v>
      </c>
      <c r="U1285" s="11"/>
      <c r="V1285" s="8"/>
      <c r="W1285" s="8"/>
      <c r="AE1285" s="8"/>
    </row>
    <row r="1286" spans="1:31" x14ac:dyDescent="0.2">
      <c r="A1286" s="1175"/>
      <c r="B1286" s="1175"/>
      <c r="C1286" s="1175"/>
      <c r="D1286" s="894"/>
      <c r="E1286" s="367"/>
      <c r="F1286" s="1180"/>
      <c r="G1286" s="1216"/>
      <c r="H1286" s="19"/>
      <c r="I1286" s="19"/>
      <c r="J1286" s="1180"/>
      <c r="K1286" s="125"/>
      <c r="L1286" s="280"/>
      <c r="M1286" s="1218"/>
      <c r="N1286" s="325"/>
      <c r="O1286" s="99">
        <f t="shared" si="63"/>
        <v>0</v>
      </c>
      <c r="P1286" s="766"/>
      <c r="Q1286" s="242"/>
      <c r="R1286" s="242"/>
      <c r="S1286" s="382">
        <f t="shared" si="64"/>
        <v>0</v>
      </c>
      <c r="T1286" s="382">
        <f t="shared" si="65"/>
        <v>0</v>
      </c>
      <c r="U1286" s="11"/>
      <c r="V1286" s="8"/>
      <c r="W1286" s="8"/>
      <c r="AE1286" s="8"/>
    </row>
    <row r="1287" spans="1:31" x14ac:dyDescent="0.2">
      <c r="A1287" s="1175"/>
      <c r="B1287" s="1175"/>
      <c r="C1287" s="1175"/>
      <c r="D1287" s="894"/>
      <c r="E1287" s="367"/>
      <c r="F1287" s="1180"/>
      <c r="G1287" s="1216"/>
      <c r="H1287" s="19"/>
      <c r="I1287" s="19"/>
      <c r="J1287" s="1180"/>
      <c r="K1287" s="125"/>
      <c r="L1287" s="280"/>
      <c r="M1287" s="1218"/>
      <c r="N1287" s="325"/>
      <c r="O1287" s="99">
        <f t="shared" si="63"/>
        <v>0</v>
      </c>
      <c r="P1287" s="766"/>
      <c r="Q1287" s="242"/>
      <c r="R1287" s="242"/>
      <c r="S1287" s="382">
        <f t="shared" si="64"/>
        <v>0</v>
      </c>
      <c r="T1287" s="382">
        <f t="shared" si="65"/>
        <v>0</v>
      </c>
      <c r="U1287" s="11"/>
      <c r="V1287" s="8"/>
      <c r="W1287" s="8"/>
      <c r="AE1287" s="8"/>
    </row>
    <row r="1288" spans="1:31" x14ac:dyDescent="0.2">
      <c r="A1288" s="1175"/>
      <c r="B1288" s="1175"/>
      <c r="C1288" s="1175"/>
      <c r="D1288" s="894"/>
      <c r="E1288" s="367"/>
      <c r="F1288" s="1180"/>
      <c r="G1288" s="1216"/>
      <c r="H1288" s="19"/>
      <c r="I1288" s="19"/>
      <c r="J1288" s="1180"/>
      <c r="K1288" s="125"/>
      <c r="L1288" s="280"/>
      <c r="M1288" s="1218"/>
      <c r="N1288" s="325"/>
      <c r="O1288" s="99">
        <f t="shared" si="63"/>
        <v>0</v>
      </c>
      <c r="P1288" s="766"/>
      <c r="Q1288" s="242"/>
      <c r="R1288" s="242"/>
      <c r="S1288" s="382">
        <f t="shared" si="64"/>
        <v>0</v>
      </c>
      <c r="T1288" s="382">
        <f t="shared" si="65"/>
        <v>0</v>
      </c>
      <c r="U1288" s="11"/>
      <c r="V1288" s="8"/>
      <c r="W1288" s="8"/>
      <c r="AE1288" s="8"/>
    </row>
    <row r="1289" spans="1:31" x14ac:dyDescent="0.2">
      <c r="A1289" s="1175"/>
      <c r="B1289" s="1175"/>
      <c r="C1289" s="1175"/>
      <c r="D1289" s="894"/>
      <c r="E1289" s="367"/>
      <c r="F1289" s="1180"/>
      <c r="G1289" s="1216"/>
      <c r="H1289" s="19"/>
      <c r="I1289" s="19"/>
      <c r="J1289" s="1180"/>
      <c r="K1289" s="125"/>
      <c r="L1289" s="280"/>
      <c r="M1289" s="1218"/>
      <c r="N1289" s="325"/>
      <c r="O1289" s="99">
        <f t="shared" si="63"/>
        <v>0</v>
      </c>
      <c r="P1289" s="766"/>
      <c r="Q1289" s="242"/>
      <c r="R1289" s="242"/>
      <c r="S1289" s="382">
        <f t="shared" si="64"/>
        <v>0</v>
      </c>
      <c r="T1289" s="382">
        <f t="shared" si="65"/>
        <v>0</v>
      </c>
      <c r="U1289" s="11"/>
      <c r="V1289" s="8"/>
      <c r="W1289" s="8"/>
      <c r="AE1289" s="8"/>
    </row>
    <row r="1290" spans="1:31" x14ac:dyDescent="0.2">
      <c r="A1290" s="1175"/>
      <c r="B1290" s="1175"/>
      <c r="C1290" s="1175"/>
      <c r="D1290" s="894"/>
      <c r="E1290" s="367"/>
      <c r="F1290" s="1180"/>
      <c r="G1290" s="1216"/>
      <c r="H1290" s="19"/>
      <c r="I1290" s="19"/>
      <c r="J1290" s="1180"/>
      <c r="K1290" s="125"/>
      <c r="L1290" s="280"/>
      <c r="M1290" s="1218"/>
      <c r="N1290" s="325"/>
      <c r="O1290" s="99">
        <f t="shared" si="63"/>
        <v>0</v>
      </c>
      <c r="P1290" s="766"/>
      <c r="Q1290" s="242"/>
      <c r="R1290" s="242"/>
      <c r="S1290" s="382">
        <f t="shared" si="64"/>
        <v>0</v>
      </c>
      <c r="T1290" s="382">
        <f t="shared" si="65"/>
        <v>0</v>
      </c>
      <c r="U1290" s="11"/>
      <c r="V1290" s="8"/>
      <c r="W1290" s="8"/>
      <c r="AE1290" s="8"/>
    </row>
    <row r="1291" spans="1:31" x14ac:dyDescent="0.2">
      <c r="A1291" s="1175"/>
      <c r="B1291" s="1175"/>
      <c r="C1291" s="1175"/>
      <c r="D1291" s="894"/>
      <c r="E1291" s="367"/>
      <c r="F1291" s="1180"/>
      <c r="G1291" s="1216"/>
      <c r="H1291" s="19"/>
      <c r="I1291" s="19"/>
      <c r="J1291" s="1180"/>
      <c r="K1291" s="125"/>
      <c r="L1291" s="280"/>
      <c r="M1291" s="1218"/>
      <c r="N1291" s="325"/>
      <c r="O1291" s="99">
        <f t="shared" si="63"/>
        <v>0</v>
      </c>
      <c r="P1291" s="766"/>
      <c r="Q1291" s="242"/>
      <c r="R1291" s="242"/>
      <c r="S1291" s="382">
        <f t="shared" si="64"/>
        <v>0</v>
      </c>
      <c r="T1291" s="382">
        <f t="shared" si="65"/>
        <v>0</v>
      </c>
      <c r="U1291" s="11"/>
      <c r="V1291" s="8"/>
      <c r="W1291" s="8"/>
      <c r="AE1291" s="8"/>
    </row>
    <row r="1292" spans="1:31" x14ac:dyDescent="0.2">
      <c r="A1292" s="1175"/>
      <c r="B1292" s="1175"/>
      <c r="C1292" s="1175"/>
      <c r="D1292" s="894"/>
      <c r="E1292" s="367"/>
      <c r="F1292" s="1180"/>
      <c r="G1292" s="1216"/>
      <c r="H1292" s="19"/>
      <c r="I1292" s="19"/>
      <c r="J1292" s="1180"/>
      <c r="K1292" s="125"/>
      <c r="L1292" s="280"/>
      <c r="M1292" s="1218"/>
      <c r="N1292" s="325"/>
      <c r="O1292" s="99">
        <f t="shared" si="63"/>
        <v>0</v>
      </c>
      <c r="P1292" s="766"/>
      <c r="Q1292" s="242"/>
      <c r="R1292" s="242"/>
      <c r="S1292" s="382">
        <f t="shared" si="64"/>
        <v>0</v>
      </c>
      <c r="T1292" s="382">
        <f t="shared" si="65"/>
        <v>0</v>
      </c>
      <c r="U1292" s="11"/>
      <c r="V1292" s="8"/>
      <c r="W1292" s="8"/>
      <c r="AE1292" s="8"/>
    </row>
    <row r="1293" spans="1:31" x14ac:dyDescent="0.2">
      <c r="A1293" s="1175"/>
      <c r="B1293" s="1175"/>
      <c r="C1293" s="1175"/>
      <c r="D1293" s="894"/>
      <c r="E1293" s="367"/>
      <c r="F1293" s="1180"/>
      <c r="G1293" s="1216"/>
      <c r="H1293" s="19"/>
      <c r="I1293" s="19"/>
      <c r="J1293" s="1180"/>
      <c r="K1293" s="125"/>
      <c r="L1293" s="280"/>
      <c r="M1293" s="1218"/>
      <c r="N1293" s="325"/>
      <c r="O1293" s="99">
        <f t="shared" si="63"/>
        <v>0</v>
      </c>
      <c r="P1293" s="766"/>
      <c r="Q1293" s="242"/>
      <c r="R1293" s="242"/>
      <c r="S1293" s="382">
        <f t="shared" si="64"/>
        <v>0</v>
      </c>
      <c r="T1293" s="382">
        <f t="shared" si="65"/>
        <v>0</v>
      </c>
      <c r="U1293" s="11"/>
      <c r="V1293" s="8"/>
      <c r="W1293" s="8"/>
      <c r="AE1293" s="8"/>
    </row>
    <row r="1294" spans="1:31" x14ac:dyDescent="0.2">
      <c r="A1294" s="1175"/>
      <c r="B1294" s="1175"/>
      <c r="C1294" s="1175"/>
      <c r="D1294" s="894"/>
      <c r="E1294" s="367"/>
      <c r="F1294" s="1180"/>
      <c r="G1294" s="1216"/>
      <c r="H1294" s="19"/>
      <c r="I1294" s="19"/>
      <c r="J1294" s="1180"/>
      <c r="K1294" s="125"/>
      <c r="L1294" s="280"/>
      <c r="M1294" s="1218"/>
      <c r="N1294" s="325"/>
      <c r="O1294" s="99">
        <f t="shared" si="63"/>
        <v>0</v>
      </c>
      <c r="P1294" s="766"/>
      <c r="Q1294" s="242"/>
      <c r="R1294" s="242"/>
      <c r="S1294" s="382">
        <f t="shared" si="64"/>
        <v>0</v>
      </c>
      <c r="T1294" s="382">
        <f t="shared" si="65"/>
        <v>0</v>
      </c>
      <c r="U1294" s="11"/>
      <c r="V1294" s="8"/>
      <c r="W1294" s="8"/>
      <c r="AE1294" s="8"/>
    </row>
    <row r="1295" spans="1:31" x14ac:dyDescent="0.2">
      <c r="A1295" s="1175"/>
      <c r="B1295" s="1175"/>
      <c r="C1295" s="1175"/>
      <c r="D1295" s="894"/>
      <c r="E1295" s="367"/>
      <c r="F1295" s="1180"/>
      <c r="G1295" s="1216"/>
      <c r="H1295" s="19"/>
      <c r="I1295" s="19"/>
      <c r="J1295" s="1180"/>
      <c r="K1295" s="125"/>
      <c r="L1295" s="280"/>
      <c r="M1295" s="1218"/>
      <c r="N1295" s="325"/>
      <c r="O1295" s="99">
        <f t="shared" si="63"/>
        <v>0</v>
      </c>
      <c r="P1295" s="766"/>
      <c r="Q1295" s="242"/>
      <c r="R1295" s="242"/>
      <c r="S1295" s="382">
        <f t="shared" si="64"/>
        <v>0</v>
      </c>
      <c r="T1295" s="382">
        <f t="shared" si="65"/>
        <v>0</v>
      </c>
      <c r="U1295" s="11"/>
      <c r="V1295" s="8"/>
      <c r="W1295" s="8"/>
      <c r="AE1295" s="8"/>
    </row>
    <row r="1296" spans="1:31" x14ac:dyDescent="0.2">
      <c r="A1296" s="1175"/>
      <c r="B1296" s="1175"/>
      <c r="C1296" s="1175"/>
      <c r="D1296" s="894"/>
      <c r="E1296" s="367"/>
      <c r="F1296" s="1180"/>
      <c r="G1296" s="1216"/>
      <c r="H1296" s="19"/>
      <c r="I1296" s="19"/>
      <c r="J1296" s="1180"/>
      <c r="K1296" s="125"/>
      <c r="L1296" s="280"/>
      <c r="M1296" s="1218"/>
      <c r="N1296" s="325"/>
      <c r="O1296" s="99">
        <f t="shared" si="63"/>
        <v>0</v>
      </c>
      <c r="P1296" s="766"/>
      <c r="Q1296" s="242"/>
      <c r="R1296" s="242"/>
      <c r="S1296" s="382">
        <f t="shared" si="64"/>
        <v>0</v>
      </c>
      <c r="T1296" s="382">
        <f t="shared" si="65"/>
        <v>0</v>
      </c>
      <c r="U1296" s="11"/>
      <c r="V1296" s="8"/>
      <c r="W1296" s="8"/>
      <c r="AE1296" s="8"/>
    </row>
    <row r="1297" spans="1:31" x14ac:dyDescent="0.2">
      <c r="A1297" s="1175"/>
      <c r="B1297" s="1175"/>
      <c r="C1297" s="1175"/>
      <c r="D1297" s="894"/>
      <c r="E1297" s="367"/>
      <c r="F1297" s="1180"/>
      <c r="G1297" s="1216"/>
      <c r="H1297" s="19"/>
      <c r="I1297" s="19"/>
      <c r="J1297" s="1180"/>
      <c r="K1297" s="125"/>
      <c r="L1297" s="280"/>
      <c r="M1297" s="1218"/>
      <c r="N1297" s="325"/>
      <c r="O1297" s="99">
        <f t="shared" si="63"/>
        <v>0</v>
      </c>
      <c r="P1297" s="766"/>
      <c r="Q1297" s="242"/>
      <c r="R1297" s="242"/>
      <c r="S1297" s="382">
        <f t="shared" si="64"/>
        <v>0</v>
      </c>
      <c r="T1297" s="382">
        <f t="shared" si="65"/>
        <v>0</v>
      </c>
      <c r="U1297" s="11"/>
      <c r="V1297" s="8"/>
      <c r="W1297" s="8"/>
      <c r="AE1297" s="8"/>
    </row>
    <row r="1298" spans="1:31" x14ac:dyDescent="0.2">
      <c r="A1298" s="1175"/>
      <c r="B1298" s="1175"/>
      <c r="C1298" s="1175"/>
      <c r="D1298" s="894"/>
      <c r="E1298" s="367"/>
      <c r="F1298" s="1180"/>
      <c r="G1298" s="1216"/>
      <c r="H1298" s="19"/>
      <c r="I1298" s="19"/>
      <c r="J1298" s="1180"/>
      <c r="K1298" s="125"/>
      <c r="L1298" s="280"/>
      <c r="M1298" s="1218"/>
      <c r="N1298" s="325"/>
      <c r="O1298" s="99">
        <f t="shared" si="63"/>
        <v>0</v>
      </c>
      <c r="P1298" s="766"/>
      <c r="Q1298" s="242"/>
      <c r="R1298" s="242"/>
      <c r="S1298" s="382">
        <f t="shared" si="64"/>
        <v>0</v>
      </c>
      <c r="T1298" s="382">
        <f t="shared" si="65"/>
        <v>0</v>
      </c>
      <c r="U1298" s="11"/>
      <c r="V1298" s="8"/>
      <c r="W1298" s="8"/>
      <c r="AE1298" s="8"/>
    </row>
    <row r="1299" spans="1:31" x14ac:dyDescent="0.2">
      <c r="A1299" s="1175"/>
      <c r="B1299" s="1175"/>
      <c r="C1299" s="1175"/>
      <c r="D1299" s="894"/>
      <c r="E1299" s="367"/>
      <c r="F1299" s="1180"/>
      <c r="G1299" s="1216"/>
      <c r="H1299" s="19"/>
      <c r="I1299" s="19"/>
      <c r="J1299" s="1180"/>
      <c r="K1299" s="125"/>
      <c r="L1299" s="280"/>
      <c r="M1299" s="1218"/>
      <c r="N1299" s="325"/>
      <c r="O1299" s="99">
        <f t="shared" si="63"/>
        <v>0</v>
      </c>
      <c r="P1299" s="766"/>
      <c r="Q1299" s="242"/>
      <c r="R1299" s="242"/>
      <c r="S1299" s="382">
        <f t="shared" si="64"/>
        <v>0</v>
      </c>
      <c r="T1299" s="382">
        <f t="shared" si="65"/>
        <v>0</v>
      </c>
      <c r="U1299" s="11"/>
      <c r="V1299" s="8"/>
      <c r="W1299" s="8"/>
      <c r="AE1299" s="8"/>
    </row>
    <row r="1300" spans="1:31" x14ac:dyDescent="0.2">
      <c r="A1300" s="1175"/>
      <c r="B1300" s="1175"/>
      <c r="C1300" s="1175"/>
      <c r="D1300" s="894"/>
      <c r="E1300" s="367"/>
      <c r="F1300" s="1180"/>
      <c r="G1300" s="1216"/>
      <c r="H1300" s="19"/>
      <c r="I1300" s="19"/>
      <c r="J1300" s="1180"/>
      <c r="K1300" s="125"/>
      <c r="L1300" s="280"/>
      <c r="M1300" s="1218"/>
      <c r="N1300" s="325"/>
      <c r="O1300" s="99">
        <f t="shared" si="63"/>
        <v>0</v>
      </c>
      <c r="P1300" s="766"/>
      <c r="Q1300" s="242"/>
      <c r="R1300" s="242"/>
      <c r="S1300" s="382">
        <f t="shared" si="64"/>
        <v>0</v>
      </c>
      <c r="T1300" s="382">
        <f t="shared" si="65"/>
        <v>0</v>
      </c>
      <c r="U1300" s="11"/>
      <c r="V1300" s="8"/>
      <c r="W1300" s="8"/>
      <c r="AE1300" s="8"/>
    </row>
    <row r="1301" spans="1:31" x14ac:dyDescent="0.2">
      <c r="A1301" s="1175"/>
      <c r="B1301" s="1175"/>
      <c r="C1301" s="1175"/>
      <c r="D1301" s="894"/>
      <c r="E1301" s="367"/>
      <c r="F1301" s="1180"/>
      <c r="G1301" s="1216"/>
      <c r="H1301" s="19"/>
      <c r="I1301" s="19"/>
      <c r="J1301" s="1180"/>
      <c r="K1301" s="125"/>
      <c r="L1301" s="280"/>
      <c r="M1301" s="1218"/>
      <c r="N1301" s="325"/>
      <c r="O1301" s="99">
        <f t="shared" si="63"/>
        <v>0</v>
      </c>
      <c r="P1301" s="766"/>
      <c r="Q1301" s="242"/>
      <c r="R1301" s="242"/>
      <c r="S1301" s="382">
        <f t="shared" si="64"/>
        <v>0</v>
      </c>
      <c r="T1301" s="382">
        <f t="shared" si="65"/>
        <v>0</v>
      </c>
      <c r="U1301" s="11"/>
      <c r="V1301" s="8"/>
      <c r="W1301" s="8"/>
      <c r="AE1301" s="8"/>
    </row>
    <row r="1302" spans="1:31" x14ac:dyDescent="0.2">
      <c r="A1302" s="1175"/>
      <c r="B1302" s="1175"/>
      <c r="C1302" s="1175"/>
      <c r="D1302" s="894"/>
      <c r="E1302" s="367"/>
      <c r="F1302" s="1180"/>
      <c r="G1302" s="1216"/>
      <c r="H1302" s="19"/>
      <c r="I1302" s="19"/>
      <c r="J1302" s="1180"/>
      <c r="K1302" s="125"/>
      <c r="L1302" s="280"/>
      <c r="M1302" s="1218"/>
      <c r="N1302" s="325"/>
      <c r="O1302" s="99">
        <f t="shared" si="63"/>
        <v>0</v>
      </c>
      <c r="P1302" s="766"/>
      <c r="Q1302" s="242"/>
      <c r="R1302" s="242"/>
      <c r="S1302" s="382">
        <f t="shared" si="64"/>
        <v>0</v>
      </c>
      <c r="T1302" s="382">
        <f t="shared" si="65"/>
        <v>0</v>
      </c>
      <c r="U1302" s="11"/>
      <c r="V1302" s="8"/>
      <c r="W1302" s="8"/>
      <c r="AE1302" s="8"/>
    </row>
    <row r="1303" spans="1:31" x14ac:dyDescent="0.2">
      <c r="A1303" s="1175"/>
      <c r="B1303" s="1175"/>
      <c r="C1303" s="1175"/>
      <c r="D1303" s="894"/>
      <c r="E1303" s="367"/>
      <c r="F1303" s="1180"/>
      <c r="G1303" s="1216"/>
      <c r="H1303" s="19"/>
      <c r="I1303" s="19"/>
      <c r="J1303" s="1180"/>
      <c r="K1303" s="125"/>
      <c r="L1303" s="280"/>
      <c r="M1303" s="1218"/>
      <c r="N1303" s="325"/>
      <c r="O1303" s="99">
        <f t="shared" si="63"/>
        <v>0</v>
      </c>
      <c r="P1303" s="766"/>
      <c r="Q1303" s="242"/>
      <c r="R1303" s="242"/>
      <c r="S1303" s="382">
        <f t="shared" si="64"/>
        <v>0</v>
      </c>
      <c r="T1303" s="382">
        <f t="shared" si="65"/>
        <v>0</v>
      </c>
      <c r="U1303" s="11"/>
      <c r="V1303" s="8"/>
      <c r="W1303" s="8"/>
      <c r="AE1303" s="8"/>
    </row>
    <row r="1304" spans="1:31" x14ac:dyDescent="0.2">
      <c r="A1304" s="1175"/>
      <c r="B1304" s="1175"/>
      <c r="C1304" s="1175"/>
      <c r="D1304" s="894"/>
      <c r="E1304" s="367"/>
      <c r="F1304" s="1180"/>
      <c r="G1304" s="1216"/>
      <c r="H1304" s="19"/>
      <c r="I1304" s="19"/>
      <c r="J1304" s="1180"/>
      <c r="K1304" s="125"/>
      <c r="L1304" s="280"/>
      <c r="M1304" s="1218"/>
      <c r="N1304" s="325"/>
      <c r="O1304" s="99">
        <f t="shared" si="63"/>
        <v>0</v>
      </c>
      <c r="P1304" s="766"/>
      <c r="Q1304" s="242"/>
      <c r="R1304" s="242"/>
      <c r="S1304" s="382">
        <f t="shared" si="64"/>
        <v>0</v>
      </c>
      <c r="T1304" s="382">
        <f t="shared" si="65"/>
        <v>0</v>
      </c>
      <c r="U1304" s="11"/>
      <c r="V1304" s="8"/>
      <c r="W1304" s="8"/>
      <c r="AE1304" s="8"/>
    </row>
    <row r="1305" spans="1:31" x14ac:dyDescent="0.2">
      <c r="A1305" s="1175"/>
      <c r="B1305" s="1175"/>
      <c r="C1305" s="1175"/>
      <c r="D1305" s="894"/>
      <c r="E1305" s="367"/>
      <c r="F1305" s="1180"/>
      <c r="G1305" s="1216"/>
      <c r="H1305" s="19"/>
      <c r="I1305" s="19"/>
      <c r="J1305" s="1180"/>
      <c r="K1305" s="125"/>
      <c r="L1305" s="280"/>
      <c r="M1305" s="1218"/>
      <c r="N1305" s="325"/>
      <c r="O1305" s="99">
        <f t="shared" si="63"/>
        <v>0</v>
      </c>
      <c r="P1305" s="766"/>
      <c r="Q1305" s="242"/>
      <c r="R1305" s="242"/>
      <c r="S1305" s="382">
        <f t="shared" si="64"/>
        <v>0</v>
      </c>
      <c r="T1305" s="382">
        <f t="shared" si="65"/>
        <v>0</v>
      </c>
      <c r="U1305" s="11"/>
      <c r="V1305" s="8"/>
      <c r="W1305" s="8"/>
      <c r="AE1305" s="8"/>
    </row>
    <row r="1306" spans="1:31" x14ac:dyDescent="0.2">
      <c r="A1306" s="1175"/>
      <c r="B1306" s="1175"/>
      <c r="C1306" s="1175"/>
      <c r="D1306" s="894"/>
      <c r="E1306" s="367"/>
      <c r="F1306" s="1180"/>
      <c r="G1306" s="1216"/>
      <c r="H1306" s="19"/>
      <c r="I1306" s="19"/>
      <c r="J1306" s="1180"/>
      <c r="K1306" s="125"/>
      <c r="L1306" s="280"/>
      <c r="M1306" s="1218"/>
      <c r="N1306" s="325"/>
      <c r="O1306" s="99">
        <f t="shared" si="63"/>
        <v>0</v>
      </c>
      <c r="P1306" s="766"/>
      <c r="Q1306" s="242"/>
      <c r="R1306" s="242"/>
      <c r="S1306" s="382">
        <f t="shared" si="64"/>
        <v>0</v>
      </c>
      <c r="T1306" s="382">
        <f t="shared" si="65"/>
        <v>0</v>
      </c>
      <c r="U1306" s="11"/>
      <c r="V1306" s="8"/>
      <c r="W1306" s="8"/>
      <c r="AE1306" s="8"/>
    </row>
    <row r="1307" spans="1:31" x14ac:dyDescent="0.2">
      <c r="A1307" s="1175"/>
      <c r="B1307" s="1175"/>
      <c r="C1307" s="1175"/>
      <c r="D1307" s="894"/>
      <c r="E1307" s="367"/>
      <c r="F1307" s="1180"/>
      <c r="G1307" s="1216"/>
      <c r="H1307" s="19"/>
      <c r="I1307" s="19"/>
      <c r="J1307" s="1180"/>
      <c r="K1307" s="125"/>
      <c r="L1307" s="280"/>
      <c r="M1307" s="1218"/>
      <c r="N1307" s="325"/>
      <c r="O1307" s="99">
        <f t="shared" si="63"/>
        <v>0</v>
      </c>
      <c r="P1307" s="766"/>
      <c r="Q1307" s="242"/>
      <c r="R1307" s="242"/>
      <c r="S1307" s="382">
        <f t="shared" si="64"/>
        <v>0</v>
      </c>
      <c r="T1307" s="382">
        <f t="shared" si="65"/>
        <v>0</v>
      </c>
      <c r="U1307" s="11"/>
      <c r="V1307" s="8"/>
      <c r="W1307" s="8"/>
      <c r="AE1307" s="8"/>
    </row>
    <row r="1308" spans="1:31" x14ac:dyDescent="0.2">
      <c r="A1308" s="1175"/>
      <c r="B1308" s="1175"/>
      <c r="C1308" s="1175"/>
      <c r="D1308" s="894"/>
      <c r="E1308" s="367"/>
      <c r="F1308" s="1180"/>
      <c r="G1308" s="1216"/>
      <c r="H1308" s="19"/>
      <c r="I1308" s="19"/>
      <c r="J1308" s="1180"/>
      <c r="K1308" s="125"/>
      <c r="L1308" s="280"/>
      <c r="M1308" s="1218"/>
      <c r="N1308" s="325"/>
      <c r="O1308" s="99">
        <f t="shared" si="63"/>
        <v>0</v>
      </c>
      <c r="P1308" s="766"/>
      <c r="Q1308" s="242"/>
      <c r="R1308" s="242"/>
      <c r="S1308" s="382">
        <f t="shared" si="64"/>
        <v>0</v>
      </c>
      <c r="T1308" s="382">
        <f t="shared" si="65"/>
        <v>0</v>
      </c>
      <c r="U1308" s="11"/>
      <c r="V1308" s="8"/>
      <c r="W1308" s="8"/>
      <c r="AE1308" s="8"/>
    </row>
    <row r="1309" spans="1:31" x14ac:dyDescent="0.2">
      <c r="A1309" s="1175"/>
      <c r="B1309" s="1175"/>
      <c r="C1309" s="1175"/>
      <c r="D1309" s="894"/>
      <c r="E1309" s="367"/>
      <c r="F1309" s="1180"/>
      <c r="G1309" s="1216"/>
      <c r="H1309" s="19"/>
      <c r="I1309" s="19"/>
      <c r="J1309" s="1180"/>
      <c r="K1309" s="125"/>
      <c r="L1309" s="280"/>
      <c r="M1309" s="1218"/>
      <c r="N1309" s="325"/>
      <c r="O1309" s="99">
        <f t="shared" si="63"/>
        <v>0</v>
      </c>
      <c r="P1309" s="766"/>
      <c r="Q1309" s="242"/>
      <c r="R1309" s="242"/>
      <c r="S1309" s="382">
        <f t="shared" si="64"/>
        <v>0</v>
      </c>
      <c r="T1309" s="382">
        <f t="shared" si="65"/>
        <v>0</v>
      </c>
      <c r="U1309" s="11"/>
      <c r="V1309" s="8"/>
      <c r="W1309" s="8"/>
      <c r="AE1309" s="8"/>
    </row>
    <row r="1310" spans="1:31" x14ac:dyDescent="0.2">
      <c r="A1310" s="1175"/>
      <c r="B1310" s="1175"/>
      <c r="C1310" s="1175"/>
      <c r="D1310" s="894"/>
      <c r="E1310" s="367"/>
      <c r="F1310" s="1180"/>
      <c r="G1310" s="1216"/>
      <c r="H1310" s="19"/>
      <c r="I1310" s="19"/>
      <c r="J1310" s="1180"/>
      <c r="K1310" s="125"/>
      <c r="L1310" s="280"/>
      <c r="M1310" s="1218"/>
      <c r="N1310" s="325"/>
      <c r="O1310" s="99">
        <f t="shared" si="63"/>
        <v>0</v>
      </c>
      <c r="P1310" s="766"/>
      <c r="Q1310" s="242"/>
      <c r="R1310" s="242"/>
      <c r="S1310" s="382">
        <f t="shared" si="64"/>
        <v>0</v>
      </c>
      <c r="T1310" s="382">
        <f t="shared" si="65"/>
        <v>0</v>
      </c>
      <c r="U1310" s="11"/>
      <c r="V1310" s="8"/>
      <c r="W1310" s="8"/>
      <c r="AE1310" s="8"/>
    </row>
    <row r="1311" spans="1:31" x14ac:dyDescent="0.2">
      <c r="A1311" s="1175"/>
      <c r="B1311" s="1175"/>
      <c r="C1311" s="1175"/>
      <c r="D1311" s="894"/>
      <c r="E1311" s="367"/>
      <c r="F1311" s="1180"/>
      <c r="G1311" s="1216"/>
      <c r="H1311" s="19"/>
      <c r="I1311" s="19"/>
      <c r="J1311" s="1180"/>
      <c r="K1311" s="125"/>
      <c r="L1311" s="280"/>
      <c r="M1311" s="1218"/>
      <c r="N1311" s="325"/>
      <c r="O1311" s="99">
        <f t="shared" si="63"/>
        <v>0</v>
      </c>
      <c r="P1311" s="766"/>
      <c r="Q1311" s="242"/>
      <c r="R1311" s="242"/>
      <c r="S1311" s="382">
        <f t="shared" si="64"/>
        <v>0</v>
      </c>
      <c r="T1311" s="382">
        <f t="shared" si="65"/>
        <v>0</v>
      </c>
      <c r="U1311" s="11"/>
      <c r="V1311" s="8"/>
      <c r="W1311" s="8"/>
      <c r="AE1311" s="8"/>
    </row>
    <row r="1312" spans="1:31" x14ac:dyDescent="0.2">
      <c r="A1312" s="1175"/>
      <c r="B1312" s="1175"/>
      <c r="C1312" s="1175"/>
      <c r="D1312" s="894"/>
      <c r="E1312" s="367"/>
      <c r="F1312" s="1180"/>
      <c r="G1312" s="1216"/>
      <c r="H1312" s="19"/>
      <c r="I1312" s="19"/>
      <c r="J1312" s="1180"/>
      <c r="K1312" s="125"/>
      <c r="L1312" s="280"/>
      <c r="M1312" s="1218"/>
      <c r="N1312" s="325"/>
      <c r="O1312" s="99">
        <f t="shared" si="63"/>
        <v>0</v>
      </c>
      <c r="P1312" s="766"/>
      <c r="Q1312" s="242"/>
      <c r="R1312" s="242"/>
      <c r="S1312" s="382">
        <f t="shared" si="64"/>
        <v>0</v>
      </c>
      <c r="T1312" s="382">
        <f t="shared" si="65"/>
        <v>0</v>
      </c>
      <c r="U1312" s="11"/>
      <c r="V1312" s="8"/>
      <c r="W1312" s="8"/>
      <c r="AE1312" s="8"/>
    </row>
    <row r="1313" spans="1:31" x14ac:dyDescent="0.2">
      <c r="A1313" s="1175"/>
      <c r="B1313" s="1175"/>
      <c r="C1313" s="1175"/>
      <c r="D1313" s="894"/>
      <c r="E1313" s="367"/>
      <c r="F1313" s="1180"/>
      <c r="G1313" s="1216"/>
      <c r="H1313" s="19"/>
      <c r="I1313" s="19"/>
      <c r="J1313" s="1180"/>
      <c r="K1313" s="125"/>
      <c r="L1313" s="280"/>
      <c r="M1313" s="1218"/>
      <c r="N1313" s="325"/>
      <c r="O1313" s="99">
        <f t="shared" ref="O1313:O1376" si="66">M1313+N1313</f>
        <v>0</v>
      </c>
      <c r="P1313" s="766"/>
      <c r="Q1313" s="242"/>
      <c r="R1313" s="242"/>
      <c r="S1313" s="382">
        <f t="shared" ref="S1313:S1376" si="67">IF(K1313=$AA$46,O1313,0)</f>
        <v>0</v>
      </c>
      <c r="T1313" s="382">
        <f t="shared" ref="T1313:T1376" si="68">IF(OR(K1313=$AA$47,ISBLANK(K1313)),O1313,0)</f>
        <v>0</v>
      </c>
      <c r="U1313" s="11"/>
      <c r="V1313" s="8"/>
      <c r="W1313" s="8"/>
      <c r="AE1313" s="8"/>
    </row>
    <row r="1314" spans="1:31" x14ac:dyDescent="0.2">
      <c r="A1314" s="1175"/>
      <c r="B1314" s="1175"/>
      <c r="C1314" s="1175"/>
      <c r="D1314" s="894"/>
      <c r="E1314" s="367"/>
      <c r="F1314" s="1180"/>
      <c r="G1314" s="1216"/>
      <c r="H1314" s="19"/>
      <c r="I1314" s="19"/>
      <c r="J1314" s="1180"/>
      <c r="K1314" s="125"/>
      <c r="L1314" s="280"/>
      <c r="M1314" s="1218"/>
      <c r="N1314" s="325"/>
      <c r="O1314" s="99">
        <f t="shared" si="66"/>
        <v>0</v>
      </c>
      <c r="P1314" s="766"/>
      <c r="Q1314" s="242"/>
      <c r="R1314" s="242"/>
      <c r="S1314" s="382">
        <f t="shared" si="67"/>
        <v>0</v>
      </c>
      <c r="T1314" s="382">
        <f t="shared" si="68"/>
        <v>0</v>
      </c>
      <c r="U1314" s="11"/>
      <c r="V1314" s="8"/>
      <c r="W1314" s="8"/>
      <c r="AE1314" s="8"/>
    </row>
    <row r="1315" spans="1:31" x14ac:dyDescent="0.2">
      <c r="A1315" s="1175"/>
      <c r="B1315" s="1175"/>
      <c r="C1315" s="1175"/>
      <c r="D1315" s="894"/>
      <c r="E1315" s="367"/>
      <c r="F1315" s="1180"/>
      <c r="G1315" s="1216"/>
      <c r="H1315" s="19"/>
      <c r="I1315" s="19"/>
      <c r="J1315" s="1180"/>
      <c r="K1315" s="125"/>
      <c r="L1315" s="280"/>
      <c r="M1315" s="1218"/>
      <c r="N1315" s="325"/>
      <c r="O1315" s="99">
        <f t="shared" si="66"/>
        <v>0</v>
      </c>
      <c r="P1315" s="766"/>
      <c r="Q1315" s="242"/>
      <c r="R1315" s="242"/>
      <c r="S1315" s="382">
        <f t="shared" si="67"/>
        <v>0</v>
      </c>
      <c r="T1315" s="382">
        <f t="shared" si="68"/>
        <v>0</v>
      </c>
      <c r="U1315" s="11"/>
      <c r="V1315" s="8"/>
      <c r="W1315" s="8"/>
      <c r="AE1315" s="8"/>
    </row>
    <row r="1316" spans="1:31" x14ac:dyDescent="0.2">
      <c r="A1316" s="1175"/>
      <c r="B1316" s="1175"/>
      <c r="C1316" s="1175"/>
      <c r="D1316" s="894"/>
      <c r="E1316" s="367"/>
      <c r="F1316" s="1180"/>
      <c r="G1316" s="1216"/>
      <c r="H1316" s="19"/>
      <c r="I1316" s="19"/>
      <c r="J1316" s="1180"/>
      <c r="K1316" s="125"/>
      <c r="L1316" s="280"/>
      <c r="M1316" s="1218"/>
      <c r="N1316" s="325"/>
      <c r="O1316" s="99">
        <f t="shared" si="66"/>
        <v>0</v>
      </c>
      <c r="P1316" s="766"/>
      <c r="Q1316" s="242"/>
      <c r="R1316" s="242"/>
      <c r="S1316" s="382">
        <f t="shared" si="67"/>
        <v>0</v>
      </c>
      <c r="T1316" s="382">
        <f t="shared" si="68"/>
        <v>0</v>
      </c>
      <c r="U1316" s="11"/>
      <c r="V1316" s="8"/>
      <c r="W1316" s="8"/>
      <c r="AE1316" s="8"/>
    </row>
    <row r="1317" spans="1:31" x14ac:dyDescent="0.2">
      <c r="A1317" s="1175"/>
      <c r="B1317" s="1175"/>
      <c r="C1317" s="1175"/>
      <c r="D1317" s="894"/>
      <c r="E1317" s="367"/>
      <c r="F1317" s="1180"/>
      <c r="G1317" s="1216"/>
      <c r="H1317" s="19"/>
      <c r="I1317" s="19"/>
      <c r="J1317" s="1180"/>
      <c r="K1317" s="125"/>
      <c r="L1317" s="280"/>
      <c r="M1317" s="1218"/>
      <c r="N1317" s="325"/>
      <c r="O1317" s="99">
        <f t="shared" si="66"/>
        <v>0</v>
      </c>
      <c r="P1317" s="766"/>
      <c r="Q1317" s="242"/>
      <c r="R1317" s="242"/>
      <c r="S1317" s="382">
        <f t="shared" si="67"/>
        <v>0</v>
      </c>
      <c r="T1317" s="382">
        <f t="shared" si="68"/>
        <v>0</v>
      </c>
      <c r="U1317" s="11"/>
      <c r="V1317" s="8"/>
      <c r="W1317" s="8"/>
      <c r="AE1317" s="8"/>
    </row>
    <row r="1318" spans="1:31" x14ac:dyDescent="0.2">
      <c r="A1318" s="1175"/>
      <c r="B1318" s="1175"/>
      <c r="C1318" s="1175"/>
      <c r="D1318" s="894"/>
      <c r="E1318" s="367"/>
      <c r="F1318" s="1180"/>
      <c r="G1318" s="1216"/>
      <c r="H1318" s="19"/>
      <c r="I1318" s="19"/>
      <c r="J1318" s="1180"/>
      <c r="K1318" s="125"/>
      <c r="L1318" s="280"/>
      <c r="M1318" s="1218"/>
      <c r="N1318" s="325"/>
      <c r="O1318" s="99">
        <f t="shared" si="66"/>
        <v>0</v>
      </c>
      <c r="P1318" s="766"/>
      <c r="Q1318" s="242"/>
      <c r="R1318" s="242"/>
      <c r="S1318" s="382">
        <f t="shared" si="67"/>
        <v>0</v>
      </c>
      <c r="T1318" s="382">
        <f t="shared" si="68"/>
        <v>0</v>
      </c>
      <c r="U1318" s="11"/>
      <c r="V1318" s="8"/>
      <c r="W1318" s="8"/>
      <c r="AE1318" s="8"/>
    </row>
    <row r="1319" spans="1:31" x14ac:dyDescent="0.2">
      <c r="A1319" s="1175"/>
      <c r="B1319" s="1175"/>
      <c r="C1319" s="1175"/>
      <c r="D1319" s="894"/>
      <c r="E1319" s="367"/>
      <c r="F1319" s="1180"/>
      <c r="G1319" s="1216"/>
      <c r="H1319" s="19"/>
      <c r="I1319" s="19"/>
      <c r="J1319" s="1180"/>
      <c r="K1319" s="125"/>
      <c r="L1319" s="280"/>
      <c r="M1319" s="1218"/>
      <c r="N1319" s="325"/>
      <c r="O1319" s="99">
        <f t="shared" si="66"/>
        <v>0</v>
      </c>
      <c r="P1319" s="766"/>
      <c r="Q1319" s="242"/>
      <c r="R1319" s="242"/>
      <c r="S1319" s="382">
        <f t="shared" si="67"/>
        <v>0</v>
      </c>
      <c r="T1319" s="382">
        <f t="shared" si="68"/>
        <v>0</v>
      </c>
      <c r="U1319" s="11"/>
      <c r="V1319" s="8"/>
      <c r="W1319" s="8"/>
      <c r="AE1319" s="8"/>
    </row>
    <row r="1320" spans="1:31" x14ac:dyDescent="0.2">
      <c r="A1320" s="1175"/>
      <c r="B1320" s="1175"/>
      <c r="C1320" s="1175"/>
      <c r="D1320" s="894"/>
      <c r="E1320" s="367"/>
      <c r="F1320" s="1180"/>
      <c r="G1320" s="1216"/>
      <c r="H1320" s="19"/>
      <c r="I1320" s="19"/>
      <c r="J1320" s="1180"/>
      <c r="K1320" s="125"/>
      <c r="L1320" s="280"/>
      <c r="M1320" s="1218"/>
      <c r="N1320" s="325"/>
      <c r="O1320" s="99">
        <f t="shared" si="66"/>
        <v>0</v>
      </c>
      <c r="P1320" s="766"/>
      <c r="Q1320" s="242"/>
      <c r="R1320" s="242"/>
      <c r="S1320" s="382">
        <f t="shared" si="67"/>
        <v>0</v>
      </c>
      <c r="T1320" s="382">
        <f t="shared" si="68"/>
        <v>0</v>
      </c>
      <c r="U1320" s="11"/>
      <c r="V1320" s="8"/>
      <c r="W1320" s="8"/>
      <c r="AE1320" s="8"/>
    </row>
    <row r="1321" spans="1:31" x14ac:dyDescent="0.2">
      <c r="A1321" s="1175"/>
      <c r="B1321" s="1175"/>
      <c r="C1321" s="1175"/>
      <c r="D1321" s="894"/>
      <c r="E1321" s="367"/>
      <c r="F1321" s="1180"/>
      <c r="G1321" s="1216"/>
      <c r="H1321" s="19"/>
      <c r="I1321" s="19"/>
      <c r="J1321" s="1180"/>
      <c r="K1321" s="125"/>
      <c r="L1321" s="280"/>
      <c r="M1321" s="1218"/>
      <c r="N1321" s="325"/>
      <c r="O1321" s="99">
        <f t="shared" si="66"/>
        <v>0</v>
      </c>
      <c r="P1321" s="766"/>
      <c r="Q1321" s="242"/>
      <c r="R1321" s="242"/>
      <c r="S1321" s="382">
        <f t="shared" si="67"/>
        <v>0</v>
      </c>
      <c r="T1321" s="382">
        <f t="shared" si="68"/>
        <v>0</v>
      </c>
      <c r="U1321" s="11"/>
      <c r="V1321" s="8"/>
      <c r="W1321" s="8"/>
      <c r="AE1321" s="8"/>
    </row>
    <row r="1322" spans="1:31" x14ac:dyDescent="0.2">
      <c r="A1322" s="1175"/>
      <c r="B1322" s="1175"/>
      <c r="C1322" s="1175"/>
      <c r="D1322" s="894"/>
      <c r="E1322" s="367"/>
      <c r="F1322" s="1180"/>
      <c r="G1322" s="1216"/>
      <c r="H1322" s="19"/>
      <c r="I1322" s="19"/>
      <c r="J1322" s="1180"/>
      <c r="K1322" s="125"/>
      <c r="L1322" s="280"/>
      <c r="M1322" s="1218"/>
      <c r="N1322" s="325"/>
      <c r="O1322" s="99">
        <f t="shared" si="66"/>
        <v>0</v>
      </c>
      <c r="P1322" s="766"/>
      <c r="Q1322" s="242"/>
      <c r="R1322" s="242"/>
      <c r="S1322" s="382">
        <f t="shared" si="67"/>
        <v>0</v>
      </c>
      <c r="T1322" s="382">
        <f t="shared" si="68"/>
        <v>0</v>
      </c>
      <c r="U1322" s="11"/>
      <c r="V1322" s="8"/>
      <c r="W1322" s="8"/>
      <c r="AE1322" s="8"/>
    </row>
    <row r="1323" spans="1:31" x14ac:dyDescent="0.2">
      <c r="A1323" s="1175"/>
      <c r="B1323" s="1175"/>
      <c r="C1323" s="1175"/>
      <c r="D1323" s="894"/>
      <c r="E1323" s="367"/>
      <c r="F1323" s="1180"/>
      <c r="G1323" s="1216"/>
      <c r="H1323" s="19"/>
      <c r="I1323" s="19"/>
      <c r="J1323" s="1180"/>
      <c r="K1323" s="125"/>
      <c r="L1323" s="280"/>
      <c r="M1323" s="1218"/>
      <c r="N1323" s="325"/>
      <c r="O1323" s="99">
        <f t="shared" si="66"/>
        <v>0</v>
      </c>
      <c r="P1323" s="766"/>
      <c r="Q1323" s="242"/>
      <c r="R1323" s="242"/>
      <c r="S1323" s="382">
        <f t="shared" si="67"/>
        <v>0</v>
      </c>
      <c r="T1323" s="382">
        <f t="shared" si="68"/>
        <v>0</v>
      </c>
      <c r="U1323" s="11"/>
      <c r="V1323" s="8"/>
      <c r="W1323" s="8"/>
      <c r="AE1323" s="8"/>
    </row>
    <row r="1324" spans="1:31" x14ac:dyDescent="0.2">
      <c r="A1324" s="1175"/>
      <c r="B1324" s="1175"/>
      <c r="C1324" s="1175"/>
      <c r="D1324" s="894"/>
      <c r="E1324" s="367"/>
      <c r="F1324" s="1180"/>
      <c r="G1324" s="1216"/>
      <c r="H1324" s="19"/>
      <c r="I1324" s="19"/>
      <c r="J1324" s="1180"/>
      <c r="K1324" s="125"/>
      <c r="L1324" s="280"/>
      <c r="M1324" s="1218"/>
      <c r="N1324" s="325"/>
      <c r="O1324" s="99">
        <f t="shared" si="66"/>
        <v>0</v>
      </c>
      <c r="P1324" s="766"/>
      <c r="Q1324" s="242"/>
      <c r="R1324" s="242"/>
      <c r="S1324" s="382">
        <f t="shared" si="67"/>
        <v>0</v>
      </c>
      <c r="T1324" s="382">
        <f t="shared" si="68"/>
        <v>0</v>
      </c>
      <c r="U1324" s="11"/>
      <c r="V1324" s="8"/>
      <c r="W1324" s="8"/>
      <c r="AE1324" s="8"/>
    </row>
    <row r="1325" spans="1:31" x14ac:dyDescent="0.2">
      <c r="A1325" s="1175"/>
      <c r="B1325" s="1175"/>
      <c r="C1325" s="1175"/>
      <c r="D1325" s="894"/>
      <c r="E1325" s="367"/>
      <c r="F1325" s="1180"/>
      <c r="G1325" s="1216"/>
      <c r="H1325" s="19"/>
      <c r="I1325" s="19"/>
      <c r="J1325" s="1180"/>
      <c r="K1325" s="125"/>
      <c r="L1325" s="280"/>
      <c r="M1325" s="1218"/>
      <c r="N1325" s="325"/>
      <c r="O1325" s="99">
        <f t="shared" si="66"/>
        <v>0</v>
      </c>
      <c r="P1325" s="766"/>
      <c r="Q1325" s="242"/>
      <c r="R1325" s="242"/>
      <c r="S1325" s="382">
        <f t="shared" si="67"/>
        <v>0</v>
      </c>
      <c r="T1325" s="382">
        <f t="shared" si="68"/>
        <v>0</v>
      </c>
      <c r="U1325" s="11"/>
      <c r="V1325" s="8"/>
      <c r="W1325" s="8"/>
      <c r="AE1325" s="8"/>
    </row>
    <row r="1326" spans="1:31" x14ac:dyDescent="0.2">
      <c r="A1326" s="1175"/>
      <c r="B1326" s="1175"/>
      <c r="C1326" s="1175"/>
      <c r="D1326" s="894"/>
      <c r="E1326" s="367"/>
      <c r="F1326" s="1180"/>
      <c r="G1326" s="1216"/>
      <c r="H1326" s="19"/>
      <c r="I1326" s="19"/>
      <c r="J1326" s="1180"/>
      <c r="K1326" s="125"/>
      <c r="L1326" s="280"/>
      <c r="M1326" s="1218"/>
      <c r="N1326" s="325"/>
      <c r="O1326" s="99">
        <f t="shared" si="66"/>
        <v>0</v>
      </c>
      <c r="P1326" s="766"/>
      <c r="Q1326" s="242"/>
      <c r="R1326" s="242"/>
      <c r="S1326" s="382">
        <f t="shared" si="67"/>
        <v>0</v>
      </c>
      <c r="T1326" s="382">
        <f t="shared" si="68"/>
        <v>0</v>
      </c>
      <c r="U1326" s="11"/>
      <c r="V1326" s="8"/>
      <c r="W1326" s="8"/>
      <c r="AE1326" s="8"/>
    </row>
    <row r="1327" spans="1:31" x14ac:dyDescent="0.2">
      <c r="A1327" s="1175"/>
      <c r="B1327" s="1175"/>
      <c r="C1327" s="1175"/>
      <c r="D1327" s="894"/>
      <c r="E1327" s="367"/>
      <c r="F1327" s="1180"/>
      <c r="G1327" s="1216"/>
      <c r="H1327" s="19"/>
      <c r="I1327" s="19"/>
      <c r="J1327" s="1180"/>
      <c r="K1327" s="125"/>
      <c r="L1327" s="280"/>
      <c r="M1327" s="1218"/>
      <c r="N1327" s="325"/>
      <c r="O1327" s="99">
        <f t="shared" si="66"/>
        <v>0</v>
      </c>
      <c r="P1327" s="766"/>
      <c r="Q1327" s="242"/>
      <c r="R1327" s="242"/>
      <c r="S1327" s="382">
        <f t="shared" si="67"/>
        <v>0</v>
      </c>
      <c r="T1327" s="382">
        <f t="shared" si="68"/>
        <v>0</v>
      </c>
      <c r="U1327" s="11"/>
      <c r="V1327" s="8"/>
      <c r="W1327" s="8"/>
      <c r="AE1327" s="8"/>
    </row>
    <row r="1328" spans="1:31" x14ac:dyDescent="0.2">
      <c r="A1328" s="1175"/>
      <c r="B1328" s="1175"/>
      <c r="C1328" s="1175"/>
      <c r="D1328" s="894"/>
      <c r="E1328" s="367"/>
      <c r="F1328" s="1180"/>
      <c r="G1328" s="1216"/>
      <c r="H1328" s="19"/>
      <c r="I1328" s="19"/>
      <c r="J1328" s="1180"/>
      <c r="K1328" s="125"/>
      <c r="L1328" s="280"/>
      <c r="M1328" s="1218"/>
      <c r="N1328" s="325"/>
      <c r="O1328" s="99">
        <f t="shared" si="66"/>
        <v>0</v>
      </c>
      <c r="P1328" s="766"/>
      <c r="Q1328" s="242"/>
      <c r="R1328" s="242"/>
      <c r="S1328" s="382">
        <f t="shared" si="67"/>
        <v>0</v>
      </c>
      <c r="T1328" s="382">
        <f t="shared" si="68"/>
        <v>0</v>
      </c>
      <c r="U1328" s="11"/>
      <c r="V1328" s="8"/>
      <c r="W1328" s="8"/>
      <c r="AE1328" s="8"/>
    </row>
    <row r="1329" spans="1:31" x14ac:dyDescent="0.2">
      <c r="A1329" s="1175"/>
      <c r="B1329" s="1175"/>
      <c r="C1329" s="1175"/>
      <c r="D1329" s="894"/>
      <c r="E1329" s="367"/>
      <c r="F1329" s="1180"/>
      <c r="G1329" s="1216"/>
      <c r="H1329" s="19"/>
      <c r="I1329" s="19"/>
      <c r="J1329" s="1180"/>
      <c r="K1329" s="125"/>
      <c r="L1329" s="280"/>
      <c r="M1329" s="1218"/>
      <c r="N1329" s="325"/>
      <c r="O1329" s="99">
        <f t="shared" si="66"/>
        <v>0</v>
      </c>
      <c r="P1329" s="766"/>
      <c r="Q1329" s="242"/>
      <c r="R1329" s="242"/>
      <c r="S1329" s="382">
        <f t="shared" si="67"/>
        <v>0</v>
      </c>
      <c r="T1329" s="382">
        <f t="shared" si="68"/>
        <v>0</v>
      </c>
      <c r="U1329" s="11"/>
      <c r="V1329" s="8"/>
      <c r="W1329" s="8"/>
      <c r="AE1329" s="8"/>
    </row>
    <row r="1330" spans="1:31" x14ac:dyDescent="0.2">
      <c r="A1330" s="1175"/>
      <c r="B1330" s="1175"/>
      <c r="C1330" s="1175"/>
      <c r="D1330" s="894"/>
      <c r="E1330" s="367"/>
      <c r="F1330" s="1180"/>
      <c r="G1330" s="1216"/>
      <c r="H1330" s="19"/>
      <c r="I1330" s="19"/>
      <c r="J1330" s="1180"/>
      <c r="K1330" s="125"/>
      <c r="L1330" s="280"/>
      <c r="M1330" s="1218"/>
      <c r="N1330" s="325"/>
      <c r="O1330" s="99">
        <f t="shared" si="66"/>
        <v>0</v>
      </c>
      <c r="P1330" s="766"/>
      <c r="Q1330" s="242"/>
      <c r="R1330" s="242"/>
      <c r="S1330" s="382">
        <f t="shared" si="67"/>
        <v>0</v>
      </c>
      <c r="T1330" s="382">
        <f t="shared" si="68"/>
        <v>0</v>
      </c>
      <c r="U1330" s="11"/>
      <c r="V1330" s="8"/>
      <c r="W1330" s="8"/>
      <c r="AE1330" s="8"/>
    </row>
    <row r="1331" spans="1:31" x14ac:dyDescent="0.2">
      <c r="A1331" s="1175"/>
      <c r="B1331" s="1175"/>
      <c r="C1331" s="1175"/>
      <c r="D1331" s="894"/>
      <c r="E1331" s="367"/>
      <c r="F1331" s="1180"/>
      <c r="G1331" s="1216"/>
      <c r="H1331" s="19"/>
      <c r="I1331" s="19"/>
      <c r="J1331" s="1180"/>
      <c r="K1331" s="125"/>
      <c r="L1331" s="280"/>
      <c r="M1331" s="1218"/>
      <c r="N1331" s="325"/>
      <c r="O1331" s="99">
        <f t="shared" si="66"/>
        <v>0</v>
      </c>
      <c r="P1331" s="766"/>
      <c r="Q1331" s="242"/>
      <c r="R1331" s="242"/>
      <c r="S1331" s="382">
        <f t="shared" si="67"/>
        <v>0</v>
      </c>
      <c r="T1331" s="382">
        <f t="shared" si="68"/>
        <v>0</v>
      </c>
      <c r="U1331" s="11"/>
      <c r="V1331" s="8"/>
      <c r="W1331" s="8"/>
      <c r="AE1331" s="8"/>
    </row>
    <row r="1332" spans="1:31" x14ac:dyDescent="0.2">
      <c r="A1332" s="1175"/>
      <c r="B1332" s="1175"/>
      <c r="C1332" s="1175"/>
      <c r="D1332" s="894"/>
      <c r="E1332" s="367"/>
      <c r="F1332" s="1180"/>
      <c r="G1332" s="1216"/>
      <c r="H1332" s="19"/>
      <c r="I1332" s="19"/>
      <c r="J1332" s="1180"/>
      <c r="K1332" s="125"/>
      <c r="L1332" s="280"/>
      <c r="M1332" s="1218"/>
      <c r="N1332" s="325"/>
      <c r="O1332" s="99">
        <f t="shared" si="66"/>
        <v>0</v>
      </c>
      <c r="P1332" s="766"/>
      <c r="Q1332" s="242"/>
      <c r="R1332" s="242"/>
      <c r="S1332" s="382">
        <f t="shared" si="67"/>
        <v>0</v>
      </c>
      <c r="T1332" s="382">
        <f t="shared" si="68"/>
        <v>0</v>
      </c>
      <c r="U1332" s="11"/>
      <c r="V1332" s="8"/>
      <c r="W1332" s="8"/>
      <c r="AE1332" s="8"/>
    </row>
    <row r="1333" spans="1:31" x14ac:dyDescent="0.2">
      <c r="A1333" s="1175"/>
      <c r="B1333" s="1175"/>
      <c r="C1333" s="1175"/>
      <c r="D1333" s="894"/>
      <c r="E1333" s="367"/>
      <c r="F1333" s="1180"/>
      <c r="G1333" s="1216"/>
      <c r="H1333" s="19"/>
      <c r="I1333" s="19"/>
      <c r="J1333" s="1180"/>
      <c r="K1333" s="125"/>
      <c r="L1333" s="280"/>
      <c r="M1333" s="1218"/>
      <c r="N1333" s="325"/>
      <c r="O1333" s="99">
        <f t="shared" si="66"/>
        <v>0</v>
      </c>
      <c r="P1333" s="766"/>
      <c r="Q1333" s="242"/>
      <c r="R1333" s="242"/>
      <c r="S1333" s="382">
        <f t="shared" si="67"/>
        <v>0</v>
      </c>
      <c r="T1333" s="382">
        <f t="shared" si="68"/>
        <v>0</v>
      </c>
      <c r="U1333" s="11"/>
      <c r="V1333" s="8"/>
      <c r="W1333" s="8"/>
      <c r="AE1333" s="8"/>
    </row>
    <row r="1334" spans="1:31" x14ac:dyDescent="0.2">
      <c r="A1334" s="1175"/>
      <c r="B1334" s="1175"/>
      <c r="C1334" s="1175"/>
      <c r="D1334" s="894"/>
      <c r="E1334" s="367"/>
      <c r="F1334" s="1180"/>
      <c r="G1334" s="1216"/>
      <c r="H1334" s="19"/>
      <c r="I1334" s="19"/>
      <c r="J1334" s="1180"/>
      <c r="K1334" s="125"/>
      <c r="L1334" s="280"/>
      <c r="M1334" s="1218"/>
      <c r="N1334" s="325"/>
      <c r="O1334" s="99">
        <f t="shared" si="66"/>
        <v>0</v>
      </c>
      <c r="P1334" s="766"/>
      <c r="Q1334" s="242"/>
      <c r="R1334" s="242"/>
      <c r="S1334" s="382">
        <f t="shared" si="67"/>
        <v>0</v>
      </c>
      <c r="T1334" s="382">
        <f t="shared" si="68"/>
        <v>0</v>
      </c>
      <c r="U1334" s="11"/>
      <c r="V1334" s="8"/>
      <c r="W1334" s="8"/>
      <c r="AE1334" s="8"/>
    </row>
    <row r="1335" spans="1:31" x14ac:dyDescent="0.2">
      <c r="A1335" s="1175"/>
      <c r="B1335" s="1175"/>
      <c r="C1335" s="1175"/>
      <c r="D1335" s="894"/>
      <c r="E1335" s="367"/>
      <c r="F1335" s="1180"/>
      <c r="G1335" s="1216"/>
      <c r="H1335" s="19"/>
      <c r="I1335" s="19"/>
      <c r="J1335" s="1180"/>
      <c r="K1335" s="125"/>
      <c r="L1335" s="280"/>
      <c r="M1335" s="1218"/>
      <c r="N1335" s="325"/>
      <c r="O1335" s="99">
        <f t="shared" si="66"/>
        <v>0</v>
      </c>
      <c r="P1335" s="766"/>
      <c r="Q1335" s="242"/>
      <c r="R1335" s="242"/>
      <c r="S1335" s="382">
        <f t="shared" si="67"/>
        <v>0</v>
      </c>
      <c r="T1335" s="382">
        <f t="shared" si="68"/>
        <v>0</v>
      </c>
      <c r="U1335" s="11"/>
      <c r="V1335" s="8"/>
      <c r="W1335" s="8"/>
      <c r="AE1335" s="8"/>
    </row>
    <row r="1336" spans="1:31" x14ac:dyDescent="0.2">
      <c r="A1336" s="1175"/>
      <c r="B1336" s="1175"/>
      <c r="C1336" s="1175"/>
      <c r="D1336" s="894"/>
      <c r="E1336" s="367"/>
      <c r="F1336" s="1180"/>
      <c r="G1336" s="1216"/>
      <c r="H1336" s="19"/>
      <c r="I1336" s="19"/>
      <c r="J1336" s="1180"/>
      <c r="K1336" s="125"/>
      <c r="L1336" s="280"/>
      <c r="M1336" s="1218"/>
      <c r="N1336" s="325"/>
      <c r="O1336" s="99">
        <f t="shared" si="66"/>
        <v>0</v>
      </c>
      <c r="P1336" s="766"/>
      <c r="Q1336" s="242"/>
      <c r="R1336" s="242"/>
      <c r="S1336" s="382">
        <f t="shared" si="67"/>
        <v>0</v>
      </c>
      <c r="T1336" s="382">
        <f t="shared" si="68"/>
        <v>0</v>
      </c>
      <c r="U1336" s="11"/>
      <c r="V1336" s="8"/>
      <c r="W1336" s="8"/>
      <c r="AE1336" s="8"/>
    </row>
    <row r="1337" spans="1:31" x14ac:dyDescent="0.2">
      <c r="A1337" s="1175"/>
      <c r="B1337" s="1175"/>
      <c r="C1337" s="1175"/>
      <c r="D1337" s="894"/>
      <c r="E1337" s="367"/>
      <c r="F1337" s="1180"/>
      <c r="G1337" s="1216"/>
      <c r="H1337" s="19"/>
      <c r="I1337" s="19"/>
      <c r="J1337" s="1180"/>
      <c r="K1337" s="125"/>
      <c r="L1337" s="280"/>
      <c r="M1337" s="1218"/>
      <c r="N1337" s="325"/>
      <c r="O1337" s="99">
        <f t="shared" si="66"/>
        <v>0</v>
      </c>
      <c r="P1337" s="766"/>
      <c r="Q1337" s="242"/>
      <c r="R1337" s="242"/>
      <c r="S1337" s="382">
        <f t="shared" si="67"/>
        <v>0</v>
      </c>
      <c r="T1337" s="382">
        <f t="shared" si="68"/>
        <v>0</v>
      </c>
      <c r="U1337" s="11"/>
      <c r="V1337" s="8"/>
      <c r="W1337" s="8"/>
      <c r="AE1337" s="8"/>
    </row>
    <row r="1338" spans="1:31" x14ac:dyDescent="0.2">
      <c r="A1338" s="1175"/>
      <c r="B1338" s="1175"/>
      <c r="C1338" s="1175"/>
      <c r="D1338" s="894"/>
      <c r="E1338" s="367"/>
      <c r="F1338" s="1180"/>
      <c r="G1338" s="1216"/>
      <c r="H1338" s="19"/>
      <c r="I1338" s="19"/>
      <c r="J1338" s="1180"/>
      <c r="K1338" s="125"/>
      <c r="L1338" s="280"/>
      <c r="M1338" s="1218"/>
      <c r="N1338" s="325"/>
      <c r="O1338" s="99">
        <f t="shared" si="66"/>
        <v>0</v>
      </c>
      <c r="P1338" s="766"/>
      <c r="Q1338" s="242"/>
      <c r="R1338" s="242"/>
      <c r="S1338" s="382">
        <f t="shared" si="67"/>
        <v>0</v>
      </c>
      <c r="T1338" s="382">
        <f t="shared" si="68"/>
        <v>0</v>
      </c>
      <c r="U1338" s="11"/>
      <c r="V1338" s="8"/>
      <c r="W1338" s="8"/>
      <c r="AE1338" s="8"/>
    </row>
    <row r="1339" spans="1:31" x14ac:dyDescent="0.2">
      <c r="A1339" s="1175"/>
      <c r="B1339" s="1175"/>
      <c r="C1339" s="1175"/>
      <c r="D1339" s="894"/>
      <c r="E1339" s="367"/>
      <c r="F1339" s="1180"/>
      <c r="G1339" s="1216"/>
      <c r="H1339" s="19"/>
      <c r="I1339" s="19"/>
      <c r="J1339" s="1180"/>
      <c r="K1339" s="125"/>
      <c r="L1339" s="280"/>
      <c r="M1339" s="1218"/>
      <c r="N1339" s="325"/>
      <c r="O1339" s="99">
        <f t="shared" si="66"/>
        <v>0</v>
      </c>
      <c r="P1339" s="766"/>
      <c r="Q1339" s="242"/>
      <c r="R1339" s="242"/>
      <c r="S1339" s="382">
        <f t="shared" si="67"/>
        <v>0</v>
      </c>
      <c r="T1339" s="382">
        <f t="shared" si="68"/>
        <v>0</v>
      </c>
      <c r="U1339" s="11"/>
      <c r="V1339" s="8"/>
      <c r="W1339" s="8"/>
      <c r="AE1339" s="8"/>
    </row>
    <row r="1340" spans="1:31" x14ac:dyDescent="0.2">
      <c r="A1340" s="1175"/>
      <c r="B1340" s="1175"/>
      <c r="C1340" s="1175"/>
      <c r="D1340" s="894"/>
      <c r="E1340" s="367"/>
      <c r="F1340" s="1180"/>
      <c r="G1340" s="1216"/>
      <c r="H1340" s="19"/>
      <c r="I1340" s="19"/>
      <c r="J1340" s="1180"/>
      <c r="K1340" s="125"/>
      <c r="L1340" s="280"/>
      <c r="M1340" s="1218"/>
      <c r="N1340" s="325"/>
      <c r="O1340" s="99">
        <f t="shared" si="66"/>
        <v>0</v>
      </c>
      <c r="P1340" s="766"/>
      <c r="Q1340" s="242"/>
      <c r="R1340" s="242"/>
      <c r="S1340" s="382">
        <f t="shared" si="67"/>
        <v>0</v>
      </c>
      <c r="T1340" s="382">
        <f t="shared" si="68"/>
        <v>0</v>
      </c>
      <c r="U1340" s="11"/>
      <c r="V1340" s="8"/>
      <c r="W1340" s="8"/>
      <c r="AE1340" s="8"/>
    </row>
    <row r="1341" spans="1:31" x14ac:dyDescent="0.2">
      <c r="A1341" s="1175"/>
      <c r="B1341" s="1175"/>
      <c r="C1341" s="1175"/>
      <c r="D1341" s="894"/>
      <c r="E1341" s="367"/>
      <c r="F1341" s="1180"/>
      <c r="G1341" s="1216"/>
      <c r="H1341" s="19"/>
      <c r="I1341" s="19"/>
      <c r="J1341" s="1180"/>
      <c r="K1341" s="125"/>
      <c r="L1341" s="280"/>
      <c r="M1341" s="1218"/>
      <c r="N1341" s="325"/>
      <c r="O1341" s="99">
        <f t="shared" si="66"/>
        <v>0</v>
      </c>
      <c r="P1341" s="766"/>
      <c r="Q1341" s="242"/>
      <c r="R1341" s="242"/>
      <c r="S1341" s="382">
        <f t="shared" si="67"/>
        <v>0</v>
      </c>
      <c r="T1341" s="382">
        <f t="shared" si="68"/>
        <v>0</v>
      </c>
      <c r="U1341" s="11"/>
      <c r="V1341" s="8"/>
      <c r="W1341" s="8"/>
      <c r="AE1341" s="8"/>
    </row>
    <row r="1342" spans="1:31" x14ac:dyDescent="0.2">
      <c r="A1342" s="1175"/>
      <c r="B1342" s="1175"/>
      <c r="C1342" s="1175"/>
      <c r="D1342" s="894"/>
      <c r="E1342" s="367"/>
      <c r="F1342" s="1180"/>
      <c r="G1342" s="1216"/>
      <c r="H1342" s="19"/>
      <c r="I1342" s="19"/>
      <c r="J1342" s="1180"/>
      <c r="K1342" s="125"/>
      <c r="L1342" s="280"/>
      <c r="M1342" s="1218"/>
      <c r="N1342" s="325"/>
      <c r="O1342" s="99">
        <f t="shared" si="66"/>
        <v>0</v>
      </c>
      <c r="P1342" s="766"/>
      <c r="Q1342" s="242"/>
      <c r="R1342" s="242"/>
      <c r="S1342" s="382">
        <f t="shared" si="67"/>
        <v>0</v>
      </c>
      <c r="T1342" s="382">
        <f t="shared" si="68"/>
        <v>0</v>
      </c>
      <c r="U1342" s="11"/>
      <c r="V1342" s="8"/>
      <c r="W1342" s="8"/>
      <c r="AE1342" s="8"/>
    </row>
    <row r="1343" spans="1:31" x14ac:dyDescent="0.2">
      <c r="A1343" s="1175"/>
      <c r="B1343" s="1175"/>
      <c r="C1343" s="1175"/>
      <c r="D1343" s="894"/>
      <c r="E1343" s="367"/>
      <c r="F1343" s="1180"/>
      <c r="G1343" s="1216"/>
      <c r="H1343" s="19"/>
      <c r="I1343" s="19"/>
      <c r="J1343" s="1180"/>
      <c r="K1343" s="125"/>
      <c r="L1343" s="280"/>
      <c r="M1343" s="1218"/>
      <c r="N1343" s="325"/>
      <c r="O1343" s="99">
        <f t="shared" si="66"/>
        <v>0</v>
      </c>
      <c r="P1343" s="766"/>
      <c r="Q1343" s="242"/>
      <c r="R1343" s="242"/>
      <c r="S1343" s="382">
        <f t="shared" si="67"/>
        <v>0</v>
      </c>
      <c r="T1343" s="382">
        <f t="shared" si="68"/>
        <v>0</v>
      </c>
      <c r="U1343" s="11"/>
      <c r="V1343" s="8"/>
      <c r="W1343" s="8"/>
      <c r="AE1343" s="8"/>
    </row>
    <row r="1344" spans="1:31" x14ac:dyDescent="0.2">
      <c r="A1344" s="1175"/>
      <c r="B1344" s="1175"/>
      <c r="C1344" s="1175"/>
      <c r="D1344" s="894"/>
      <c r="E1344" s="367"/>
      <c r="F1344" s="1180"/>
      <c r="G1344" s="1216"/>
      <c r="H1344" s="19"/>
      <c r="I1344" s="19"/>
      <c r="J1344" s="1180"/>
      <c r="K1344" s="125"/>
      <c r="L1344" s="280"/>
      <c r="M1344" s="1218"/>
      <c r="N1344" s="325"/>
      <c r="O1344" s="99">
        <f t="shared" si="66"/>
        <v>0</v>
      </c>
      <c r="P1344" s="766"/>
      <c r="Q1344" s="242"/>
      <c r="R1344" s="242"/>
      <c r="S1344" s="382">
        <f t="shared" si="67"/>
        <v>0</v>
      </c>
      <c r="T1344" s="382">
        <f t="shared" si="68"/>
        <v>0</v>
      </c>
      <c r="U1344" s="11"/>
      <c r="V1344" s="8"/>
      <c r="W1344" s="8"/>
      <c r="AE1344" s="8"/>
    </row>
    <row r="1345" spans="1:31" x14ac:dyDescent="0.2">
      <c r="A1345" s="1175"/>
      <c r="B1345" s="1175"/>
      <c r="C1345" s="1175"/>
      <c r="D1345" s="894"/>
      <c r="E1345" s="367"/>
      <c r="F1345" s="1180"/>
      <c r="G1345" s="1216"/>
      <c r="H1345" s="19"/>
      <c r="I1345" s="19"/>
      <c r="J1345" s="1180"/>
      <c r="K1345" s="125"/>
      <c r="L1345" s="280"/>
      <c r="M1345" s="1218"/>
      <c r="N1345" s="325"/>
      <c r="O1345" s="99">
        <f t="shared" si="66"/>
        <v>0</v>
      </c>
      <c r="P1345" s="766"/>
      <c r="Q1345" s="242"/>
      <c r="R1345" s="242"/>
      <c r="S1345" s="382">
        <f t="shared" si="67"/>
        <v>0</v>
      </c>
      <c r="T1345" s="382">
        <f t="shared" si="68"/>
        <v>0</v>
      </c>
      <c r="U1345" s="11"/>
      <c r="V1345" s="8"/>
      <c r="W1345" s="8"/>
      <c r="AE1345" s="8"/>
    </row>
    <row r="1346" spans="1:31" x14ac:dyDescent="0.2">
      <c r="A1346" s="1175"/>
      <c r="B1346" s="1175"/>
      <c r="C1346" s="1175"/>
      <c r="D1346" s="894"/>
      <c r="E1346" s="367"/>
      <c r="F1346" s="1180"/>
      <c r="G1346" s="1216"/>
      <c r="H1346" s="19"/>
      <c r="I1346" s="19"/>
      <c r="J1346" s="1180"/>
      <c r="K1346" s="125"/>
      <c r="L1346" s="280"/>
      <c r="M1346" s="1218"/>
      <c r="N1346" s="325"/>
      <c r="O1346" s="99">
        <f t="shared" si="66"/>
        <v>0</v>
      </c>
      <c r="P1346" s="766"/>
      <c r="Q1346" s="242"/>
      <c r="R1346" s="242"/>
      <c r="S1346" s="382">
        <f t="shared" si="67"/>
        <v>0</v>
      </c>
      <c r="T1346" s="382">
        <f t="shared" si="68"/>
        <v>0</v>
      </c>
      <c r="U1346" s="11"/>
      <c r="V1346" s="8"/>
      <c r="W1346" s="8"/>
      <c r="AE1346" s="8"/>
    </row>
    <row r="1347" spans="1:31" x14ac:dyDescent="0.2">
      <c r="A1347" s="1175"/>
      <c r="B1347" s="1175"/>
      <c r="C1347" s="1175"/>
      <c r="D1347" s="894"/>
      <c r="E1347" s="367"/>
      <c r="F1347" s="1180"/>
      <c r="G1347" s="1216"/>
      <c r="H1347" s="19"/>
      <c r="I1347" s="19"/>
      <c r="J1347" s="1180"/>
      <c r="K1347" s="125"/>
      <c r="L1347" s="280"/>
      <c r="M1347" s="1218"/>
      <c r="N1347" s="325"/>
      <c r="O1347" s="99">
        <f t="shared" si="66"/>
        <v>0</v>
      </c>
      <c r="P1347" s="766"/>
      <c r="Q1347" s="242"/>
      <c r="R1347" s="242"/>
      <c r="S1347" s="382">
        <f t="shared" si="67"/>
        <v>0</v>
      </c>
      <c r="T1347" s="382">
        <f t="shared" si="68"/>
        <v>0</v>
      </c>
      <c r="U1347" s="11"/>
      <c r="V1347" s="8"/>
      <c r="W1347" s="8"/>
      <c r="AE1347" s="8"/>
    </row>
    <row r="1348" spans="1:31" x14ac:dyDescent="0.2">
      <c r="A1348" s="1175"/>
      <c r="B1348" s="1175"/>
      <c r="C1348" s="1175"/>
      <c r="D1348" s="894"/>
      <c r="E1348" s="367"/>
      <c r="F1348" s="1180"/>
      <c r="G1348" s="1216"/>
      <c r="H1348" s="19"/>
      <c r="I1348" s="19"/>
      <c r="J1348" s="1180"/>
      <c r="K1348" s="125"/>
      <c r="L1348" s="280"/>
      <c r="M1348" s="1218"/>
      <c r="N1348" s="325"/>
      <c r="O1348" s="99">
        <f t="shared" si="66"/>
        <v>0</v>
      </c>
      <c r="P1348" s="766"/>
      <c r="Q1348" s="242"/>
      <c r="R1348" s="242"/>
      <c r="S1348" s="382">
        <f t="shared" si="67"/>
        <v>0</v>
      </c>
      <c r="T1348" s="382">
        <f t="shared" si="68"/>
        <v>0</v>
      </c>
      <c r="U1348" s="11"/>
      <c r="V1348" s="8"/>
      <c r="W1348" s="8"/>
      <c r="AE1348" s="8"/>
    </row>
    <row r="1349" spans="1:31" x14ac:dyDescent="0.2">
      <c r="A1349" s="1175"/>
      <c r="B1349" s="1175"/>
      <c r="C1349" s="1175"/>
      <c r="D1349" s="894"/>
      <c r="E1349" s="367"/>
      <c r="F1349" s="1180"/>
      <c r="G1349" s="1216"/>
      <c r="H1349" s="19"/>
      <c r="I1349" s="19"/>
      <c r="J1349" s="1180"/>
      <c r="K1349" s="125"/>
      <c r="L1349" s="280"/>
      <c r="M1349" s="1218"/>
      <c r="N1349" s="325"/>
      <c r="O1349" s="99">
        <f t="shared" si="66"/>
        <v>0</v>
      </c>
      <c r="P1349" s="766"/>
      <c r="Q1349" s="242"/>
      <c r="R1349" s="242"/>
      <c r="S1349" s="382">
        <f t="shared" si="67"/>
        <v>0</v>
      </c>
      <c r="T1349" s="382">
        <f t="shared" si="68"/>
        <v>0</v>
      </c>
      <c r="U1349" s="11"/>
      <c r="V1349" s="8"/>
      <c r="W1349" s="8"/>
      <c r="AE1349" s="8"/>
    </row>
    <row r="1350" spans="1:31" x14ac:dyDescent="0.2">
      <c r="A1350" s="1175"/>
      <c r="B1350" s="1175"/>
      <c r="C1350" s="1175"/>
      <c r="D1350" s="894"/>
      <c r="E1350" s="367"/>
      <c r="F1350" s="1180"/>
      <c r="G1350" s="1216"/>
      <c r="H1350" s="19"/>
      <c r="I1350" s="19"/>
      <c r="J1350" s="1180"/>
      <c r="K1350" s="125"/>
      <c r="L1350" s="280"/>
      <c r="M1350" s="1218"/>
      <c r="N1350" s="325"/>
      <c r="O1350" s="99">
        <f t="shared" si="66"/>
        <v>0</v>
      </c>
      <c r="P1350" s="766"/>
      <c r="Q1350" s="242"/>
      <c r="R1350" s="242"/>
      <c r="S1350" s="382">
        <f t="shared" si="67"/>
        <v>0</v>
      </c>
      <c r="T1350" s="382">
        <f t="shared" si="68"/>
        <v>0</v>
      </c>
      <c r="U1350" s="11"/>
      <c r="V1350" s="8"/>
      <c r="W1350" s="8"/>
      <c r="AE1350" s="8"/>
    </row>
    <row r="1351" spans="1:31" x14ac:dyDescent="0.2">
      <c r="A1351" s="1175"/>
      <c r="B1351" s="1175"/>
      <c r="C1351" s="1175"/>
      <c r="D1351" s="894"/>
      <c r="E1351" s="367"/>
      <c r="F1351" s="1180"/>
      <c r="G1351" s="1216"/>
      <c r="H1351" s="19"/>
      <c r="I1351" s="19"/>
      <c r="J1351" s="1180"/>
      <c r="K1351" s="125"/>
      <c r="L1351" s="280"/>
      <c r="M1351" s="1218"/>
      <c r="N1351" s="325"/>
      <c r="O1351" s="99">
        <f t="shared" si="66"/>
        <v>0</v>
      </c>
      <c r="P1351" s="766"/>
      <c r="Q1351" s="242"/>
      <c r="R1351" s="242"/>
      <c r="S1351" s="382">
        <f t="shared" si="67"/>
        <v>0</v>
      </c>
      <c r="T1351" s="382">
        <f t="shared" si="68"/>
        <v>0</v>
      </c>
      <c r="U1351" s="11"/>
      <c r="V1351" s="8"/>
      <c r="W1351" s="8"/>
      <c r="AE1351" s="8"/>
    </row>
    <row r="1352" spans="1:31" x14ac:dyDescent="0.2">
      <c r="A1352" s="1175"/>
      <c r="B1352" s="1175"/>
      <c r="C1352" s="1175"/>
      <c r="D1352" s="894"/>
      <c r="E1352" s="367"/>
      <c r="F1352" s="1180"/>
      <c r="G1352" s="1216"/>
      <c r="H1352" s="19"/>
      <c r="I1352" s="19"/>
      <c r="J1352" s="1180"/>
      <c r="K1352" s="125"/>
      <c r="L1352" s="280"/>
      <c r="M1352" s="1218"/>
      <c r="N1352" s="325"/>
      <c r="O1352" s="99">
        <f t="shared" si="66"/>
        <v>0</v>
      </c>
      <c r="P1352" s="766"/>
      <c r="Q1352" s="242"/>
      <c r="R1352" s="242"/>
      <c r="S1352" s="382">
        <f t="shared" si="67"/>
        <v>0</v>
      </c>
      <c r="T1352" s="382">
        <f t="shared" si="68"/>
        <v>0</v>
      </c>
      <c r="U1352" s="11"/>
      <c r="V1352" s="8"/>
      <c r="W1352" s="8"/>
      <c r="AE1352" s="8"/>
    </row>
    <row r="1353" spans="1:31" x14ac:dyDescent="0.2">
      <c r="A1353" s="1175"/>
      <c r="B1353" s="1175"/>
      <c r="C1353" s="1175"/>
      <c r="D1353" s="894"/>
      <c r="E1353" s="367"/>
      <c r="F1353" s="1180"/>
      <c r="G1353" s="1216"/>
      <c r="H1353" s="19"/>
      <c r="I1353" s="19"/>
      <c r="J1353" s="1180"/>
      <c r="K1353" s="125"/>
      <c r="L1353" s="280"/>
      <c r="M1353" s="1218"/>
      <c r="N1353" s="325"/>
      <c r="O1353" s="99">
        <f t="shared" si="66"/>
        <v>0</v>
      </c>
      <c r="P1353" s="766"/>
      <c r="Q1353" s="242"/>
      <c r="R1353" s="242"/>
      <c r="S1353" s="382">
        <f t="shared" si="67"/>
        <v>0</v>
      </c>
      <c r="T1353" s="382">
        <f t="shared" si="68"/>
        <v>0</v>
      </c>
      <c r="U1353" s="11"/>
      <c r="V1353" s="8"/>
      <c r="W1353" s="8"/>
      <c r="AE1353" s="8"/>
    </row>
    <row r="1354" spans="1:31" x14ac:dyDescent="0.2">
      <c r="A1354" s="1175"/>
      <c r="B1354" s="1175"/>
      <c r="C1354" s="1175"/>
      <c r="D1354" s="894"/>
      <c r="E1354" s="367"/>
      <c r="F1354" s="1180"/>
      <c r="G1354" s="1216"/>
      <c r="H1354" s="19"/>
      <c r="I1354" s="19"/>
      <c r="J1354" s="1180"/>
      <c r="K1354" s="125"/>
      <c r="L1354" s="280"/>
      <c r="M1354" s="1218"/>
      <c r="N1354" s="325"/>
      <c r="O1354" s="99">
        <f t="shared" si="66"/>
        <v>0</v>
      </c>
      <c r="P1354" s="766"/>
      <c r="Q1354" s="242"/>
      <c r="R1354" s="242"/>
      <c r="S1354" s="382">
        <f t="shared" si="67"/>
        <v>0</v>
      </c>
      <c r="T1354" s="382">
        <f t="shared" si="68"/>
        <v>0</v>
      </c>
      <c r="U1354" s="11"/>
      <c r="V1354" s="8"/>
      <c r="W1354" s="8"/>
      <c r="AE1354" s="8"/>
    </row>
    <row r="1355" spans="1:31" x14ac:dyDescent="0.2">
      <c r="A1355" s="1175"/>
      <c r="B1355" s="1175"/>
      <c r="C1355" s="1175"/>
      <c r="D1355" s="894"/>
      <c r="E1355" s="367"/>
      <c r="F1355" s="1180"/>
      <c r="G1355" s="1216"/>
      <c r="H1355" s="19"/>
      <c r="I1355" s="19"/>
      <c r="J1355" s="1180"/>
      <c r="K1355" s="125"/>
      <c r="L1355" s="280"/>
      <c r="M1355" s="1218"/>
      <c r="N1355" s="325"/>
      <c r="O1355" s="99">
        <f t="shared" si="66"/>
        <v>0</v>
      </c>
      <c r="P1355" s="766"/>
      <c r="Q1355" s="242"/>
      <c r="R1355" s="242"/>
      <c r="S1355" s="382">
        <f t="shared" si="67"/>
        <v>0</v>
      </c>
      <c r="T1355" s="382">
        <f t="shared" si="68"/>
        <v>0</v>
      </c>
      <c r="U1355" s="11"/>
      <c r="V1355" s="8"/>
      <c r="W1355" s="8"/>
      <c r="AE1355" s="8"/>
    </row>
    <row r="1356" spans="1:31" x14ac:dyDescent="0.2">
      <c r="A1356" s="1175"/>
      <c r="B1356" s="1175"/>
      <c r="C1356" s="1175"/>
      <c r="D1356" s="894"/>
      <c r="E1356" s="367"/>
      <c r="F1356" s="1180"/>
      <c r="G1356" s="1216"/>
      <c r="H1356" s="19"/>
      <c r="I1356" s="19"/>
      <c r="J1356" s="1180"/>
      <c r="K1356" s="125"/>
      <c r="L1356" s="280"/>
      <c r="M1356" s="1218"/>
      <c r="N1356" s="325"/>
      <c r="O1356" s="99">
        <f t="shared" si="66"/>
        <v>0</v>
      </c>
      <c r="P1356" s="766"/>
      <c r="Q1356" s="242"/>
      <c r="R1356" s="242"/>
      <c r="S1356" s="382">
        <f t="shared" si="67"/>
        <v>0</v>
      </c>
      <c r="T1356" s="382">
        <f t="shared" si="68"/>
        <v>0</v>
      </c>
      <c r="U1356" s="11"/>
      <c r="V1356" s="8"/>
      <c r="W1356" s="8"/>
      <c r="AE1356" s="8"/>
    </row>
    <row r="1357" spans="1:31" x14ac:dyDescent="0.2">
      <c r="A1357" s="1175"/>
      <c r="B1357" s="1175"/>
      <c r="C1357" s="1175"/>
      <c r="D1357" s="894"/>
      <c r="E1357" s="367"/>
      <c r="F1357" s="1180"/>
      <c r="G1357" s="1216"/>
      <c r="H1357" s="19"/>
      <c r="I1357" s="19"/>
      <c r="J1357" s="1180"/>
      <c r="K1357" s="125"/>
      <c r="L1357" s="280"/>
      <c r="M1357" s="1218"/>
      <c r="N1357" s="325"/>
      <c r="O1357" s="99">
        <f t="shared" si="66"/>
        <v>0</v>
      </c>
      <c r="P1357" s="766"/>
      <c r="Q1357" s="242"/>
      <c r="R1357" s="242"/>
      <c r="S1357" s="382">
        <f t="shared" si="67"/>
        <v>0</v>
      </c>
      <c r="T1357" s="382">
        <f t="shared" si="68"/>
        <v>0</v>
      </c>
      <c r="U1357" s="11"/>
      <c r="V1357" s="8"/>
      <c r="W1357" s="8"/>
      <c r="AE1357" s="8"/>
    </row>
    <row r="1358" spans="1:31" x14ac:dyDescent="0.2">
      <c r="A1358" s="1175"/>
      <c r="B1358" s="1175"/>
      <c r="C1358" s="1175"/>
      <c r="D1358" s="894"/>
      <c r="E1358" s="367"/>
      <c r="F1358" s="1180"/>
      <c r="G1358" s="1216"/>
      <c r="H1358" s="19"/>
      <c r="I1358" s="19"/>
      <c r="J1358" s="1180"/>
      <c r="K1358" s="125"/>
      <c r="L1358" s="280"/>
      <c r="M1358" s="1218"/>
      <c r="N1358" s="325"/>
      <c r="O1358" s="99">
        <f t="shared" si="66"/>
        <v>0</v>
      </c>
      <c r="P1358" s="766"/>
      <c r="Q1358" s="242"/>
      <c r="R1358" s="242"/>
      <c r="S1358" s="382">
        <f t="shared" si="67"/>
        <v>0</v>
      </c>
      <c r="T1358" s="382">
        <f t="shared" si="68"/>
        <v>0</v>
      </c>
      <c r="U1358" s="11"/>
      <c r="V1358" s="8"/>
      <c r="W1358" s="8"/>
      <c r="AE1358" s="8"/>
    </row>
    <row r="1359" spans="1:31" x14ac:dyDescent="0.2">
      <c r="A1359" s="1175"/>
      <c r="B1359" s="1175"/>
      <c r="C1359" s="1175"/>
      <c r="D1359" s="894"/>
      <c r="E1359" s="367"/>
      <c r="F1359" s="1180"/>
      <c r="G1359" s="1216"/>
      <c r="H1359" s="19"/>
      <c r="I1359" s="19"/>
      <c r="J1359" s="1180"/>
      <c r="K1359" s="125"/>
      <c r="L1359" s="280"/>
      <c r="M1359" s="1218"/>
      <c r="N1359" s="325"/>
      <c r="O1359" s="99">
        <f t="shared" si="66"/>
        <v>0</v>
      </c>
      <c r="P1359" s="766"/>
      <c r="Q1359" s="242"/>
      <c r="R1359" s="242"/>
      <c r="S1359" s="382">
        <f t="shared" si="67"/>
        <v>0</v>
      </c>
      <c r="T1359" s="382">
        <f t="shared" si="68"/>
        <v>0</v>
      </c>
      <c r="U1359" s="11"/>
      <c r="V1359" s="8"/>
      <c r="W1359" s="8"/>
      <c r="AE1359" s="8"/>
    </row>
    <row r="1360" spans="1:31" x14ac:dyDescent="0.2">
      <c r="A1360" s="1175"/>
      <c r="B1360" s="1175"/>
      <c r="C1360" s="1175"/>
      <c r="D1360" s="894"/>
      <c r="E1360" s="367"/>
      <c r="F1360" s="1180"/>
      <c r="G1360" s="1216"/>
      <c r="H1360" s="19"/>
      <c r="I1360" s="19"/>
      <c r="J1360" s="1180"/>
      <c r="K1360" s="125"/>
      <c r="L1360" s="280"/>
      <c r="M1360" s="1218"/>
      <c r="N1360" s="325"/>
      <c r="O1360" s="99">
        <f t="shared" si="66"/>
        <v>0</v>
      </c>
      <c r="P1360" s="766"/>
      <c r="Q1360" s="242"/>
      <c r="R1360" s="242"/>
      <c r="S1360" s="382">
        <f t="shared" si="67"/>
        <v>0</v>
      </c>
      <c r="T1360" s="382">
        <f t="shared" si="68"/>
        <v>0</v>
      </c>
      <c r="U1360" s="11"/>
      <c r="V1360" s="8"/>
      <c r="W1360" s="8"/>
      <c r="AE1360" s="8"/>
    </row>
    <row r="1361" spans="1:31" x14ac:dyDescent="0.2">
      <c r="A1361" s="1175"/>
      <c r="B1361" s="1175"/>
      <c r="C1361" s="1175"/>
      <c r="D1361" s="894"/>
      <c r="E1361" s="367"/>
      <c r="F1361" s="1180"/>
      <c r="G1361" s="1216"/>
      <c r="H1361" s="19"/>
      <c r="I1361" s="19"/>
      <c r="J1361" s="1180"/>
      <c r="K1361" s="125"/>
      <c r="L1361" s="280"/>
      <c r="M1361" s="1218"/>
      <c r="N1361" s="325"/>
      <c r="O1361" s="99">
        <f t="shared" si="66"/>
        <v>0</v>
      </c>
      <c r="P1361" s="766"/>
      <c r="Q1361" s="242"/>
      <c r="R1361" s="242"/>
      <c r="S1361" s="382">
        <f t="shared" si="67"/>
        <v>0</v>
      </c>
      <c r="T1361" s="382">
        <f t="shared" si="68"/>
        <v>0</v>
      </c>
      <c r="U1361" s="11"/>
      <c r="V1361" s="8"/>
      <c r="W1361" s="8"/>
      <c r="AE1361" s="8"/>
    </row>
    <row r="1362" spans="1:31" x14ac:dyDescent="0.2">
      <c r="A1362" s="1175"/>
      <c r="B1362" s="1175"/>
      <c r="C1362" s="1175"/>
      <c r="D1362" s="894"/>
      <c r="E1362" s="367"/>
      <c r="F1362" s="1180"/>
      <c r="G1362" s="1216"/>
      <c r="H1362" s="19"/>
      <c r="I1362" s="19"/>
      <c r="J1362" s="1180"/>
      <c r="K1362" s="125"/>
      <c r="L1362" s="280"/>
      <c r="M1362" s="1218"/>
      <c r="N1362" s="325"/>
      <c r="O1362" s="99">
        <f t="shared" si="66"/>
        <v>0</v>
      </c>
      <c r="P1362" s="766"/>
      <c r="Q1362" s="242"/>
      <c r="R1362" s="242"/>
      <c r="S1362" s="382">
        <f t="shared" si="67"/>
        <v>0</v>
      </c>
      <c r="T1362" s="382">
        <f t="shared" si="68"/>
        <v>0</v>
      </c>
      <c r="U1362" s="11"/>
      <c r="V1362" s="8"/>
      <c r="W1362" s="8"/>
      <c r="AE1362" s="8"/>
    </row>
    <row r="1363" spans="1:31" x14ac:dyDescent="0.2">
      <c r="A1363" s="1175"/>
      <c r="B1363" s="1175"/>
      <c r="C1363" s="1175"/>
      <c r="D1363" s="894"/>
      <c r="E1363" s="367"/>
      <c r="F1363" s="1180"/>
      <c r="G1363" s="1216"/>
      <c r="H1363" s="19"/>
      <c r="I1363" s="19"/>
      <c r="J1363" s="1180"/>
      <c r="K1363" s="125"/>
      <c r="L1363" s="280"/>
      <c r="M1363" s="1218"/>
      <c r="N1363" s="325"/>
      <c r="O1363" s="99">
        <f t="shared" si="66"/>
        <v>0</v>
      </c>
      <c r="P1363" s="766"/>
      <c r="Q1363" s="242"/>
      <c r="R1363" s="242"/>
      <c r="S1363" s="382">
        <f t="shared" si="67"/>
        <v>0</v>
      </c>
      <c r="T1363" s="382">
        <f t="shared" si="68"/>
        <v>0</v>
      </c>
      <c r="U1363" s="11"/>
      <c r="V1363" s="8"/>
      <c r="W1363" s="8"/>
      <c r="AE1363" s="8"/>
    </row>
    <row r="1364" spans="1:31" x14ac:dyDescent="0.2">
      <c r="A1364" s="1175"/>
      <c r="B1364" s="1175"/>
      <c r="C1364" s="1175"/>
      <c r="D1364" s="894"/>
      <c r="E1364" s="367"/>
      <c r="F1364" s="1180"/>
      <c r="G1364" s="1216"/>
      <c r="H1364" s="19"/>
      <c r="I1364" s="19"/>
      <c r="J1364" s="1180"/>
      <c r="K1364" s="125"/>
      <c r="L1364" s="280"/>
      <c r="M1364" s="1218"/>
      <c r="N1364" s="325"/>
      <c r="O1364" s="99">
        <f t="shared" si="66"/>
        <v>0</v>
      </c>
      <c r="P1364" s="766"/>
      <c r="Q1364" s="242"/>
      <c r="R1364" s="242"/>
      <c r="S1364" s="382">
        <f t="shared" si="67"/>
        <v>0</v>
      </c>
      <c r="T1364" s="382">
        <f t="shared" si="68"/>
        <v>0</v>
      </c>
      <c r="U1364" s="11"/>
      <c r="V1364" s="8"/>
      <c r="W1364" s="8"/>
      <c r="AE1364" s="8"/>
    </row>
    <row r="1365" spans="1:31" x14ac:dyDescent="0.2">
      <c r="A1365" s="1175"/>
      <c r="B1365" s="1175"/>
      <c r="C1365" s="1175"/>
      <c r="D1365" s="894"/>
      <c r="E1365" s="367"/>
      <c r="F1365" s="1180"/>
      <c r="G1365" s="1216"/>
      <c r="H1365" s="19"/>
      <c r="I1365" s="19"/>
      <c r="J1365" s="1180"/>
      <c r="K1365" s="125"/>
      <c r="L1365" s="280"/>
      <c r="M1365" s="1218"/>
      <c r="N1365" s="325"/>
      <c r="O1365" s="99">
        <f t="shared" si="66"/>
        <v>0</v>
      </c>
      <c r="P1365" s="766"/>
      <c r="Q1365" s="242"/>
      <c r="R1365" s="242"/>
      <c r="S1365" s="382">
        <f t="shared" si="67"/>
        <v>0</v>
      </c>
      <c r="T1365" s="382">
        <f t="shared" si="68"/>
        <v>0</v>
      </c>
      <c r="U1365" s="11"/>
      <c r="V1365" s="8"/>
      <c r="W1365" s="8"/>
      <c r="AE1365" s="8"/>
    </row>
    <row r="1366" spans="1:31" x14ac:dyDescent="0.2">
      <c r="A1366" s="1175"/>
      <c r="B1366" s="1175"/>
      <c r="C1366" s="1175"/>
      <c r="D1366" s="894"/>
      <c r="E1366" s="367"/>
      <c r="F1366" s="1180"/>
      <c r="G1366" s="1216"/>
      <c r="H1366" s="19"/>
      <c r="I1366" s="19"/>
      <c r="J1366" s="1180"/>
      <c r="K1366" s="125"/>
      <c r="L1366" s="280"/>
      <c r="M1366" s="1218"/>
      <c r="N1366" s="325"/>
      <c r="O1366" s="99">
        <f t="shared" si="66"/>
        <v>0</v>
      </c>
      <c r="P1366" s="766"/>
      <c r="Q1366" s="242"/>
      <c r="R1366" s="242"/>
      <c r="S1366" s="382">
        <f t="shared" si="67"/>
        <v>0</v>
      </c>
      <c r="T1366" s="382">
        <f t="shared" si="68"/>
        <v>0</v>
      </c>
      <c r="U1366" s="11"/>
      <c r="V1366" s="8"/>
      <c r="W1366" s="8"/>
      <c r="AE1366" s="8"/>
    </row>
    <row r="1367" spans="1:31" x14ac:dyDescent="0.2">
      <c r="A1367" s="1175"/>
      <c r="B1367" s="1175"/>
      <c r="C1367" s="1175"/>
      <c r="D1367" s="894"/>
      <c r="E1367" s="367"/>
      <c r="F1367" s="1180"/>
      <c r="G1367" s="1216"/>
      <c r="H1367" s="19"/>
      <c r="I1367" s="19"/>
      <c r="J1367" s="1180"/>
      <c r="K1367" s="125"/>
      <c r="L1367" s="280"/>
      <c r="M1367" s="1218"/>
      <c r="N1367" s="325"/>
      <c r="O1367" s="99">
        <f t="shared" si="66"/>
        <v>0</v>
      </c>
      <c r="P1367" s="766"/>
      <c r="Q1367" s="242"/>
      <c r="R1367" s="242"/>
      <c r="S1367" s="382">
        <f t="shared" si="67"/>
        <v>0</v>
      </c>
      <c r="T1367" s="382">
        <f t="shared" si="68"/>
        <v>0</v>
      </c>
      <c r="U1367" s="11"/>
      <c r="V1367" s="8"/>
      <c r="W1367" s="8"/>
      <c r="AE1367" s="8"/>
    </row>
    <row r="1368" spans="1:31" x14ac:dyDescent="0.2">
      <c r="A1368" s="1175"/>
      <c r="B1368" s="1175"/>
      <c r="C1368" s="1175"/>
      <c r="D1368" s="894"/>
      <c r="E1368" s="367"/>
      <c r="F1368" s="1180"/>
      <c r="G1368" s="1216"/>
      <c r="H1368" s="19"/>
      <c r="I1368" s="19"/>
      <c r="J1368" s="1180"/>
      <c r="K1368" s="125"/>
      <c r="L1368" s="280"/>
      <c r="M1368" s="1218"/>
      <c r="N1368" s="325"/>
      <c r="O1368" s="99">
        <f t="shared" si="66"/>
        <v>0</v>
      </c>
      <c r="P1368" s="766"/>
      <c r="Q1368" s="242"/>
      <c r="R1368" s="242"/>
      <c r="S1368" s="382">
        <f t="shared" si="67"/>
        <v>0</v>
      </c>
      <c r="T1368" s="382">
        <f t="shared" si="68"/>
        <v>0</v>
      </c>
      <c r="U1368" s="11"/>
      <c r="V1368" s="8"/>
      <c r="W1368" s="8"/>
      <c r="AE1368" s="8"/>
    </row>
    <row r="1369" spans="1:31" x14ac:dyDescent="0.2">
      <c r="A1369" s="1175"/>
      <c r="B1369" s="1175"/>
      <c r="C1369" s="1175"/>
      <c r="D1369" s="894"/>
      <c r="E1369" s="367"/>
      <c r="F1369" s="1180"/>
      <c r="G1369" s="1216"/>
      <c r="H1369" s="19"/>
      <c r="I1369" s="19"/>
      <c r="J1369" s="1180"/>
      <c r="K1369" s="125"/>
      <c r="L1369" s="280"/>
      <c r="M1369" s="1218"/>
      <c r="N1369" s="325"/>
      <c r="O1369" s="99">
        <f t="shared" si="66"/>
        <v>0</v>
      </c>
      <c r="P1369" s="766"/>
      <c r="Q1369" s="242"/>
      <c r="R1369" s="242"/>
      <c r="S1369" s="382">
        <f t="shared" si="67"/>
        <v>0</v>
      </c>
      <c r="T1369" s="382">
        <f t="shared" si="68"/>
        <v>0</v>
      </c>
      <c r="U1369" s="11"/>
      <c r="V1369" s="8"/>
      <c r="W1369" s="8"/>
      <c r="AE1369" s="8"/>
    </row>
    <row r="1370" spans="1:31" x14ac:dyDescent="0.2">
      <c r="A1370" s="1175"/>
      <c r="B1370" s="1175"/>
      <c r="C1370" s="1175"/>
      <c r="D1370" s="894"/>
      <c r="E1370" s="367"/>
      <c r="F1370" s="1180"/>
      <c r="G1370" s="1216"/>
      <c r="H1370" s="19"/>
      <c r="I1370" s="19"/>
      <c r="J1370" s="1180"/>
      <c r="K1370" s="125"/>
      <c r="L1370" s="280"/>
      <c r="M1370" s="1218"/>
      <c r="N1370" s="325"/>
      <c r="O1370" s="99">
        <f t="shared" si="66"/>
        <v>0</v>
      </c>
      <c r="P1370" s="766"/>
      <c r="Q1370" s="242"/>
      <c r="R1370" s="242"/>
      <c r="S1370" s="382">
        <f t="shared" si="67"/>
        <v>0</v>
      </c>
      <c r="T1370" s="382">
        <f t="shared" si="68"/>
        <v>0</v>
      </c>
      <c r="U1370" s="11"/>
      <c r="V1370" s="8"/>
      <c r="W1370" s="8"/>
      <c r="AE1370" s="8"/>
    </row>
    <row r="1371" spans="1:31" x14ac:dyDescent="0.2">
      <c r="A1371" s="1175"/>
      <c r="B1371" s="1175"/>
      <c r="C1371" s="1175"/>
      <c r="D1371" s="894"/>
      <c r="E1371" s="367"/>
      <c r="F1371" s="1180"/>
      <c r="G1371" s="1216"/>
      <c r="H1371" s="19"/>
      <c r="I1371" s="19"/>
      <c r="J1371" s="1180"/>
      <c r="K1371" s="125"/>
      <c r="L1371" s="280"/>
      <c r="M1371" s="1218"/>
      <c r="N1371" s="325"/>
      <c r="O1371" s="99">
        <f t="shared" si="66"/>
        <v>0</v>
      </c>
      <c r="P1371" s="766"/>
      <c r="Q1371" s="242"/>
      <c r="R1371" s="242"/>
      <c r="S1371" s="382">
        <f t="shared" si="67"/>
        <v>0</v>
      </c>
      <c r="T1371" s="382">
        <f t="shared" si="68"/>
        <v>0</v>
      </c>
      <c r="U1371" s="11"/>
      <c r="V1371" s="8"/>
      <c r="W1371" s="8"/>
      <c r="AE1371" s="8"/>
    </row>
    <row r="1372" spans="1:31" x14ac:dyDescent="0.2">
      <c r="A1372" s="1175"/>
      <c r="B1372" s="1175"/>
      <c r="C1372" s="1175"/>
      <c r="D1372" s="894"/>
      <c r="E1372" s="367"/>
      <c r="F1372" s="1180"/>
      <c r="G1372" s="1216"/>
      <c r="H1372" s="19"/>
      <c r="I1372" s="19"/>
      <c r="J1372" s="1180"/>
      <c r="K1372" s="125"/>
      <c r="L1372" s="280"/>
      <c r="M1372" s="1218"/>
      <c r="N1372" s="325"/>
      <c r="O1372" s="99">
        <f t="shared" si="66"/>
        <v>0</v>
      </c>
      <c r="P1372" s="766"/>
      <c r="Q1372" s="242"/>
      <c r="R1372" s="242"/>
      <c r="S1372" s="382">
        <f t="shared" si="67"/>
        <v>0</v>
      </c>
      <c r="T1372" s="382">
        <f t="shared" si="68"/>
        <v>0</v>
      </c>
      <c r="U1372" s="11"/>
      <c r="V1372" s="8"/>
      <c r="W1372" s="8"/>
      <c r="AE1372" s="8"/>
    </row>
    <row r="1373" spans="1:31" x14ac:dyDescent="0.2">
      <c r="A1373" s="1175"/>
      <c r="B1373" s="1175"/>
      <c r="C1373" s="1175"/>
      <c r="D1373" s="894"/>
      <c r="E1373" s="367"/>
      <c r="F1373" s="1180"/>
      <c r="G1373" s="1216"/>
      <c r="H1373" s="19"/>
      <c r="I1373" s="19"/>
      <c r="J1373" s="1180"/>
      <c r="K1373" s="125"/>
      <c r="L1373" s="280"/>
      <c r="M1373" s="1218"/>
      <c r="N1373" s="325"/>
      <c r="O1373" s="99">
        <f t="shared" si="66"/>
        <v>0</v>
      </c>
      <c r="P1373" s="766"/>
      <c r="Q1373" s="242"/>
      <c r="R1373" s="242"/>
      <c r="S1373" s="382">
        <f t="shared" si="67"/>
        <v>0</v>
      </c>
      <c r="T1373" s="382">
        <f t="shared" si="68"/>
        <v>0</v>
      </c>
      <c r="U1373" s="11"/>
      <c r="V1373" s="8"/>
      <c r="W1373" s="8"/>
      <c r="AE1373" s="8"/>
    </row>
    <row r="1374" spans="1:31" x14ac:dyDescent="0.2">
      <c r="A1374" s="1175"/>
      <c r="B1374" s="1175"/>
      <c r="C1374" s="1175"/>
      <c r="D1374" s="894"/>
      <c r="E1374" s="367"/>
      <c r="F1374" s="1180"/>
      <c r="G1374" s="1216"/>
      <c r="H1374" s="19"/>
      <c r="I1374" s="19"/>
      <c r="J1374" s="1180"/>
      <c r="K1374" s="125"/>
      <c r="L1374" s="280"/>
      <c r="M1374" s="1218"/>
      <c r="N1374" s="325"/>
      <c r="O1374" s="99">
        <f t="shared" si="66"/>
        <v>0</v>
      </c>
      <c r="P1374" s="766"/>
      <c r="Q1374" s="242"/>
      <c r="R1374" s="242"/>
      <c r="S1374" s="382">
        <f t="shared" si="67"/>
        <v>0</v>
      </c>
      <c r="T1374" s="382">
        <f t="shared" si="68"/>
        <v>0</v>
      </c>
      <c r="U1374" s="11"/>
      <c r="V1374" s="8"/>
      <c r="W1374" s="8"/>
      <c r="AE1374" s="8"/>
    </row>
    <row r="1375" spans="1:31" x14ac:dyDescent="0.2">
      <c r="A1375" s="1175"/>
      <c r="B1375" s="1175"/>
      <c r="C1375" s="1175"/>
      <c r="D1375" s="894"/>
      <c r="E1375" s="367"/>
      <c r="F1375" s="1180"/>
      <c r="G1375" s="1216"/>
      <c r="H1375" s="19"/>
      <c r="I1375" s="19"/>
      <c r="J1375" s="1180"/>
      <c r="K1375" s="125"/>
      <c r="L1375" s="280"/>
      <c r="M1375" s="1218"/>
      <c r="N1375" s="325"/>
      <c r="O1375" s="99">
        <f t="shared" si="66"/>
        <v>0</v>
      </c>
      <c r="P1375" s="766"/>
      <c r="Q1375" s="242"/>
      <c r="R1375" s="242"/>
      <c r="S1375" s="382">
        <f t="shared" si="67"/>
        <v>0</v>
      </c>
      <c r="T1375" s="382">
        <f t="shared" si="68"/>
        <v>0</v>
      </c>
      <c r="U1375" s="11"/>
      <c r="V1375" s="8"/>
      <c r="W1375" s="8"/>
      <c r="AE1375" s="8"/>
    </row>
    <row r="1376" spans="1:31" x14ac:dyDescent="0.2">
      <c r="A1376" s="1175"/>
      <c r="B1376" s="1175"/>
      <c r="C1376" s="1175"/>
      <c r="D1376" s="894"/>
      <c r="E1376" s="367"/>
      <c r="F1376" s="1180"/>
      <c r="G1376" s="1216"/>
      <c r="H1376" s="19"/>
      <c r="I1376" s="19"/>
      <c r="J1376" s="1180"/>
      <c r="K1376" s="125"/>
      <c r="L1376" s="280"/>
      <c r="M1376" s="1218"/>
      <c r="N1376" s="325"/>
      <c r="O1376" s="99">
        <f t="shared" si="66"/>
        <v>0</v>
      </c>
      <c r="P1376" s="766"/>
      <c r="Q1376" s="242"/>
      <c r="R1376" s="242"/>
      <c r="S1376" s="382">
        <f t="shared" si="67"/>
        <v>0</v>
      </c>
      <c r="T1376" s="382">
        <f t="shared" si="68"/>
        <v>0</v>
      </c>
      <c r="U1376" s="11"/>
      <c r="V1376" s="8"/>
      <c r="W1376" s="8"/>
      <c r="AE1376" s="8"/>
    </row>
    <row r="1377" spans="1:31" x14ac:dyDescent="0.2">
      <c r="A1377" s="1175"/>
      <c r="B1377" s="1175"/>
      <c r="C1377" s="1175"/>
      <c r="D1377" s="894"/>
      <c r="E1377" s="367"/>
      <c r="F1377" s="1180"/>
      <c r="G1377" s="1216"/>
      <c r="H1377" s="19"/>
      <c r="I1377" s="19"/>
      <c r="J1377" s="1180"/>
      <c r="K1377" s="125"/>
      <c r="L1377" s="280"/>
      <c r="M1377" s="1218"/>
      <c r="N1377" s="325"/>
      <c r="O1377" s="99">
        <f t="shared" ref="O1377:O1440" si="69">M1377+N1377</f>
        <v>0</v>
      </c>
      <c r="P1377" s="766"/>
      <c r="Q1377" s="242"/>
      <c r="R1377" s="242"/>
      <c r="S1377" s="382">
        <f t="shared" ref="S1377:S1440" si="70">IF(K1377=$AA$46,O1377,0)</f>
        <v>0</v>
      </c>
      <c r="T1377" s="382">
        <f t="shared" ref="T1377:T1440" si="71">IF(OR(K1377=$AA$47,ISBLANK(K1377)),O1377,0)</f>
        <v>0</v>
      </c>
      <c r="U1377" s="11"/>
      <c r="V1377" s="8"/>
      <c r="W1377" s="8"/>
      <c r="AE1377" s="8"/>
    </row>
    <row r="1378" spans="1:31" x14ac:dyDescent="0.2">
      <c r="A1378" s="1175"/>
      <c r="B1378" s="1175"/>
      <c r="C1378" s="1175"/>
      <c r="D1378" s="894"/>
      <c r="E1378" s="367"/>
      <c r="F1378" s="1180"/>
      <c r="G1378" s="1216"/>
      <c r="H1378" s="19"/>
      <c r="I1378" s="19"/>
      <c r="J1378" s="1180"/>
      <c r="K1378" s="125"/>
      <c r="L1378" s="280"/>
      <c r="M1378" s="1218"/>
      <c r="N1378" s="325"/>
      <c r="O1378" s="99">
        <f t="shared" si="69"/>
        <v>0</v>
      </c>
      <c r="P1378" s="766"/>
      <c r="Q1378" s="242"/>
      <c r="R1378" s="242"/>
      <c r="S1378" s="382">
        <f t="shared" si="70"/>
        <v>0</v>
      </c>
      <c r="T1378" s="382">
        <f t="shared" si="71"/>
        <v>0</v>
      </c>
      <c r="U1378" s="11"/>
      <c r="V1378" s="8"/>
      <c r="W1378" s="8"/>
      <c r="AE1378" s="8"/>
    </row>
    <row r="1379" spans="1:31" x14ac:dyDescent="0.2">
      <c r="A1379" s="1175"/>
      <c r="B1379" s="1175"/>
      <c r="C1379" s="1175"/>
      <c r="D1379" s="894"/>
      <c r="E1379" s="367"/>
      <c r="F1379" s="1180"/>
      <c r="G1379" s="1216"/>
      <c r="H1379" s="19"/>
      <c r="I1379" s="19"/>
      <c r="J1379" s="1180"/>
      <c r="K1379" s="125"/>
      <c r="L1379" s="280"/>
      <c r="M1379" s="1218"/>
      <c r="N1379" s="325"/>
      <c r="O1379" s="99">
        <f t="shared" si="69"/>
        <v>0</v>
      </c>
      <c r="P1379" s="766"/>
      <c r="Q1379" s="242"/>
      <c r="R1379" s="242"/>
      <c r="S1379" s="382">
        <f t="shared" si="70"/>
        <v>0</v>
      </c>
      <c r="T1379" s="382">
        <f t="shared" si="71"/>
        <v>0</v>
      </c>
      <c r="U1379" s="11"/>
      <c r="V1379" s="8"/>
      <c r="W1379" s="8"/>
      <c r="AE1379" s="8"/>
    </row>
    <row r="1380" spans="1:31" x14ac:dyDescent="0.2">
      <c r="A1380" s="1175"/>
      <c r="B1380" s="1175"/>
      <c r="C1380" s="1175"/>
      <c r="D1380" s="894"/>
      <c r="E1380" s="367"/>
      <c r="F1380" s="1180"/>
      <c r="G1380" s="1216"/>
      <c r="H1380" s="19"/>
      <c r="I1380" s="19"/>
      <c r="J1380" s="1180"/>
      <c r="K1380" s="125"/>
      <c r="L1380" s="280"/>
      <c r="M1380" s="1218"/>
      <c r="N1380" s="325"/>
      <c r="O1380" s="99">
        <f t="shared" si="69"/>
        <v>0</v>
      </c>
      <c r="P1380" s="766"/>
      <c r="Q1380" s="242"/>
      <c r="R1380" s="242"/>
      <c r="S1380" s="382">
        <f t="shared" si="70"/>
        <v>0</v>
      </c>
      <c r="T1380" s="382">
        <f t="shared" si="71"/>
        <v>0</v>
      </c>
      <c r="U1380" s="11"/>
      <c r="V1380" s="8"/>
      <c r="W1380" s="8"/>
      <c r="AE1380" s="8"/>
    </row>
    <row r="1381" spans="1:31" x14ac:dyDescent="0.2">
      <c r="A1381" s="1175"/>
      <c r="B1381" s="1175"/>
      <c r="C1381" s="1175"/>
      <c r="D1381" s="894"/>
      <c r="E1381" s="367"/>
      <c r="F1381" s="1180"/>
      <c r="G1381" s="1216"/>
      <c r="H1381" s="19"/>
      <c r="I1381" s="19"/>
      <c r="J1381" s="1180"/>
      <c r="K1381" s="125"/>
      <c r="L1381" s="280"/>
      <c r="M1381" s="1218"/>
      <c r="N1381" s="325"/>
      <c r="O1381" s="99">
        <f t="shared" si="69"/>
        <v>0</v>
      </c>
      <c r="P1381" s="766"/>
      <c r="Q1381" s="242"/>
      <c r="R1381" s="242"/>
      <c r="S1381" s="382">
        <f t="shared" si="70"/>
        <v>0</v>
      </c>
      <c r="T1381" s="382">
        <f t="shared" si="71"/>
        <v>0</v>
      </c>
      <c r="U1381" s="11"/>
      <c r="V1381" s="8"/>
      <c r="W1381" s="8"/>
      <c r="AE1381" s="8"/>
    </row>
    <row r="1382" spans="1:31" x14ac:dyDescent="0.2">
      <c r="A1382" s="1175"/>
      <c r="B1382" s="1175"/>
      <c r="C1382" s="1175"/>
      <c r="D1382" s="894"/>
      <c r="E1382" s="367"/>
      <c r="F1382" s="1180"/>
      <c r="G1382" s="1216"/>
      <c r="H1382" s="19"/>
      <c r="I1382" s="19"/>
      <c r="J1382" s="1180"/>
      <c r="K1382" s="125"/>
      <c r="L1382" s="280"/>
      <c r="M1382" s="1218"/>
      <c r="N1382" s="325"/>
      <c r="O1382" s="99">
        <f t="shared" si="69"/>
        <v>0</v>
      </c>
      <c r="P1382" s="766"/>
      <c r="Q1382" s="242"/>
      <c r="R1382" s="242"/>
      <c r="S1382" s="382">
        <f t="shared" si="70"/>
        <v>0</v>
      </c>
      <c r="T1382" s="382">
        <f t="shared" si="71"/>
        <v>0</v>
      </c>
      <c r="U1382" s="11"/>
      <c r="V1382" s="8"/>
      <c r="W1382" s="8"/>
      <c r="AE1382" s="8"/>
    </row>
    <row r="1383" spans="1:31" x14ac:dyDescent="0.2">
      <c r="A1383" s="1175"/>
      <c r="B1383" s="1175"/>
      <c r="C1383" s="1175"/>
      <c r="D1383" s="894"/>
      <c r="E1383" s="367"/>
      <c r="F1383" s="1180"/>
      <c r="G1383" s="1216"/>
      <c r="H1383" s="19"/>
      <c r="I1383" s="19"/>
      <c r="J1383" s="1180"/>
      <c r="K1383" s="125"/>
      <c r="L1383" s="280"/>
      <c r="M1383" s="1218"/>
      <c r="N1383" s="325"/>
      <c r="O1383" s="99">
        <f t="shared" si="69"/>
        <v>0</v>
      </c>
      <c r="P1383" s="766"/>
      <c r="Q1383" s="242"/>
      <c r="R1383" s="242"/>
      <c r="S1383" s="382">
        <f t="shared" si="70"/>
        <v>0</v>
      </c>
      <c r="T1383" s="382">
        <f t="shared" si="71"/>
        <v>0</v>
      </c>
      <c r="U1383" s="11"/>
      <c r="V1383" s="8"/>
      <c r="W1383" s="8"/>
      <c r="AE1383" s="8"/>
    </row>
    <row r="1384" spans="1:31" x14ac:dyDescent="0.2">
      <c r="A1384" s="1175"/>
      <c r="B1384" s="1175"/>
      <c r="C1384" s="1175"/>
      <c r="D1384" s="894"/>
      <c r="E1384" s="367"/>
      <c r="F1384" s="1180"/>
      <c r="G1384" s="1216"/>
      <c r="H1384" s="19"/>
      <c r="I1384" s="19"/>
      <c r="J1384" s="1180"/>
      <c r="K1384" s="125"/>
      <c r="L1384" s="280"/>
      <c r="M1384" s="1218"/>
      <c r="N1384" s="325"/>
      <c r="O1384" s="99">
        <f t="shared" si="69"/>
        <v>0</v>
      </c>
      <c r="P1384" s="766"/>
      <c r="Q1384" s="242"/>
      <c r="R1384" s="242"/>
      <c r="S1384" s="382">
        <f t="shared" si="70"/>
        <v>0</v>
      </c>
      <c r="T1384" s="382">
        <f t="shared" si="71"/>
        <v>0</v>
      </c>
      <c r="U1384" s="11"/>
      <c r="V1384" s="8"/>
      <c r="W1384" s="8"/>
      <c r="AE1384" s="8"/>
    </row>
    <row r="1385" spans="1:31" x14ac:dyDescent="0.2">
      <c r="A1385" s="1175"/>
      <c r="B1385" s="1175"/>
      <c r="C1385" s="1175"/>
      <c r="D1385" s="894"/>
      <c r="E1385" s="367"/>
      <c r="F1385" s="1180"/>
      <c r="G1385" s="1216"/>
      <c r="H1385" s="19"/>
      <c r="I1385" s="19"/>
      <c r="J1385" s="1180"/>
      <c r="K1385" s="125"/>
      <c r="L1385" s="280"/>
      <c r="M1385" s="1218"/>
      <c r="N1385" s="325"/>
      <c r="O1385" s="99">
        <f t="shared" si="69"/>
        <v>0</v>
      </c>
      <c r="P1385" s="766"/>
      <c r="Q1385" s="242"/>
      <c r="R1385" s="242"/>
      <c r="S1385" s="382">
        <f t="shared" si="70"/>
        <v>0</v>
      </c>
      <c r="T1385" s="382">
        <f t="shared" si="71"/>
        <v>0</v>
      </c>
      <c r="U1385" s="11"/>
      <c r="V1385" s="8"/>
      <c r="W1385" s="8"/>
      <c r="AE1385" s="8"/>
    </row>
    <row r="1386" spans="1:31" x14ac:dyDescent="0.2">
      <c r="A1386" s="1175"/>
      <c r="B1386" s="1175"/>
      <c r="C1386" s="1175"/>
      <c r="D1386" s="894"/>
      <c r="E1386" s="367"/>
      <c r="F1386" s="1180"/>
      <c r="G1386" s="1216"/>
      <c r="H1386" s="19"/>
      <c r="I1386" s="19"/>
      <c r="J1386" s="1180"/>
      <c r="K1386" s="125"/>
      <c r="L1386" s="280"/>
      <c r="M1386" s="1218"/>
      <c r="N1386" s="325"/>
      <c r="O1386" s="99">
        <f t="shared" si="69"/>
        <v>0</v>
      </c>
      <c r="P1386" s="766"/>
      <c r="Q1386" s="242"/>
      <c r="R1386" s="242"/>
      <c r="S1386" s="382">
        <f t="shared" si="70"/>
        <v>0</v>
      </c>
      <c r="T1386" s="382">
        <f t="shared" si="71"/>
        <v>0</v>
      </c>
      <c r="U1386" s="11"/>
      <c r="V1386" s="8"/>
      <c r="W1386" s="8"/>
      <c r="AE1386" s="8"/>
    </row>
    <row r="1387" spans="1:31" x14ac:dyDescent="0.2">
      <c r="A1387" s="1175"/>
      <c r="B1387" s="1175"/>
      <c r="C1387" s="1175"/>
      <c r="D1387" s="894"/>
      <c r="E1387" s="367"/>
      <c r="F1387" s="1180"/>
      <c r="G1387" s="1216"/>
      <c r="H1387" s="19"/>
      <c r="I1387" s="19"/>
      <c r="J1387" s="1180"/>
      <c r="K1387" s="125"/>
      <c r="L1387" s="280"/>
      <c r="M1387" s="1218"/>
      <c r="N1387" s="325"/>
      <c r="O1387" s="99">
        <f t="shared" si="69"/>
        <v>0</v>
      </c>
      <c r="P1387" s="766"/>
      <c r="Q1387" s="242"/>
      <c r="R1387" s="242"/>
      <c r="S1387" s="382">
        <f t="shared" si="70"/>
        <v>0</v>
      </c>
      <c r="T1387" s="382">
        <f t="shared" si="71"/>
        <v>0</v>
      </c>
      <c r="U1387" s="11"/>
      <c r="V1387" s="8"/>
      <c r="W1387" s="8"/>
      <c r="AE1387" s="8"/>
    </row>
    <row r="1388" spans="1:31" x14ac:dyDescent="0.2">
      <c r="A1388" s="1175"/>
      <c r="B1388" s="1175"/>
      <c r="C1388" s="1175"/>
      <c r="D1388" s="894"/>
      <c r="E1388" s="367"/>
      <c r="F1388" s="1180"/>
      <c r="G1388" s="1216"/>
      <c r="H1388" s="19"/>
      <c r="I1388" s="19"/>
      <c r="J1388" s="1180"/>
      <c r="K1388" s="125"/>
      <c r="L1388" s="280"/>
      <c r="M1388" s="1218"/>
      <c r="N1388" s="325"/>
      <c r="O1388" s="99">
        <f t="shared" si="69"/>
        <v>0</v>
      </c>
      <c r="P1388" s="766"/>
      <c r="Q1388" s="242"/>
      <c r="R1388" s="242"/>
      <c r="S1388" s="382">
        <f t="shared" si="70"/>
        <v>0</v>
      </c>
      <c r="T1388" s="382">
        <f t="shared" si="71"/>
        <v>0</v>
      </c>
      <c r="U1388" s="11"/>
      <c r="V1388" s="8"/>
      <c r="W1388" s="8"/>
      <c r="AE1388" s="8"/>
    </row>
    <row r="1389" spans="1:31" x14ac:dyDescent="0.2">
      <c r="A1389" s="1175"/>
      <c r="B1389" s="1175"/>
      <c r="C1389" s="1175"/>
      <c r="D1389" s="894"/>
      <c r="E1389" s="367"/>
      <c r="F1389" s="1180"/>
      <c r="G1389" s="1216"/>
      <c r="H1389" s="19"/>
      <c r="I1389" s="19"/>
      <c r="J1389" s="1180"/>
      <c r="K1389" s="125"/>
      <c r="L1389" s="280"/>
      <c r="M1389" s="1218"/>
      <c r="N1389" s="325"/>
      <c r="O1389" s="99">
        <f t="shared" si="69"/>
        <v>0</v>
      </c>
      <c r="P1389" s="766"/>
      <c r="Q1389" s="242"/>
      <c r="R1389" s="242"/>
      <c r="S1389" s="382">
        <f t="shared" si="70"/>
        <v>0</v>
      </c>
      <c r="T1389" s="382">
        <f t="shared" si="71"/>
        <v>0</v>
      </c>
      <c r="U1389" s="11"/>
      <c r="V1389" s="8"/>
      <c r="W1389" s="8"/>
      <c r="AE1389" s="8"/>
    </row>
    <row r="1390" spans="1:31" x14ac:dyDescent="0.2">
      <c r="A1390" s="1175"/>
      <c r="B1390" s="1175"/>
      <c r="C1390" s="1175"/>
      <c r="D1390" s="894"/>
      <c r="E1390" s="367"/>
      <c r="F1390" s="1180"/>
      <c r="G1390" s="1216"/>
      <c r="H1390" s="19"/>
      <c r="I1390" s="19"/>
      <c r="J1390" s="1180"/>
      <c r="K1390" s="125"/>
      <c r="L1390" s="280"/>
      <c r="M1390" s="1218"/>
      <c r="N1390" s="325"/>
      <c r="O1390" s="99">
        <f t="shared" si="69"/>
        <v>0</v>
      </c>
      <c r="P1390" s="766"/>
      <c r="Q1390" s="242"/>
      <c r="R1390" s="242"/>
      <c r="S1390" s="382">
        <f t="shared" si="70"/>
        <v>0</v>
      </c>
      <c r="T1390" s="382">
        <f t="shared" si="71"/>
        <v>0</v>
      </c>
      <c r="U1390" s="11"/>
      <c r="V1390" s="8"/>
      <c r="W1390" s="8"/>
      <c r="AE1390" s="8"/>
    </row>
    <row r="1391" spans="1:31" x14ac:dyDescent="0.2">
      <c r="A1391" s="1175"/>
      <c r="B1391" s="1175"/>
      <c r="C1391" s="1175"/>
      <c r="D1391" s="894"/>
      <c r="E1391" s="367"/>
      <c r="F1391" s="1180"/>
      <c r="G1391" s="1216"/>
      <c r="H1391" s="19"/>
      <c r="I1391" s="19"/>
      <c r="J1391" s="1180"/>
      <c r="K1391" s="125"/>
      <c r="L1391" s="280"/>
      <c r="M1391" s="1218"/>
      <c r="N1391" s="325"/>
      <c r="O1391" s="99">
        <f t="shared" si="69"/>
        <v>0</v>
      </c>
      <c r="P1391" s="766"/>
      <c r="Q1391" s="242"/>
      <c r="R1391" s="242"/>
      <c r="S1391" s="382">
        <f t="shared" si="70"/>
        <v>0</v>
      </c>
      <c r="T1391" s="382">
        <f t="shared" si="71"/>
        <v>0</v>
      </c>
      <c r="U1391" s="11"/>
      <c r="V1391" s="8"/>
      <c r="W1391" s="8"/>
      <c r="AE1391" s="8"/>
    </row>
    <row r="1392" spans="1:31" x14ac:dyDescent="0.2">
      <c r="A1392" s="1175"/>
      <c r="B1392" s="1175"/>
      <c r="C1392" s="1175"/>
      <c r="D1392" s="894"/>
      <c r="E1392" s="367"/>
      <c r="F1392" s="1180"/>
      <c r="G1392" s="1216"/>
      <c r="H1392" s="19"/>
      <c r="I1392" s="19"/>
      <c r="J1392" s="1180"/>
      <c r="K1392" s="125"/>
      <c r="L1392" s="280"/>
      <c r="M1392" s="1218"/>
      <c r="N1392" s="325"/>
      <c r="O1392" s="99">
        <f t="shared" si="69"/>
        <v>0</v>
      </c>
      <c r="P1392" s="766"/>
      <c r="Q1392" s="242"/>
      <c r="R1392" s="242"/>
      <c r="S1392" s="382">
        <f t="shared" si="70"/>
        <v>0</v>
      </c>
      <c r="T1392" s="382">
        <f t="shared" si="71"/>
        <v>0</v>
      </c>
      <c r="U1392" s="11"/>
      <c r="V1392" s="8"/>
      <c r="W1392" s="8"/>
      <c r="AE1392" s="8"/>
    </row>
    <row r="1393" spans="1:31" x14ac:dyDescent="0.2">
      <c r="A1393" s="1175"/>
      <c r="B1393" s="1175"/>
      <c r="C1393" s="1175"/>
      <c r="D1393" s="894"/>
      <c r="E1393" s="367"/>
      <c r="F1393" s="1180"/>
      <c r="G1393" s="1216"/>
      <c r="H1393" s="19"/>
      <c r="I1393" s="19"/>
      <c r="J1393" s="1180"/>
      <c r="K1393" s="125"/>
      <c r="L1393" s="280"/>
      <c r="M1393" s="1218"/>
      <c r="N1393" s="325"/>
      <c r="O1393" s="99">
        <f t="shared" si="69"/>
        <v>0</v>
      </c>
      <c r="P1393" s="766"/>
      <c r="Q1393" s="242"/>
      <c r="R1393" s="242"/>
      <c r="S1393" s="382">
        <f t="shared" si="70"/>
        <v>0</v>
      </c>
      <c r="T1393" s="382">
        <f t="shared" si="71"/>
        <v>0</v>
      </c>
      <c r="U1393" s="11"/>
      <c r="V1393" s="8"/>
      <c r="W1393" s="8"/>
      <c r="AE1393" s="8"/>
    </row>
    <row r="1394" spans="1:31" x14ac:dyDescent="0.2">
      <c r="A1394" s="1175"/>
      <c r="B1394" s="1175"/>
      <c r="C1394" s="1175"/>
      <c r="D1394" s="894"/>
      <c r="E1394" s="367"/>
      <c r="F1394" s="1180"/>
      <c r="G1394" s="1216"/>
      <c r="H1394" s="19"/>
      <c r="I1394" s="19"/>
      <c r="J1394" s="1180"/>
      <c r="K1394" s="125"/>
      <c r="L1394" s="280"/>
      <c r="M1394" s="1218"/>
      <c r="N1394" s="325"/>
      <c r="O1394" s="99">
        <f t="shared" si="69"/>
        <v>0</v>
      </c>
      <c r="P1394" s="766"/>
      <c r="Q1394" s="242"/>
      <c r="R1394" s="242"/>
      <c r="S1394" s="382">
        <f t="shared" si="70"/>
        <v>0</v>
      </c>
      <c r="T1394" s="382">
        <f t="shared" si="71"/>
        <v>0</v>
      </c>
      <c r="U1394" s="11"/>
      <c r="V1394" s="8"/>
      <c r="W1394" s="8"/>
      <c r="AE1394" s="8"/>
    </row>
    <row r="1395" spans="1:31" x14ac:dyDescent="0.2">
      <c r="A1395" s="1175"/>
      <c r="B1395" s="1175"/>
      <c r="C1395" s="1175"/>
      <c r="D1395" s="894"/>
      <c r="E1395" s="367"/>
      <c r="F1395" s="1180"/>
      <c r="G1395" s="1216"/>
      <c r="H1395" s="19"/>
      <c r="I1395" s="19"/>
      <c r="J1395" s="1180"/>
      <c r="K1395" s="125"/>
      <c r="L1395" s="280"/>
      <c r="M1395" s="1218"/>
      <c r="N1395" s="325"/>
      <c r="O1395" s="99">
        <f t="shared" si="69"/>
        <v>0</v>
      </c>
      <c r="P1395" s="766"/>
      <c r="Q1395" s="242"/>
      <c r="R1395" s="242"/>
      <c r="S1395" s="382">
        <f t="shared" si="70"/>
        <v>0</v>
      </c>
      <c r="T1395" s="382">
        <f t="shared" si="71"/>
        <v>0</v>
      </c>
      <c r="U1395" s="11"/>
      <c r="V1395" s="8"/>
      <c r="W1395" s="8"/>
      <c r="AE1395" s="8"/>
    </row>
    <row r="1396" spans="1:31" x14ac:dyDescent="0.2">
      <c r="A1396" s="1175"/>
      <c r="B1396" s="1175"/>
      <c r="C1396" s="1175"/>
      <c r="D1396" s="894"/>
      <c r="E1396" s="367"/>
      <c r="F1396" s="1180"/>
      <c r="G1396" s="1216"/>
      <c r="H1396" s="19"/>
      <c r="I1396" s="19"/>
      <c r="J1396" s="1180"/>
      <c r="K1396" s="125"/>
      <c r="L1396" s="280"/>
      <c r="M1396" s="1218"/>
      <c r="N1396" s="325"/>
      <c r="O1396" s="99">
        <f t="shared" si="69"/>
        <v>0</v>
      </c>
      <c r="P1396" s="766"/>
      <c r="Q1396" s="242"/>
      <c r="R1396" s="242"/>
      <c r="S1396" s="382">
        <f t="shared" si="70"/>
        <v>0</v>
      </c>
      <c r="T1396" s="382">
        <f t="shared" si="71"/>
        <v>0</v>
      </c>
      <c r="U1396" s="11"/>
      <c r="V1396" s="8"/>
      <c r="W1396" s="8"/>
      <c r="AE1396" s="8"/>
    </row>
    <row r="1397" spans="1:31" x14ac:dyDescent="0.2">
      <c r="A1397" s="1175"/>
      <c r="B1397" s="1175"/>
      <c r="C1397" s="1175"/>
      <c r="D1397" s="894"/>
      <c r="E1397" s="367"/>
      <c r="F1397" s="1180"/>
      <c r="G1397" s="1216"/>
      <c r="H1397" s="19"/>
      <c r="I1397" s="19"/>
      <c r="J1397" s="1180"/>
      <c r="K1397" s="125"/>
      <c r="L1397" s="280"/>
      <c r="M1397" s="1218"/>
      <c r="N1397" s="325"/>
      <c r="O1397" s="99">
        <f t="shared" si="69"/>
        <v>0</v>
      </c>
      <c r="P1397" s="766"/>
      <c r="Q1397" s="242"/>
      <c r="R1397" s="242"/>
      <c r="S1397" s="382">
        <f t="shared" si="70"/>
        <v>0</v>
      </c>
      <c r="T1397" s="382">
        <f t="shared" si="71"/>
        <v>0</v>
      </c>
      <c r="U1397" s="11"/>
      <c r="V1397" s="8"/>
      <c r="W1397" s="8"/>
      <c r="AE1397" s="8"/>
    </row>
    <row r="1398" spans="1:31" x14ac:dyDescent="0.2">
      <c r="A1398" s="1175"/>
      <c r="B1398" s="1175"/>
      <c r="C1398" s="1175"/>
      <c r="D1398" s="894"/>
      <c r="E1398" s="367"/>
      <c r="F1398" s="1180"/>
      <c r="G1398" s="1216"/>
      <c r="H1398" s="19"/>
      <c r="I1398" s="19"/>
      <c r="J1398" s="1180"/>
      <c r="K1398" s="125"/>
      <c r="L1398" s="280"/>
      <c r="M1398" s="1218"/>
      <c r="N1398" s="325"/>
      <c r="O1398" s="99">
        <f t="shared" si="69"/>
        <v>0</v>
      </c>
      <c r="P1398" s="766"/>
      <c r="Q1398" s="242"/>
      <c r="R1398" s="242"/>
      <c r="S1398" s="382">
        <f t="shared" si="70"/>
        <v>0</v>
      </c>
      <c r="T1398" s="382">
        <f t="shared" si="71"/>
        <v>0</v>
      </c>
      <c r="U1398" s="11"/>
      <c r="V1398" s="8"/>
      <c r="W1398" s="8"/>
      <c r="AE1398" s="8"/>
    </row>
    <row r="1399" spans="1:31" x14ac:dyDescent="0.2">
      <c r="A1399" s="1175"/>
      <c r="B1399" s="1175"/>
      <c r="C1399" s="1175"/>
      <c r="D1399" s="894"/>
      <c r="E1399" s="367"/>
      <c r="F1399" s="1180"/>
      <c r="G1399" s="1216"/>
      <c r="H1399" s="19"/>
      <c r="I1399" s="19"/>
      <c r="J1399" s="1180"/>
      <c r="K1399" s="125"/>
      <c r="L1399" s="280"/>
      <c r="M1399" s="1218"/>
      <c r="N1399" s="325"/>
      <c r="O1399" s="99">
        <f t="shared" si="69"/>
        <v>0</v>
      </c>
      <c r="P1399" s="766"/>
      <c r="Q1399" s="242"/>
      <c r="R1399" s="242"/>
      <c r="S1399" s="382">
        <f t="shared" si="70"/>
        <v>0</v>
      </c>
      <c r="T1399" s="382">
        <f t="shared" si="71"/>
        <v>0</v>
      </c>
      <c r="U1399" s="11"/>
      <c r="V1399" s="8"/>
      <c r="W1399" s="8"/>
      <c r="AE1399" s="8"/>
    </row>
    <row r="1400" spans="1:31" x14ac:dyDescent="0.2">
      <c r="A1400" s="1175"/>
      <c r="B1400" s="1175"/>
      <c r="C1400" s="1175"/>
      <c r="D1400" s="894"/>
      <c r="E1400" s="367"/>
      <c r="F1400" s="1180"/>
      <c r="G1400" s="1216"/>
      <c r="H1400" s="19"/>
      <c r="I1400" s="19"/>
      <c r="J1400" s="1180"/>
      <c r="K1400" s="125"/>
      <c r="L1400" s="280"/>
      <c r="M1400" s="1218"/>
      <c r="N1400" s="325"/>
      <c r="O1400" s="99">
        <f t="shared" si="69"/>
        <v>0</v>
      </c>
      <c r="P1400" s="766"/>
      <c r="Q1400" s="242"/>
      <c r="R1400" s="242"/>
      <c r="S1400" s="382">
        <f t="shared" si="70"/>
        <v>0</v>
      </c>
      <c r="T1400" s="382">
        <f t="shared" si="71"/>
        <v>0</v>
      </c>
      <c r="U1400" s="11"/>
      <c r="V1400" s="8"/>
      <c r="W1400" s="8"/>
      <c r="AE1400" s="8"/>
    </row>
    <row r="1401" spans="1:31" x14ac:dyDescent="0.2">
      <c r="A1401" s="1175"/>
      <c r="B1401" s="1175"/>
      <c r="C1401" s="1175"/>
      <c r="D1401" s="894"/>
      <c r="E1401" s="367"/>
      <c r="F1401" s="1180"/>
      <c r="G1401" s="1216"/>
      <c r="H1401" s="19"/>
      <c r="I1401" s="19"/>
      <c r="J1401" s="1180"/>
      <c r="K1401" s="125"/>
      <c r="L1401" s="280"/>
      <c r="M1401" s="1218"/>
      <c r="N1401" s="325"/>
      <c r="O1401" s="99">
        <f t="shared" si="69"/>
        <v>0</v>
      </c>
      <c r="P1401" s="766"/>
      <c r="Q1401" s="242"/>
      <c r="R1401" s="242"/>
      <c r="S1401" s="382">
        <f t="shared" si="70"/>
        <v>0</v>
      </c>
      <c r="T1401" s="382">
        <f t="shared" si="71"/>
        <v>0</v>
      </c>
      <c r="U1401" s="11"/>
      <c r="V1401" s="8"/>
      <c r="W1401" s="8"/>
      <c r="AE1401" s="8"/>
    </row>
    <row r="1402" spans="1:31" x14ac:dyDescent="0.2">
      <c r="A1402" s="1175"/>
      <c r="B1402" s="1175"/>
      <c r="C1402" s="1175"/>
      <c r="D1402" s="894"/>
      <c r="E1402" s="367"/>
      <c r="F1402" s="1180"/>
      <c r="G1402" s="1216"/>
      <c r="H1402" s="19"/>
      <c r="I1402" s="19"/>
      <c r="J1402" s="1180"/>
      <c r="K1402" s="125"/>
      <c r="L1402" s="280"/>
      <c r="M1402" s="1218"/>
      <c r="N1402" s="325"/>
      <c r="O1402" s="99">
        <f t="shared" si="69"/>
        <v>0</v>
      </c>
      <c r="P1402" s="766"/>
      <c r="Q1402" s="242"/>
      <c r="R1402" s="242"/>
      <c r="S1402" s="382">
        <f t="shared" si="70"/>
        <v>0</v>
      </c>
      <c r="T1402" s="382">
        <f t="shared" si="71"/>
        <v>0</v>
      </c>
      <c r="U1402" s="11"/>
      <c r="V1402" s="8"/>
      <c r="W1402" s="8"/>
      <c r="AE1402" s="8"/>
    </row>
    <row r="1403" spans="1:31" x14ac:dyDescent="0.2">
      <c r="A1403" s="1175"/>
      <c r="B1403" s="1175"/>
      <c r="C1403" s="1175"/>
      <c r="D1403" s="894"/>
      <c r="E1403" s="367"/>
      <c r="F1403" s="1180"/>
      <c r="G1403" s="1216"/>
      <c r="H1403" s="19"/>
      <c r="I1403" s="19"/>
      <c r="J1403" s="1180"/>
      <c r="K1403" s="125"/>
      <c r="L1403" s="280"/>
      <c r="M1403" s="1218"/>
      <c r="N1403" s="325"/>
      <c r="O1403" s="99">
        <f t="shared" si="69"/>
        <v>0</v>
      </c>
      <c r="P1403" s="766"/>
      <c r="Q1403" s="242"/>
      <c r="R1403" s="242"/>
      <c r="S1403" s="382">
        <f t="shared" si="70"/>
        <v>0</v>
      </c>
      <c r="T1403" s="382">
        <f t="shared" si="71"/>
        <v>0</v>
      </c>
      <c r="U1403" s="11"/>
      <c r="V1403" s="8"/>
      <c r="W1403" s="8"/>
      <c r="AE1403" s="8"/>
    </row>
    <row r="1404" spans="1:31" x14ac:dyDescent="0.2">
      <c r="A1404" s="1175"/>
      <c r="B1404" s="1175"/>
      <c r="C1404" s="1175"/>
      <c r="D1404" s="894"/>
      <c r="E1404" s="367"/>
      <c r="F1404" s="1180"/>
      <c r="G1404" s="1216"/>
      <c r="H1404" s="19"/>
      <c r="I1404" s="19"/>
      <c r="J1404" s="1180"/>
      <c r="K1404" s="125"/>
      <c r="L1404" s="280"/>
      <c r="M1404" s="1218"/>
      <c r="N1404" s="325"/>
      <c r="O1404" s="99">
        <f t="shared" si="69"/>
        <v>0</v>
      </c>
      <c r="P1404" s="766"/>
      <c r="Q1404" s="242"/>
      <c r="R1404" s="242"/>
      <c r="S1404" s="382">
        <f t="shared" si="70"/>
        <v>0</v>
      </c>
      <c r="T1404" s="382">
        <f t="shared" si="71"/>
        <v>0</v>
      </c>
      <c r="U1404" s="11"/>
      <c r="V1404" s="8"/>
      <c r="W1404" s="8"/>
      <c r="AE1404" s="8"/>
    </row>
    <row r="1405" spans="1:31" x14ac:dyDescent="0.2">
      <c r="A1405" s="1175"/>
      <c r="B1405" s="1175"/>
      <c r="C1405" s="1175"/>
      <c r="D1405" s="894"/>
      <c r="E1405" s="367"/>
      <c r="F1405" s="1180"/>
      <c r="G1405" s="1216"/>
      <c r="H1405" s="19"/>
      <c r="I1405" s="19"/>
      <c r="J1405" s="1180"/>
      <c r="K1405" s="125"/>
      <c r="L1405" s="280"/>
      <c r="M1405" s="1218"/>
      <c r="N1405" s="325"/>
      <c r="O1405" s="99">
        <f t="shared" si="69"/>
        <v>0</v>
      </c>
      <c r="P1405" s="766"/>
      <c r="Q1405" s="242"/>
      <c r="R1405" s="242"/>
      <c r="S1405" s="382">
        <f t="shared" si="70"/>
        <v>0</v>
      </c>
      <c r="T1405" s="382">
        <f t="shared" si="71"/>
        <v>0</v>
      </c>
      <c r="U1405" s="11"/>
      <c r="V1405" s="8"/>
      <c r="W1405" s="8"/>
      <c r="AE1405" s="8"/>
    </row>
    <row r="1406" spans="1:31" x14ac:dyDescent="0.2">
      <c r="A1406" s="1175"/>
      <c r="B1406" s="1175"/>
      <c r="C1406" s="1175"/>
      <c r="D1406" s="894"/>
      <c r="E1406" s="367"/>
      <c r="F1406" s="1180"/>
      <c r="G1406" s="1216"/>
      <c r="H1406" s="19"/>
      <c r="I1406" s="19"/>
      <c r="J1406" s="1180"/>
      <c r="K1406" s="125"/>
      <c r="L1406" s="280"/>
      <c r="M1406" s="1218"/>
      <c r="N1406" s="325"/>
      <c r="O1406" s="99">
        <f t="shared" si="69"/>
        <v>0</v>
      </c>
      <c r="P1406" s="766"/>
      <c r="Q1406" s="242"/>
      <c r="R1406" s="242"/>
      <c r="S1406" s="382">
        <f t="shared" si="70"/>
        <v>0</v>
      </c>
      <c r="T1406" s="382">
        <f t="shared" si="71"/>
        <v>0</v>
      </c>
      <c r="U1406" s="11"/>
      <c r="V1406" s="8"/>
      <c r="W1406" s="8"/>
      <c r="AE1406" s="8"/>
    </row>
    <row r="1407" spans="1:31" x14ac:dyDescent="0.2">
      <c r="A1407" s="1175"/>
      <c r="B1407" s="1175"/>
      <c r="C1407" s="1175"/>
      <c r="D1407" s="894"/>
      <c r="E1407" s="367"/>
      <c r="F1407" s="1180"/>
      <c r="G1407" s="1216"/>
      <c r="H1407" s="19"/>
      <c r="I1407" s="19"/>
      <c r="J1407" s="1180"/>
      <c r="K1407" s="125"/>
      <c r="L1407" s="280"/>
      <c r="M1407" s="1218"/>
      <c r="N1407" s="325"/>
      <c r="O1407" s="99">
        <f t="shared" si="69"/>
        <v>0</v>
      </c>
      <c r="P1407" s="766"/>
      <c r="Q1407" s="242"/>
      <c r="R1407" s="242"/>
      <c r="S1407" s="382">
        <f t="shared" si="70"/>
        <v>0</v>
      </c>
      <c r="T1407" s="382">
        <f t="shared" si="71"/>
        <v>0</v>
      </c>
      <c r="U1407" s="11"/>
      <c r="V1407" s="8"/>
      <c r="W1407" s="8"/>
      <c r="AE1407" s="8"/>
    </row>
    <row r="1408" spans="1:31" x14ac:dyDescent="0.2">
      <c r="A1408" s="1175"/>
      <c r="B1408" s="1175"/>
      <c r="C1408" s="1175"/>
      <c r="D1408" s="894"/>
      <c r="E1408" s="367"/>
      <c r="F1408" s="1180"/>
      <c r="G1408" s="1216"/>
      <c r="H1408" s="19"/>
      <c r="I1408" s="19"/>
      <c r="J1408" s="1180"/>
      <c r="K1408" s="125"/>
      <c r="L1408" s="280"/>
      <c r="M1408" s="1218"/>
      <c r="N1408" s="325"/>
      <c r="O1408" s="99">
        <f t="shared" si="69"/>
        <v>0</v>
      </c>
      <c r="P1408" s="766"/>
      <c r="Q1408" s="242"/>
      <c r="R1408" s="242"/>
      <c r="S1408" s="382">
        <f t="shared" si="70"/>
        <v>0</v>
      </c>
      <c r="T1408" s="382">
        <f t="shared" si="71"/>
        <v>0</v>
      </c>
      <c r="U1408" s="11"/>
      <c r="V1408" s="8"/>
      <c r="W1408" s="8"/>
      <c r="AE1408" s="8"/>
    </row>
    <row r="1409" spans="1:31" x14ac:dyDescent="0.2">
      <c r="A1409" s="1175"/>
      <c r="B1409" s="1175"/>
      <c r="C1409" s="1175"/>
      <c r="D1409" s="894"/>
      <c r="E1409" s="367"/>
      <c r="F1409" s="1180"/>
      <c r="G1409" s="1216"/>
      <c r="H1409" s="19"/>
      <c r="I1409" s="19"/>
      <c r="J1409" s="1180"/>
      <c r="K1409" s="125"/>
      <c r="L1409" s="280"/>
      <c r="M1409" s="1218"/>
      <c r="N1409" s="325"/>
      <c r="O1409" s="99">
        <f t="shared" si="69"/>
        <v>0</v>
      </c>
      <c r="P1409" s="766"/>
      <c r="Q1409" s="242"/>
      <c r="R1409" s="242"/>
      <c r="S1409" s="382">
        <f t="shared" si="70"/>
        <v>0</v>
      </c>
      <c r="T1409" s="382">
        <f t="shared" si="71"/>
        <v>0</v>
      </c>
      <c r="U1409" s="11"/>
      <c r="V1409" s="8"/>
      <c r="W1409" s="8"/>
      <c r="AE1409" s="8"/>
    </row>
    <row r="1410" spans="1:31" x14ac:dyDescent="0.2">
      <c r="A1410" s="1175"/>
      <c r="B1410" s="1175"/>
      <c r="C1410" s="1175"/>
      <c r="D1410" s="894"/>
      <c r="E1410" s="367"/>
      <c r="F1410" s="1180"/>
      <c r="G1410" s="1216"/>
      <c r="H1410" s="19"/>
      <c r="I1410" s="19"/>
      <c r="J1410" s="1180"/>
      <c r="K1410" s="125"/>
      <c r="L1410" s="280"/>
      <c r="M1410" s="1218"/>
      <c r="N1410" s="325"/>
      <c r="O1410" s="99">
        <f t="shared" si="69"/>
        <v>0</v>
      </c>
      <c r="P1410" s="766"/>
      <c r="Q1410" s="242"/>
      <c r="R1410" s="242"/>
      <c r="S1410" s="382">
        <f t="shared" si="70"/>
        <v>0</v>
      </c>
      <c r="T1410" s="382">
        <f t="shared" si="71"/>
        <v>0</v>
      </c>
      <c r="U1410" s="11"/>
      <c r="V1410" s="8"/>
      <c r="W1410" s="8"/>
      <c r="AE1410" s="8"/>
    </row>
    <row r="1411" spans="1:31" x14ac:dyDescent="0.2">
      <c r="A1411" s="1175"/>
      <c r="B1411" s="1175"/>
      <c r="C1411" s="1175"/>
      <c r="D1411" s="894"/>
      <c r="E1411" s="367"/>
      <c r="F1411" s="1180"/>
      <c r="G1411" s="1216"/>
      <c r="H1411" s="19"/>
      <c r="I1411" s="19"/>
      <c r="J1411" s="1180"/>
      <c r="K1411" s="125"/>
      <c r="L1411" s="280"/>
      <c r="M1411" s="1218"/>
      <c r="N1411" s="325"/>
      <c r="O1411" s="99">
        <f t="shared" si="69"/>
        <v>0</v>
      </c>
      <c r="P1411" s="766"/>
      <c r="Q1411" s="242"/>
      <c r="R1411" s="242"/>
      <c r="S1411" s="382">
        <f t="shared" si="70"/>
        <v>0</v>
      </c>
      <c r="T1411" s="382">
        <f t="shared" si="71"/>
        <v>0</v>
      </c>
      <c r="U1411" s="11"/>
      <c r="V1411" s="8"/>
      <c r="W1411" s="8"/>
      <c r="AE1411" s="8"/>
    </row>
    <row r="1412" spans="1:31" x14ac:dyDescent="0.2">
      <c r="A1412" s="1176"/>
      <c r="B1412" s="1176"/>
      <c r="C1412" s="1177"/>
      <c r="D1412" s="894"/>
      <c r="E1412" s="367"/>
      <c r="F1412" s="1180"/>
      <c r="G1412" s="1216"/>
      <c r="H1412" s="91"/>
      <c r="I1412" s="90"/>
      <c r="J1412" s="1181"/>
      <c r="K1412" s="125"/>
      <c r="L1412" s="280"/>
      <c r="M1412" s="280"/>
      <c r="N1412" s="325"/>
      <c r="O1412" s="99">
        <f t="shared" si="69"/>
        <v>0</v>
      </c>
      <c r="P1412" s="767"/>
      <c r="Q1412" s="262"/>
      <c r="R1412" s="242"/>
      <c r="S1412" s="382">
        <f t="shared" si="70"/>
        <v>0</v>
      </c>
      <c r="T1412" s="382">
        <f t="shared" si="71"/>
        <v>0</v>
      </c>
      <c r="U1412" s="11"/>
      <c r="V1412" s="8"/>
      <c r="W1412" s="8"/>
      <c r="AE1412" s="8"/>
    </row>
    <row r="1413" spans="1:31" x14ac:dyDescent="0.2">
      <c r="A1413" s="1176"/>
      <c r="B1413" s="1178"/>
      <c r="C1413" s="1175"/>
      <c r="D1413" s="894"/>
      <c r="E1413" s="367"/>
      <c r="F1413" s="1180"/>
      <c r="G1413" s="1216"/>
      <c r="H1413" s="91"/>
      <c r="I1413" s="90"/>
      <c r="J1413" s="1181"/>
      <c r="K1413" s="125"/>
      <c r="L1413" s="280"/>
      <c r="M1413" s="280"/>
      <c r="N1413" s="325"/>
      <c r="O1413" s="99">
        <f t="shared" si="69"/>
        <v>0</v>
      </c>
      <c r="P1413" s="767"/>
      <c r="Q1413" s="262"/>
      <c r="R1413" s="242"/>
      <c r="S1413" s="382">
        <f t="shared" si="70"/>
        <v>0</v>
      </c>
      <c r="T1413" s="382">
        <f t="shared" si="71"/>
        <v>0</v>
      </c>
      <c r="U1413" s="11"/>
      <c r="V1413" s="8"/>
      <c r="W1413" s="8"/>
      <c r="AE1413" s="8"/>
    </row>
    <row r="1414" spans="1:31" x14ac:dyDescent="0.2">
      <c r="A1414" s="1175"/>
      <c r="B1414" s="1175"/>
      <c r="C1414" s="1175"/>
      <c r="D1414" s="894"/>
      <c r="E1414" s="367"/>
      <c r="F1414" s="1180"/>
      <c r="G1414" s="1216"/>
      <c r="H1414" s="19"/>
      <c r="I1414" s="19"/>
      <c r="J1414" s="1180"/>
      <c r="K1414" s="125"/>
      <c r="L1414" s="280"/>
      <c r="M1414" s="1218"/>
      <c r="N1414" s="325"/>
      <c r="O1414" s="99">
        <f t="shared" si="69"/>
        <v>0</v>
      </c>
      <c r="P1414" s="766"/>
      <c r="Q1414" s="242"/>
      <c r="R1414" s="242"/>
      <c r="S1414" s="382">
        <f t="shared" si="70"/>
        <v>0</v>
      </c>
      <c r="T1414" s="382">
        <f t="shared" si="71"/>
        <v>0</v>
      </c>
      <c r="U1414" s="11"/>
      <c r="V1414" s="8"/>
      <c r="W1414" s="8"/>
      <c r="AE1414" s="8"/>
    </row>
    <row r="1415" spans="1:31" x14ac:dyDescent="0.2">
      <c r="A1415" s="1175"/>
      <c r="B1415" s="1175"/>
      <c r="C1415" s="1175"/>
      <c r="D1415" s="894"/>
      <c r="E1415" s="367"/>
      <c r="F1415" s="1180"/>
      <c r="G1415" s="1216"/>
      <c r="H1415" s="19"/>
      <c r="I1415" s="19"/>
      <c r="J1415" s="1180"/>
      <c r="K1415" s="125"/>
      <c r="L1415" s="280"/>
      <c r="M1415" s="1218"/>
      <c r="N1415" s="325"/>
      <c r="O1415" s="99">
        <f t="shared" si="69"/>
        <v>0</v>
      </c>
      <c r="P1415" s="766"/>
      <c r="Q1415" s="242"/>
      <c r="R1415" s="242"/>
      <c r="S1415" s="382">
        <f t="shared" si="70"/>
        <v>0</v>
      </c>
      <c r="T1415" s="382">
        <f t="shared" si="71"/>
        <v>0</v>
      </c>
      <c r="U1415" s="11"/>
      <c r="V1415" s="8"/>
      <c r="W1415" s="8"/>
      <c r="AE1415" s="8"/>
    </row>
    <row r="1416" spans="1:31" x14ac:dyDescent="0.2">
      <c r="A1416" s="1175"/>
      <c r="B1416" s="1175"/>
      <c r="C1416" s="1175"/>
      <c r="D1416" s="894"/>
      <c r="E1416" s="367"/>
      <c r="F1416" s="1180"/>
      <c r="G1416" s="1216"/>
      <c r="H1416" s="19"/>
      <c r="I1416" s="19"/>
      <c r="J1416" s="1180"/>
      <c r="K1416" s="125"/>
      <c r="L1416" s="280"/>
      <c r="M1416" s="1218"/>
      <c r="N1416" s="325"/>
      <c r="O1416" s="99">
        <f t="shared" si="69"/>
        <v>0</v>
      </c>
      <c r="P1416" s="766"/>
      <c r="Q1416" s="242"/>
      <c r="R1416" s="242"/>
      <c r="S1416" s="382">
        <f t="shared" si="70"/>
        <v>0</v>
      </c>
      <c r="T1416" s="382">
        <f t="shared" si="71"/>
        <v>0</v>
      </c>
      <c r="U1416" s="11"/>
      <c r="V1416" s="8"/>
      <c r="W1416" s="8"/>
      <c r="AE1416" s="8"/>
    </row>
    <row r="1417" spans="1:31" x14ac:dyDescent="0.2">
      <c r="A1417" s="1175"/>
      <c r="B1417" s="1175"/>
      <c r="C1417" s="1175"/>
      <c r="D1417" s="894"/>
      <c r="E1417" s="367"/>
      <c r="F1417" s="1180"/>
      <c r="G1417" s="1216"/>
      <c r="H1417" s="19"/>
      <c r="I1417" s="19"/>
      <c r="J1417" s="1180"/>
      <c r="K1417" s="125"/>
      <c r="L1417" s="280"/>
      <c r="M1417" s="1218"/>
      <c r="N1417" s="325"/>
      <c r="O1417" s="99">
        <f t="shared" si="69"/>
        <v>0</v>
      </c>
      <c r="P1417" s="766"/>
      <c r="Q1417" s="242"/>
      <c r="R1417" s="242"/>
      <c r="S1417" s="382">
        <f t="shared" si="70"/>
        <v>0</v>
      </c>
      <c r="T1417" s="382">
        <f t="shared" si="71"/>
        <v>0</v>
      </c>
      <c r="U1417" s="11"/>
      <c r="V1417" s="8"/>
      <c r="W1417" s="8"/>
      <c r="AE1417" s="8"/>
    </row>
    <row r="1418" spans="1:31" x14ac:dyDescent="0.2">
      <c r="A1418" s="1175"/>
      <c r="B1418" s="1175"/>
      <c r="C1418" s="1175"/>
      <c r="D1418" s="894"/>
      <c r="E1418" s="367"/>
      <c r="F1418" s="1180"/>
      <c r="G1418" s="1216"/>
      <c r="H1418" s="19"/>
      <c r="I1418" s="19"/>
      <c r="J1418" s="1180"/>
      <c r="K1418" s="125"/>
      <c r="L1418" s="280"/>
      <c r="M1418" s="1218"/>
      <c r="N1418" s="325"/>
      <c r="O1418" s="99">
        <f t="shared" si="69"/>
        <v>0</v>
      </c>
      <c r="P1418" s="766"/>
      <c r="Q1418" s="242"/>
      <c r="R1418" s="242"/>
      <c r="S1418" s="382">
        <f t="shared" si="70"/>
        <v>0</v>
      </c>
      <c r="T1418" s="382">
        <f t="shared" si="71"/>
        <v>0</v>
      </c>
      <c r="U1418" s="11"/>
      <c r="V1418" s="8"/>
      <c r="W1418" s="8"/>
      <c r="AE1418" s="8"/>
    </row>
    <row r="1419" spans="1:31" x14ac:dyDescent="0.2">
      <c r="A1419" s="1175"/>
      <c r="B1419" s="1175"/>
      <c r="C1419" s="1175"/>
      <c r="D1419" s="894"/>
      <c r="E1419" s="367"/>
      <c r="F1419" s="1180"/>
      <c r="G1419" s="1216"/>
      <c r="H1419" s="19"/>
      <c r="I1419" s="19"/>
      <c r="J1419" s="1180"/>
      <c r="K1419" s="125"/>
      <c r="L1419" s="280"/>
      <c r="M1419" s="1218"/>
      <c r="N1419" s="325"/>
      <c r="O1419" s="99">
        <f t="shared" si="69"/>
        <v>0</v>
      </c>
      <c r="P1419" s="766"/>
      <c r="Q1419" s="242"/>
      <c r="R1419" s="242"/>
      <c r="S1419" s="382">
        <f t="shared" si="70"/>
        <v>0</v>
      </c>
      <c r="T1419" s="382">
        <f t="shared" si="71"/>
        <v>0</v>
      </c>
      <c r="U1419" s="11"/>
      <c r="V1419" s="8"/>
      <c r="W1419" s="8"/>
      <c r="AE1419" s="8"/>
    </row>
    <row r="1420" spans="1:31" x14ac:dyDescent="0.2">
      <c r="A1420" s="1175"/>
      <c r="B1420" s="1175"/>
      <c r="C1420" s="1175"/>
      <c r="D1420" s="894"/>
      <c r="E1420" s="367"/>
      <c r="F1420" s="1180"/>
      <c r="G1420" s="1216"/>
      <c r="H1420" s="19"/>
      <c r="I1420" s="19"/>
      <c r="J1420" s="1180"/>
      <c r="K1420" s="125"/>
      <c r="L1420" s="280"/>
      <c r="M1420" s="1218"/>
      <c r="N1420" s="325"/>
      <c r="O1420" s="99">
        <f t="shared" si="69"/>
        <v>0</v>
      </c>
      <c r="P1420" s="766"/>
      <c r="Q1420" s="242"/>
      <c r="R1420" s="242"/>
      <c r="S1420" s="382">
        <f t="shared" si="70"/>
        <v>0</v>
      </c>
      <c r="T1420" s="382">
        <f t="shared" si="71"/>
        <v>0</v>
      </c>
      <c r="U1420" s="11"/>
      <c r="V1420" s="8"/>
      <c r="W1420" s="8"/>
      <c r="AE1420" s="8"/>
    </row>
    <row r="1421" spans="1:31" x14ac:dyDescent="0.2">
      <c r="A1421" s="1175"/>
      <c r="B1421" s="1175"/>
      <c r="C1421" s="1175"/>
      <c r="D1421" s="894"/>
      <c r="E1421" s="367"/>
      <c r="F1421" s="1180"/>
      <c r="G1421" s="1216"/>
      <c r="H1421" s="19"/>
      <c r="I1421" s="19"/>
      <c r="J1421" s="1180"/>
      <c r="K1421" s="125"/>
      <c r="L1421" s="280"/>
      <c r="M1421" s="1218"/>
      <c r="N1421" s="325"/>
      <c r="O1421" s="99">
        <f t="shared" si="69"/>
        <v>0</v>
      </c>
      <c r="P1421" s="766"/>
      <c r="Q1421" s="242"/>
      <c r="R1421" s="242"/>
      <c r="S1421" s="382">
        <f t="shared" si="70"/>
        <v>0</v>
      </c>
      <c r="T1421" s="382">
        <f t="shared" si="71"/>
        <v>0</v>
      </c>
      <c r="U1421" s="11"/>
      <c r="V1421" s="8"/>
      <c r="W1421" s="8"/>
      <c r="AE1421" s="8"/>
    </row>
    <row r="1422" spans="1:31" x14ac:dyDescent="0.2">
      <c r="A1422" s="1175"/>
      <c r="B1422" s="1175"/>
      <c r="C1422" s="1175"/>
      <c r="D1422" s="894"/>
      <c r="E1422" s="367"/>
      <c r="F1422" s="1180"/>
      <c r="G1422" s="1216"/>
      <c r="H1422" s="19"/>
      <c r="I1422" s="19"/>
      <c r="J1422" s="1180"/>
      <c r="K1422" s="125"/>
      <c r="L1422" s="280"/>
      <c r="M1422" s="1218"/>
      <c r="N1422" s="325"/>
      <c r="O1422" s="99">
        <f t="shared" si="69"/>
        <v>0</v>
      </c>
      <c r="P1422" s="766"/>
      <c r="Q1422" s="242"/>
      <c r="R1422" s="242"/>
      <c r="S1422" s="382">
        <f t="shared" si="70"/>
        <v>0</v>
      </c>
      <c r="T1422" s="382">
        <f t="shared" si="71"/>
        <v>0</v>
      </c>
      <c r="U1422" s="11"/>
      <c r="V1422" s="8"/>
      <c r="W1422" s="8"/>
      <c r="AE1422" s="8"/>
    </row>
    <row r="1423" spans="1:31" x14ac:dyDescent="0.2">
      <c r="A1423" s="1175"/>
      <c r="B1423" s="1175"/>
      <c r="C1423" s="1175"/>
      <c r="D1423" s="894"/>
      <c r="E1423" s="367"/>
      <c r="F1423" s="1180"/>
      <c r="G1423" s="1216"/>
      <c r="H1423" s="19"/>
      <c r="I1423" s="19"/>
      <c r="J1423" s="1180"/>
      <c r="K1423" s="125"/>
      <c r="L1423" s="280"/>
      <c r="M1423" s="1218"/>
      <c r="N1423" s="325"/>
      <c r="O1423" s="99">
        <f t="shared" si="69"/>
        <v>0</v>
      </c>
      <c r="P1423" s="766"/>
      <c r="Q1423" s="242"/>
      <c r="R1423" s="242"/>
      <c r="S1423" s="382">
        <f t="shared" si="70"/>
        <v>0</v>
      </c>
      <c r="T1423" s="382">
        <f t="shared" si="71"/>
        <v>0</v>
      </c>
      <c r="U1423" s="11"/>
      <c r="V1423" s="8"/>
      <c r="W1423" s="8"/>
      <c r="AE1423" s="8"/>
    </row>
    <row r="1424" spans="1:31" x14ac:dyDescent="0.2">
      <c r="A1424" s="1175"/>
      <c r="B1424" s="1175"/>
      <c r="C1424" s="1175"/>
      <c r="D1424" s="894"/>
      <c r="E1424" s="367"/>
      <c r="F1424" s="1180"/>
      <c r="G1424" s="1216"/>
      <c r="H1424" s="19"/>
      <c r="I1424" s="19"/>
      <c r="J1424" s="1180"/>
      <c r="K1424" s="125"/>
      <c r="L1424" s="280"/>
      <c r="M1424" s="1218"/>
      <c r="N1424" s="325"/>
      <c r="O1424" s="99">
        <f t="shared" si="69"/>
        <v>0</v>
      </c>
      <c r="P1424" s="766"/>
      <c r="Q1424" s="242"/>
      <c r="R1424" s="242"/>
      <c r="S1424" s="382">
        <f t="shared" si="70"/>
        <v>0</v>
      </c>
      <c r="T1424" s="382">
        <f t="shared" si="71"/>
        <v>0</v>
      </c>
      <c r="U1424" s="11"/>
      <c r="V1424" s="8"/>
      <c r="W1424" s="8"/>
      <c r="AE1424" s="8"/>
    </row>
    <row r="1425" spans="1:31" x14ac:dyDescent="0.2">
      <c r="A1425" s="1175"/>
      <c r="B1425" s="1175"/>
      <c r="C1425" s="1175"/>
      <c r="D1425" s="894"/>
      <c r="E1425" s="367"/>
      <c r="F1425" s="1180"/>
      <c r="G1425" s="1216"/>
      <c r="H1425" s="19"/>
      <c r="I1425" s="19"/>
      <c r="J1425" s="1180"/>
      <c r="K1425" s="125"/>
      <c r="L1425" s="280"/>
      <c r="M1425" s="1218"/>
      <c r="N1425" s="325"/>
      <c r="O1425" s="99">
        <f t="shared" si="69"/>
        <v>0</v>
      </c>
      <c r="P1425" s="766"/>
      <c r="Q1425" s="242"/>
      <c r="R1425" s="242"/>
      <c r="S1425" s="382">
        <f t="shared" si="70"/>
        <v>0</v>
      </c>
      <c r="T1425" s="382">
        <f t="shared" si="71"/>
        <v>0</v>
      </c>
      <c r="U1425" s="11"/>
      <c r="V1425" s="8"/>
      <c r="W1425" s="8"/>
      <c r="AE1425" s="8"/>
    </row>
    <row r="1426" spans="1:31" x14ac:dyDescent="0.2">
      <c r="A1426" s="1175"/>
      <c r="B1426" s="1175"/>
      <c r="C1426" s="1175"/>
      <c r="D1426" s="894"/>
      <c r="E1426" s="367"/>
      <c r="F1426" s="1180"/>
      <c r="G1426" s="1216"/>
      <c r="H1426" s="19"/>
      <c r="I1426" s="19"/>
      <c r="J1426" s="1180"/>
      <c r="K1426" s="125"/>
      <c r="L1426" s="280"/>
      <c r="M1426" s="1218"/>
      <c r="N1426" s="325"/>
      <c r="O1426" s="99">
        <f t="shared" si="69"/>
        <v>0</v>
      </c>
      <c r="P1426" s="766"/>
      <c r="Q1426" s="242"/>
      <c r="R1426" s="242"/>
      <c r="S1426" s="382">
        <f t="shared" si="70"/>
        <v>0</v>
      </c>
      <c r="T1426" s="382">
        <f t="shared" si="71"/>
        <v>0</v>
      </c>
      <c r="U1426" s="11"/>
      <c r="V1426" s="8"/>
      <c r="W1426" s="8"/>
      <c r="AE1426" s="8"/>
    </row>
    <row r="1427" spans="1:31" x14ac:dyDescent="0.2">
      <c r="A1427" s="1175"/>
      <c r="B1427" s="1175"/>
      <c r="C1427" s="1175"/>
      <c r="D1427" s="894"/>
      <c r="E1427" s="367"/>
      <c r="F1427" s="1180"/>
      <c r="G1427" s="1216"/>
      <c r="H1427" s="19"/>
      <c r="I1427" s="19"/>
      <c r="J1427" s="1180"/>
      <c r="K1427" s="125"/>
      <c r="L1427" s="280"/>
      <c r="M1427" s="1218"/>
      <c r="N1427" s="325"/>
      <c r="O1427" s="99">
        <f t="shared" si="69"/>
        <v>0</v>
      </c>
      <c r="P1427" s="766"/>
      <c r="Q1427" s="242"/>
      <c r="R1427" s="242"/>
      <c r="S1427" s="382">
        <f t="shared" si="70"/>
        <v>0</v>
      </c>
      <c r="T1427" s="382">
        <f t="shared" si="71"/>
        <v>0</v>
      </c>
      <c r="U1427" s="11"/>
      <c r="V1427" s="8"/>
      <c r="W1427" s="8"/>
      <c r="AE1427" s="8"/>
    </row>
    <row r="1428" spans="1:31" x14ac:dyDescent="0.2">
      <c r="A1428" s="1175"/>
      <c r="B1428" s="1175"/>
      <c r="C1428" s="1175"/>
      <c r="D1428" s="894"/>
      <c r="E1428" s="367"/>
      <c r="F1428" s="1180"/>
      <c r="G1428" s="1216"/>
      <c r="H1428" s="19"/>
      <c r="I1428" s="19"/>
      <c r="J1428" s="1180"/>
      <c r="K1428" s="125"/>
      <c r="L1428" s="280"/>
      <c r="M1428" s="1218"/>
      <c r="N1428" s="325"/>
      <c r="O1428" s="99">
        <f t="shared" si="69"/>
        <v>0</v>
      </c>
      <c r="P1428" s="766"/>
      <c r="Q1428" s="242"/>
      <c r="R1428" s="242"/>
      <c r="S1428" s="382">
        <f t="shared" si="70"/>
        <v>0</v>
      </c>
      <c r="T1428" s="382">
        <f t="shared" si="71"/>
        <v>0</v>
      </c>
      <c r="U1428" s="11"/>
      <c r="V1428" s="8"/>
      <c r="W1428" s="8"/>
      <c r="AE1428" s="8"/>
    </row>
    <row r="1429" spans="1:31" x14ac:dyDescent="0.2">
      <c r="A1429" s="1175"/>
      <c r="B1429" s="1175"/>
      <c r="C1429" s="1175"/>
      <c r="D1429" s="894"/>
      <c r="E1429" s="367"/>
      <c r="F1429" s="1180"/>
      <c r="G1429" s="1216"/>
      <c r="H1429" s="19"/>
      <c r="I1429" s="19"/>
      <c r="J1429" s="1180"/>
      <c r="K1429" s="125"/>
      <c r="L1429" s="280"/>
      <c r="M1429" s="1218"/>
      <c r="N1429" s="325"/>
      <c r="O1429" s="99">
        <f t="shared" si="69"/>
        <v>0</v>
      </c>
      <c r="P1429" s="766"/>
      <c r="Q1429" s="242"/>
      <c r="R1429" s="242"/>
      <c r="S1429" s="382">
        <f t="shared" si="70"/>
        <v>0</v>
      </c>
      <c r="T1429" s="382">
        <f t="shared" si="71"/>
        <v>0</v>
      </c>
      <c r="U1429" s="11"/>
      <c r="V1429" s="8"/>
      <c r="W1429" s="8"/>
      <c r="AE1429" s="8"/>
    </row>
    <row r="1430" spans="1:31" x14ac:dyDescent="0.2">
      <c r="A1430" s="1175"/>
      <c r="B1430" s="1175"/>
      <c r="C1430" s="1175"/>
      <c r="D1430" s="894"/>
      <c r="E1430" s="367"/>
      <c r="F1430" s="1180"/>
      <c r="G1430" s="1216"/>
      <c r="H1430" s="19"/>
      <c r="I1430" s="19"/>
      <c r="J1430" s="1180"/>
      <c r="K1430" s="125"/>
      <c r="L1430" s="280"/>
      <c r="M1430" s="1218"/>
      <c r="N1430" s="325"/>
      <c r="O1430" s="99">
        <f t="shared" si="69"/>
        <v>0</v>
      </c>
      <c r="P1430" s="766"/>
      <c r="Q1430" s="242"/>
      <c r="R1430" s="242"/>
      <c r="S1430" s="382">
        <f t="shared" si="70"/>
        <v>0</v>
      </c>
      <c r="T1430" s="382">
        <f t="shared" si="71"/>
        <v>0</v>
      </c>
      <c r="U1430" s="11"/>
      <c r="V1430" s="8"/>
      <c r="W1430" s="8"/>
      <c r="AE1430" s="8"/>
    </row>
    <row r="1431" spans="1:31" x14ac:dyDescent="0.2">
      <c r="A1431" s="1175"/>
      <c r="B1431" s="1175"/>
      <c r="C1431" s="1175"/>
      <c r="D1431" s="894"/>
      <c r="E1431" s="367"/>
      <c r="F1431" s="1180"/>
      <c r="G1431" s="1216"/>
      <c r="H1431" s="19"/>
      <c r="I1431" s="19"/>
      <c r="J1431" s="1180"/>
      <c r="K1431" s="125"/>
      <c r="L1431" s="280"/>
      <c r="M1431" s="1218"/>
      <c r="N1431" s="325"/>
      <c r="O1431" s="99">
        <f t="shared" si="69"/>
        <v>0</v>
      </c>
      <c r="P1431" s="766"/>
      <c r="Q1431" s="242"/>
      <c r="R1431" s="242"/>
      <c r="S1431" s="382">
        <f t="shared" si="70"/>
        <v>0</v>
      </c>
      <c r="T1431" s="382">
        <f t="shared" si="71"/>
        <v>0</v>
      </c>
      <c r="U1431" s="11"/>
      <c r="V1431" s="8"/>
      <c r="W1431" s="8"/>
      <c r="AE1431" s="8"/>
    </row>
    <row r="1432" spans="1:31" x14ac:dyDescent="0.2">
      <c r="A1432" s="1175"/>
      <c r="B1432" s="1175"/>
      <c r="C1432" s="1175"/>
      <c r="D1432" s="894"/>
      <c r="E1432" s="367"/>
      <c r="F1432" s="1180"/>
      <c r="G1432" s="1216"/>
      <c r="H1432" s="19"/>
      <c r="I1432" s="19"/>
      <c r="J1432" s="1180"/>
      <c r="K1432" s="125"/>
      <c r="L1432" s="280"/>
      <c r="M1432" s="1218"/>
      <c r="N1432" s="325"/>
      <c r="O1432" s="99">
        <f t="shared" si="69"/>
        <v>0</v>
      </c>
      <c r="P1432" s="766"/>
      <c r="Q1432" s="242"/>
      <c r="R1432" s="242"/>
      <c r="S1432" s="382">
        <f t="shared" si="70"/>
        <v>0</v>
      </c>
      <c r="T1432" s="382">
        <f t="shared" si="71"/>
        <v>0</v>
      </c>
      <c r="U1432" s="11"/>
      <c r="V1432" s="8"/>
      <c r="W1432" s="8"/>
      <c r="AE1432" s="8"/>
    </row>
    <row r="1433" spans="1:31" x14ac:dyDescent="0.2">
      <c r="A1433" s="1175"/>
      <c r="B1433" s="1175"/>
      <c r="C1433" s="1175"/>
      <c r="D1433" s="894"/>
      <c r="E1433" s="367"/>
      <c r="F1433" s="1180"/>
      <c r="G1433" s="1216"/>
      <c r="H1433" s="19"/>
      <c r="I1433" s="19"/>
      <c r="J1433" s="1180"/>
      <c r="K1433" s="125"/>
      <c r="L1433" s="280"/>
      <c r="M1433" s="1218"/>
      <c r="N1433" s="325"/>
      <c r="O1433" s="99">
        <f t="shared" si="69"/>
        <v>0</v>
      </c>
      <c r="P1433" s="766"/>
      <c r="Q1433" s="242"/>
      <c r="R1433" s="242"/>
      <c r="S1433" s="382">
        <f t="shared" si="70"/>
        <v>0</v>
      </c>
      <c r="T1433" s="382">
        <f t="shared" si="71"/>
        <v>0</v>
      </c>
      <c r="U1433" s="11"/>
      <c r="V1433" s="8"/>
      <c r="W1433" s="8"/>
      <c r="AE1433" s="8"/>
    </row>
    <row r="1434" spans="1:31" x14ac:dyDescent="0.2">
      <c r="A1434" s="1175"/>
      <c r="B1434" s="1175"/>
      <c r="C1434" s="1175"/>
      <c r="D1434" s="894"/>
      <c r="E1434" s="367"/>
      <c r="F1434" s="1180"/>
      <c r="G1434" s="1216"/>
      <c r="H1434" s="19"/>
      <c r="I1434" s="19"/>
      <c r="J1434" s="1180"/>
      <c r="K1434" s="125"/>
      <c r="L1434" s="280"/>
      <c r="M1434" s="1218"/>
      <c r="N1434" s="325"/>
      <c r="O1434" s="99">
        <f t="shared" si="69"/>
        <v>0</v>
      </c>
      <c r="P1434" s="766"/>
      <c r="Q1434" s="242"/>
      <c r="R1434" s="242"/>
      <c r="S1434" s="382">
        <f t="shared" si="70"/>
        <v>0</v>
      </c>
      <c r="T1434" s="382">
        <f t="shared" si="71"/>
        <v>0</v>
      </c>
      <c r="U1434" s="11"/>
      <c r="V1434" s="8"/>
      <c r="W1434" s="8"/>
      <c r="AE1434" s="8"/>
    </row>
    <row r="1435" spans="1:31" x14ac:dyDescent="0.2">
      <c r="A1435" s="1175"/>
      <c r="B1435" s="1175"/>
      <c r="C1435" s="1175"/>
      <c r="D1435" s="894"/>
      <c r="E1435" s="367"/>
      <c r="F1435" s="1180"/>
      <c r="G1435" s="1216"/>
      <c r="H1435" s="19"/>
      <c r="I1435" s="19"/>
      <c r="J1435" s="1180"/>
      <c r="K1435" s="125"/>
      <c r="L1435" s="280"/>
      <c r="M1435" s="1218"/>
      <c r="N1435" s="325"/>
      <c r="O1435" s="99">
        <f t="shared" si="69"/>
        <v>0</v>
      </c>
      <c r="P1435" s="766"/>
      <c r="Q1435" s="242"/>
      <c r="R1435" s="242"/>
      <c r="S1435" s="382">
        <f t="shared" si="70"/>
        <v>0</v>
      </c>
      <c r="T1435" s="382">
        <f t="shared" si="71"/>
        <v>0</v>
      </c>
      <c r="U1435" s="11"/>
      <c r="V1435" s="8"/>
      <c r="W1435" s="8"/>
      <c r="AE1435" s="8"/>
    </row>
    <row r="1436" spans="1:31" x14ac:dyDescent="0.2">
      <c r="A1436" s="1175"/>
      <c r="B1436" s="1175"/>
      <c r="C1436" s="1175"/>
      <c r="D1436" s="894"/>
      <c r="E1436" s="367"/>
      <c r="F1436" s="1180"/>
      <c r="G1436" s="1216"/>
      <c r="H1436" s="19"/>
      <c r="I1436" s="19"/>
      <c r="J1436" s="1180"/>
      <c r="K1436" s="125"/>
      <c r="L1436" s="280"/>
      <c r="M1436" s="1218"/>
      <c r="N1436" s="325"/>
      <c r="O1436" s="99">
        <f t="shared" si="69"/>
        <v>0</v>
      </c>
      <c r="P1436" s="766"/>
      <c r="Q1436" s="242"/>
      <c r="R1436" s="242"/>
      <c r="S1436" s="382">
        <f t="shared" si="70"/>
        <v>0</v>
      </c>
      <c r="T1436" s="382">
        <f t="shared" si="71"/>
        <v>0</v>
      </c>
      <c r="U1436" s="11"/>
      <c r="V1436" s="8"/>
      <c r="W1436" s="8"/>
      <c r="AE1436" s="8"/>
    </row>
    <row r="1437" spans="1:31" x14ac:dyDescent="0.2">
      <c r="A1437" s="1175"/>
      <c r="B1437" s="1175"/>
      <c r="C1437" s="1175"/>
      <c r="D1437" s="894"/>
      <c r="E1437" s="367"/>
      <c r="F1437" s="1180"/>
      <c r="G1437" s="1216"/>
      <c r="H1437" s="19"/>
      <c r="I1437" s="19"/>
      <c r="J1437" s="1180"/>
      <c r="K1437" s="125"/>
      <c r="L1437" s="280"/>
      <c r="M1437" s="1218"/>
      <c r="N1437" s="325"/>
      <c r="O1437" s="99">
        <f t="shared" si="69"/>
        <v>0</v>
      </c>
      <c r="P1437" s="766"/>
      <c r="Q1437" s="242"/>
      <c r="R1437" s="242"/>
      <c r="S1437" s="382">
        <f t="shared" si="70"/>
        <v>0</v>
      </c>
      <c r="T1437" s="382">
        <f t="shared" si="71"/>
        <v>0</v>
      </c>
      <c r="U1437" s="11"/>
      <c r="V1437" s="8"/>
      <c r="W1437" s="8"/>
      <c r="AE1437" s="8"/>
    </row>
    <row r="1438" spans="1:31" x14ac:dyDescent="0.2">
      <c r="A1438" s="1175"/>
      <c r="B1438" s="1175"/>
      <c r="C1438" s="1175"/>
      <c r="D1438" s="894"/>
      <c r="E1438" s="367"/>
      <c r="F1438" s="1180"/>
      <c r="G1438" s="1216"/>
      <c r="H1438" s="19"/>
      <c r="I1438" s="19"/>
      <c r="J1438" s="1180"/>
      <c r="K1438" s="125"/>
      <c r="L1438" s="280"/>
      <c r="M1438" s="1218"/>
      <c r="N1438" s="325"/>
      <c r="O1438" s="99">
        <f t="shared" si="69"/>
        <v>0</v>
      </c>
      <c r="P1438" s="766"/>
      <c r="Q1438" s="242"/>
      <c r="R1438" s="242"/>
      <c r="S1438" s="382">
        <f t="shared" si="70"/>
        <v>0</v>
      </c>
      <c r="T1438" s="382">
        <f t="shared" si="71"/>
        <v>0</v>
      </c>
      <c r="U1438" s="11"/>
      <c r="V1438" s="8"/>
      <c r="W1438" s="8"/>
      <c r="AE1438" s="8"/>
    </row>
    <row r="1439" spans="1:31" x14ac:dyDescent="0.2">
      <c r="A1439" s="1175"/>
      <c r="B1439" s="1175"/>
      <c r="C1439" s="1175"/>
      <c r="D1439" s="894"/>
      <c r="E1439" s="367"/>
      <c r="F1439" s="1180"/>
      <c r="G1439" s="1216"/>
      <c r="H1439" s="19"/>
      <c r="I1439" s="19"/>
      <c r="J1439" s="1180"/>
      <c r="K1439" s="125"/>
      <c r="L1439" s="280"/>
      <c r="M1439" s="1218"/>
      <c r="N1439" s="325"/>
      <c r="O1439" s="99">
        <f t="shared" si="69"/>
        <v>0</v>
      </c>
      <c r="P1439" s="766"/>
      <c r="Q1439" s="242"/>
      <c r="R1439" s="242"/>
      <c r="S1439" s="382">
        <f t="shared" si="70"/>
        <v>0</v>
      </c>
      <c r="T1439" s="382">
        <f t="shared" si="71"/>
        <v>0</v>
      </c>
      <c r="U1439" s="11"/>
      <c r="V1439" s="8"/>
      <c r="W1439" s="8"/>
      <c r="AE1439" s="8"/>
    </row>
    <row r="1440" spans="1:31" x14ac:dyDescent="0.2">
      <c r="A1440" s="1175"/>
      <c r="B1440" s="1175"/>
      <c r="C1440" s="1175"/>
      <c r="D1440" s="894"/>
      <c r="E1440" s="367"/>
      <c r="F1440" s="1180"/>
      <c r="G1440" s="1216"/>
      <c r="H1440" s="19"/>
      <c r="I1440" s="19"/>
      <c r="J1440" s="1180"/>
      <c r="K1440" s="125"/>
      <c r="L1440" s="280"/>
      <c r="M1440" s="1218"/>
      <c r="N1440" s="325"/>
      <c r="O1440" s="99">
        <f t="shared" si="69"/>
        <v>0</v>
      </c>
      <c r="P1440" s="766"/>
      <c r="Q1440" s="242"/>
      <c r="R1440" s="242"/>
      <c r="S1440" s="382">
        <f t="shared" si="70"/>
        <v>0</v>
      </c>
      <c r="T1440" s="382">
        <f t="shared" si="71"/>
        <v>0</v>
      </c>
      <c r="U1440" s="11"/>
      <c r="V1440" s="8"/>
      <c r="W1440" s="8"/>
      <c r="AE1440" s="8"/>
    </row>
    <row r="1441" spans="1:31" x14ac:dyDescent="0.2">
      <c r="A1441" s="1175"/>
      <c r="B1441" s="1175"/>
      <c r="C1441" s="1175"/>
      <c r="D1441" s="894"/>
      <c r="E1441" s="367"/>
      <c r="F1441" s="1180"/>
      <c r="G1441" s="1216"/>
      <c r="H1441" s="19"/>
      <c r="I1441" s="19"/>
      <c r="J1441" s="1180"/>
      <c r="K1441" s="125"/>
      <c r="L1441" s="280"/>
      <c r="M1441" s="1218"/>
      <c r="N1441" s="325"/>
      <c r="O1441" s="99">
        <f t="shared" ref="O1441:O1504" si="72">M1441+N1441</f>
        <v>0</v>
      </c>
      <c r="P1441" s="766"/>
      <c r="Q1441" s="242"/>
      <c r="R1441" s="242"/>
      <c r="S1441" s="382">
        <f t="shared" ref="S1441:S1504" si="73">IF(K1441=$AA$46,O1441,0)</f>
        <v>0</v>
      </c>
      <c r="T1441" s="382">
        <f t="shared" ref="T1441:T1504" si="74">IF(OR(K1441=$AA$47,ISBLANK(K1441)),O1441,0)</f>
        <v>0</v>
      </c>
      <c r="U1441" s="11"/>
      <c r="V1441" s="8"/>
      <c r="W1441" s="8"/>
      <c r="AE1441" s="8"/>
    </row>
    <row r="1442" spans="1:31" x14ac:dyDescent="0.2">
      <c r="A1442" s="1175"/>
      <c r="B1442" s="1175"/>
      <c r="C1442" s="1175"/>
      <c r="D1442" s="894"/>
      <c r="E1442" s="367"/>
      <c r="F1442" s="1180"/>
      <c r="G1442" s="1216"/>
      <c r="H1442" s="19"/>
      <c r="I1442" s="19"/>
      <c r="J1442" s="1180"/>
      <c r="K1442" s="125"/>
      <c r="L1442" s="280"/>
      <c r="M1442" s="1218"/>
      <c r="N1442" s="325"/>
      <c r="O1442" s="99">
        <f t="shared" si="72"/>
        <v>0</v>
      </c>
      <c r="P1442" s="766"/>
      <c r="Q1442" s="242"/>
      <c r="R1442" s="242"/>
      <c r="S1442" s="382">
        <f t="shared" si="73"/>
        <v>0</v>
      </c>
      <c r="T1442" s="382">
        <f t="shared" si="74"/>
        <v>0</v>
      </c>
      <c r="U1442" s="11"/>
      <c r="V1442" s="8"/>
      <c r="W1442" s="8"/>
      <c r="AE1442" s="8"/>
    </row>
    <row r="1443" spans="1:31" x14ac:dyDescent="0.2">
      <c r="A1443" s="1175"/>
      <c r="B1443" s="1175"/>
      <c r="C1443" s="1175"/>
      <c r="D1443" s="894"/>
      <c r="E1443" s="367"/>
      <c r="F1443" s="1180"/>
      <c r="G1443" s="1216"/>
      <c r="H1443" s="19"/>
      <c r="I1443" s="19"/>
      <c r="J1443" s="1180"/>
      <c r="K1443" s="125"/>
      <c r="L1443" s="280"/>
      <c r="M1443" s="1218"/>
      <c r="N1443" s="325"/>
      <c r="O1443" s="99">
        <f t="shared" si="72"/>
        <v>0</v>
      </c>
      <c r="P1443" s="766"/>
      <c r="Q1443" s="242"/>
      <c r="R1443" s="242"/>
      <c r="S1443" s="382">
        <f t="shared" si="73"/>
        <v>0</v>
      </c>
      <c r="T1443" s="382">
        <f t="shared" si="74"/>
        <v>0</v>
      </c>
      <c r="U1443" s="11"/>
      <c r="V1443" s="8"/>
      <c r="W1443" s="8"/>
      <c r="AE1443" s="8"/>
    </row>
    <row r="1444" spans="1:31" x14ac:dyDescent="0.2">
      <c r="A1444" s="1175"/>
      <c r="B1444" s="1175"/>
      <c r="C1444" s="1175"/>
      <c r="D1444" s="894"/>
      <c r="E1444" s="367"/>
      <c r="F1444" s="1180"/>
      <c r="G1444" s="1216"/>
      <c r="H1444" s="19"/>
      <c r="I1444" s="19"/>
      <c r="J1444" s="1180"/>
      <c r="K1444" s="125"/>
      <c r="L1444" s="280"/>
      <c r="M1444" s="1218"/>
      <c r="N1444" s="325"/>
      <c r="O1444" s="99">
        <f t="shared" si="72"/>
        <v>0</v>
      </c>
      <c r="P1444" s="766"/>
      <c r="Q1444" s="242"/>
      <c r="R1444" s="242"/>
      <c r="S1444" s="382">
        <f t="shared" si="73"/>
        <v>0</v>
      </c>
      <c r="T1444" s="382">
        <f t="shared" si="74"/>
        <v>0</v>
      </c>
      <c r="U1444" s="11"/>
      <c r="V1444" s="8"/>
      <c r="W1444" s="8"/>
      <c r="AE1444" s="8"/>
    </row>
    <row r="1445" spans="1:31" x14ac:dyDescent="0.2">
      <c r="A1445" s="1175"/>
      <c r="B1445" s="1175"/>
      <c r="C1445" s="1175"/>
      <c r="D1445" s="894"/>
      <c r="E1445" s="367"/>
      <c r="F1445" s="1180"/>
      <c r="G1445" s="1216"/>
      <c r="H1445" s="19"/>
      <c r="I1445" s="19"/>
      <c r="J1445" s="1180"/>
      <c r="K1445" s="125"/>
      <c r="L1445" s="280"/>
      <c r="M1445" s="1218"/>
      <c r="N1445" s="325"/>
      <c r="O1445" s="99">
        <f t="shared" si="72"/>
        <v>0</v>
      </c>
      <c r="P1445" s="766"/>
      <c r="Q1445" s="242"/>
      <c r="R1445" s="242"/>
      <c r="S1445" s="382">
        <f t="shared" si="73"/>
        <v>0</v>
      </c>
      <c r="T1445" s="382">
        <f t="shared" si="74"/>
        <v>0</v>
      </c>
      <c r="U1445" s="11"/>
      <c r="V1445" s="8"/>
      <c r="W1445" s="8"/>
      <c r="AE1445" s="8"/>
    </row>
    <row r="1446" spans="1:31" x14ac:dyDescent="0.2">
      <c r="A1446" s="1175"/>
      <c r="B1446" s="1175"/>
      <c r="C1446" s="1175"/>
      <c r="D1446" s="894"/>
      <c r="E1446" s="367"/>
      <c r="F1446" s="1180"/>
      <c r="G1446" s="1216"/>
      <c r="H1446" s="19"/>
      <c r="I1446" s="19"/>
      <c r="J1446" s="1180"/>
      <c r="K1446" s="125"/>
      <c r="L1446" s="280"/>
      <c r="M1446" s="1218"/>
      <c r="N1446" s="325"/>
      <c r="O1446" s="99">
        <f t="shared" si="72"/>
        <v>0</v>
      </c>
      <c r="P1446" s="766"/>
      <c r="Q1446" s="242"/>
      <c r="R1446" s="242"/>
      <c r="S1446" s="382">
        <f t="shared" si="73"/>
        <v>0</v>
      </c>
      <c r="T1446" s="382">
        <f t="shared" si="74"/>
        <v>0</v>
      </c>
      <c r="U1446" s="11"/>
      <c r="V1446" s="8"/>
      <c r="W1446" s="8"/>
      <c r="AE1446" s="8"/>
    </row>
    <row r="1447" spans="1:31" x14ac:dyDescent="0.2">
      <c r="A1447" s="1175"/>
      <c r="B1447" s="1175"/>
      <c r="C1447" s="1175"/>
      <c r="D1447" s="894"/>
      <c r="E1447" s="367"/>
      <c r="F1447" s="1180"/>
      <c r="G1447" s="1216"/>
      <c r="H1447" s="19"/>
      <c r="I1447" s="19"/>
      <c r="J1447" s="1180"/>
      <c r="K1447" s="125"/>
      <c r="L1447" s="280"/>
      <c r="M1447" s="1218"/>
      <c r="N1447" s="325"/>
      <c r="O1447" s="99">
        <f t="shared" si="72"/>
        <v>0</v>
      </c>
      <c r="P1447" s="766"/>
      <c r="Q1447" s="242"/>
      <c r="R1447" s="242"/>
      <c r="S1447" s="382">
        <f t="shared" si="73"/>
        <v>0</v>
      </c>
      <c r="T1447" s="382">
        <f t="shared" si="74"/>
        <v>0</v>
      </c>
      <c r="U1447" s="11"/>
      <c r="V1447" s="8"/>
      <c r="W1447" s="8"/>
      <c r="AE1447" s="8"/>
    </row>
    <row r="1448" spans="1:31" x14ac:dyDescent="0.2">
      <c r="A1448" s="1175"/>
      <c r="B1448" s="1175"/>
      <c r="C1448" s="1175"/>
      <c r="D1448" s="894"/>
      <c r="E1448" s="367"/>
      <c r="F1448" s="1180"/>
      <c r="G1448" s="1216"/>
      <c r="H1448" s="19"/>
      <c r="I1448" s="19"/>
      <c r="J1448" s="1180"/>
      <c r="K1448" s="125"/>
      <c r="L1448" s="280"/>
      <c r="M1448" s="1218"/>
      <c r="N1448" s="325"/>
      <c r="O1448" s="99">
        <f t="shared" si="72"/>
        <v>0</v>
      </c>
      <c r="P1448" s="766"/>
      <c r="Q1448" s="242"/>
      <c r="R1448" s="242"/>
      <c r="S1448" s="382">
        <f t="shared" si="73"/>
        <v>0</v>
      </c>
      <c r="T1448" s="382">
        <f t="shared" si="74"/>
        <v>0</v>
      </c>
      <c r="U1448" s="11"/>
      <c r="V1448" s="8"/>
      <c r="W1448" s="8"/>
      <c r="AE1448" s="8"/>
    </row>
    <row r="1449" spans="1:31" x14ac:dyDescent="0.2">
      <c r="A1449" s="1175"/>
      <c r="B1449" s="1175"/>
      <c r="C1449" s="1175"/>
      <c r="D1449" s="894"/>
      <c r="E1449" s="367"/>
      <c r="F1449" s="1180"/>
      <c r="G1449" s="1216"/>
      <c r="H1449" s="19"/>
      <c r="I1449" s="19"/>
      <c r="J1449" s="1180"/>
      <c r="K1449" s="125"/>
      <c r="L1449" s="280"/>
      <c r="M1449" s="1218"/>
      <c r="N1449" s="325"/>
      <c r="O1449" s="99">
        <f t="shared" si="72"/>
        <v>0</v>
      </c>
      <c r="P1449" s="766"/>
      <c r="Q1449" s="242"/>
      <c r="R1449" s="242"/>
      <c r="S1449" s="382">
        <f t="shared" si="73"/>
        <v>0</v>
      </c>
      <c r="T1449" s="382">
        <f t="shared" si="74"/>
        <v>0</v>
      </c>
      <c r="U1449" s="11"/>
      <c r="V1449" s="8"/>
      <c r="W1449" s="8"/>
      <c r="AE1449" s="8"/>
    </row>
    <row r="1450" spans="1:31" x14ac:dyDescent="0.2">
      <c r="A1450" s="1175"/>
      <c r="B1450" s="1175"/>
      <c r="C1450" s="1175"/>
      <c r="D1450" s="894"/>
      <c r="E1450" s="367"/>
      <c r="F1450" s="1180"/>
      <c r="G1450" s="1216"/>
      <c r="H1450" s="19"/>
      <c r="I1450" s="19"/>
      <c r="J1450" s="1180"/>
      <c r="K1450" s="125"/>
      <c r="L1450" s="280"/>
      <c r="M1450" s="1218"/>
      <c r="N1450" s="325"/>
      <c r="O1450" s="99">
        <f t="shared" si="72"/>
        <v>0</v>
      </c>
      <c r="P1450" s="766"/>
      <c r="Q1450" s="242"/>
      <c r="R1450" s="242"/>
      <c r="S1450" s="382">
        <f t="shared" si="73"/>
        <v>0</v>
      </c>
      <c r="T1450" s="382">
        <f t="shared" si="74"/>
        <v>0</v>
      </c>
      <c r="U1450" s="11"/>
      <c r="V1450" s="8"/>
      <c r="W1450" s="8"/>
      <c r="AE1450" s="8"/>
    </row>
    <row r="1451" spans="1:31" x14ac:dyDescent="0.2">
      <c r="A1451" s="1175"/>
      <c r="B1451" s="1175"/>
      <c r="C1451" s="1175"/>
      <c r="D1451" s="894"/>
      <c r="E1451" s="367"/>
      <c r="F1451" s="1180"/>
      <c r="G1451" s="1216"/>
      <c r="H1451" s="19"/>
      <c r="I1451" s="19"/>
      <c r="J1451" s="1180"/>
      <c r="K1451" s="125"/>
      <c r="L1451" s="280"/>
      <c r="M1451" s="1218"/>
      <c r="N1451" s="325"/>
      <c r="O1451" s="99">
        <f t="shared" si="72"/>
        <v>0</v>
      </c>
      <c r="P1451" s="766"/>
      <c r="Q1451" s="242"/>
      <c r="R1451" s="242"/>
      <c r="S1451" s="382">
        <f t="shared" si="73"/>
        <v>0</v>
      </c>
      <c r="T1451" s="382">
        <f t="shared" si="74"/>
        <v>0</v>
      </c>
      <c r="U1451" s="11"/>
      <c r="V1451" s="8"/>
      <c r="W1451" s="8"/>
      <c r="AE1451" s="8"/>
    </row>
    <row r="1452" spans="1:31" x14ac:dyDescent="0.2">
      <c r="A1452" s="1175"/>
      <c r="B1452" s="1175"/>
      <c r="C1452" s="1175"/>
      <c r="D1452" s="894"/>
      <c r="E1452" s="367"/>
      <c r="F1452" s="1180"/>
      <c r="G1452" s="1216"/>
      <c r="H1452" s="19"/>
      <c r="I1452" s="19"/>
      <c r="J1452" s="1180"/>
      <c r="K1452" s="125"/>
      <c r="L1452" s="280"/>
      <c r="M1452" s="1218"/>
      <c r="N1452" s="325"/>
      <c r="O1452" s="99">
        <f t="shared" si="72"/>
        <v>0</v>
      </c>
      <c r="P1452" s="766"/>
      <c r="Q1452" s="242"/>
      <c r="R1452" s="242"/>
      <c r="S1452" s="382">
        <f t="shared" si="73"/>
        <v>0</v>
      </c>
      <c r="T1452" s="382">
        <f t="shared" si="74"/>
        <v>0</v>
      </c>
      <c r="U1452" s="11"/>
      <c r="V1452" s="8"/>
      <c r="W1452" s="8"/>
      <c r="AE1452" s="8"/>
    </row>
    <row r="1453" spans="1:31" x14ac:dyDescent="0.2">
      <c r="A1453" s="1175"/>
      <c r="B1453" s="1175"/>
      <c r="C1453" s="1175"/>
      <c r="D1453" s="894"/>
      <c r="E1453" s="367"/>
      <c r="F1453" s="1180"/>
      <c r="G1453" s="1216"/>
      <c r="H1453" s="19"/>
      <c r="I1453" s="19"/>
      <c r="J1453" s="1180"/>
      <c r="K1453" s="125"/>
      <c r="L1453" s="280"/>
      <c r="M1453" s="1218"/>
      <c r="N1453" s="325"/>
      <c r="O1453" s="99">
        <f t="shared" si="72"/>
        <v>0</v>
      </c>
      <c r="P1453" s="766"/>
      <c r="Q1453" s="242"/>
      <c r="R1453" s="242"/>
      <c r="S1453" s="382">
        <f t="shared" si="73"/>
        <v>0</v>
      </c>
      <c r="T1453" s="382">
        <f t="shared" si="74"/>
        <v>0</v>
      </c>
      <c r="U1453" s="11"/>
      <c r="V1453" s="8"/>
      <c r="W1453" s="8"/>
      <c r="AE1453" s="8"/>
    </row>
    <row r="1454" spans="1:31" x14ac:dyDescent="0.2">
      <c r="A1454" s="1175"/>
      <c r="B1454" s="1175"/>
      <c r="C1454" s="1175"/>
      <c r="D1454" s="894"/>
      <c r="E1454" s="367"/>
      <c r="F1454" s="1180"/>
      <c r="G1454" s="1216"/>
      <c r="H1454" s="19"/>
      <c r="I1454" s="19"/>
      <c r="J1454" s="1180"/>
      <c r="K1454" s="125"/>
      <c r="L1454" s="280"/>
      <c r="M1454" s="1218"/>
      <c r="N1454" s="325"/>
      <c r="O1454" s="99">
        <f t="shared" si="72"/>
        <v>0</v>
      </c>
      <c r="P1454" s="766"/>
      <c r="Q1454" s="242"/>
      <c r="R1454" s="242"/>
      <c r="S1454" s="382">
        <f t="shared" si="73"/>
        <v>0</v>
      </c>
      <c r="T1454" s="382">
        <f t="shared" si="74"/>
        <v>0</v>
      </c>
      <c r="U1454" s="11"/>
      <c r="V1454" s="8"/>
      <c r="W1454" s="8"/>
      <c r="AE1454" s="8"/>
    </row>
    <row r="1455" spans="1:31" x14ac:dyDescent="0.2">
      <c r="A1455" s="1175"/>
      <c r="B1455" s="1175"/>
      <c r="C1455" s="1175"/>
      <c r="D1455" s="894"/>
      <c r="E1455" s="367"/>
      <c r="F1455" s="1180"/>
      <c r="G1455" s="1216"/>
      <c r="H1455" s="19"/>
      <c r="I1455" s="19"/>
      <c r="J1455" s="1180"/>
      <c r="K1455" s="125"/>
      <c r="L1455" s="280"/>
      <c r="M1455" s="1218"/>
      <c r="N1455" s="325"/>
      <c r="O1455" s="99">
        <f t="shared" si="72"/>
        <v>0</v>
      </c>
      <c r="P1455" s="766"/>
      <c r="Q1455" s="242"/>
      <c r="R1455" s="242"/>
      <c r="S1455" s="382">
        <f t="shared" si="73"/>
        <v>0</v>
      </c>
      <c r="T1455" s="382">
        <f t="shared" si="74"/>
        <v>0</v>
      </c>
      <c r="U1455" s="11"/>
      <c r="V1455" s="8"/>
      <c r="W1455" s="8"/>
      <c r="AE1455" s="8"/>
    </row>
    <row r="1456" spans="1:31" x14ac:dyDescent="0.2">
      <c r="A1456" s="1175"/>
      <c r="B1456" s="1175"/>
      <c r="C1456" s="1175"/>
      <c r="D1456" s="894"/>
      <c r="E1456" s="367"/>
      <c r="F1456" s="1180"/>
      <c r="G1456" s="1216"/>
      <c r="H1456" s="19"/>
      <c r="I1456" s="19"/>
      <c r="J1456" s="1180"/>
      <c r="K1456" s="125"/>
      <c r="L1456" s="280"/>
      <c r="M1456" s="1218"/>
      <c r="N1456" s="325"/>
      <c r="O1456" s="99">
        <f t="shared" si="72"/>
        <v>0</v>
      </c>
      <c r="P1456" s="766"/>
      <c r="Q1456" s="242"/>
      <c r="R1456" s="242"/>
      <c r="S1456" s="382">
        <f t="shared" si="73"/>
        <v>0</v>
      </c>
      <c r="T1456" s="382">
        <f t="shared" si="74"/>
        <v>0</v>
      </c>
      <c r="U1456" s="11"/>
      <c r="V1456" s="8"/>
      <c r="W1456" s="8"/>
      <c r="AE1456" s="8"/>
    </row>
    <row r="1457" spans="1:31" x14ac:dyDescent="0.2">
      <c r="A1457" s="1175"/>
      <c r="B1457" s="1175"/>
      <c r="C1457" s="1175"/>
      <c r="D1457" s="894"/>
      <c r="E1457" s="367"/>
      <c r="F1457" s="1180"/>
      <c r="G1457" s="1216"/>
      <c r="H1457" s="19"/>
      <c r="I1457" s="19"/>
      <c r="J1457" s="1180"/>
      <c r="K1457" s="125"/>
      <c r="L1457" s="280"/>
      <c r="M1457" s="1218"/>
      <c r="N1457" s="325"/>
      <c r="O1457" s="99">
        <f t="shared" si="72"/>
        <v>0</v>
      </c>
      <c r="P1457" s="766"/>
      <c r="Q1457" s="242"/>
      <c r="R1457" s="242"/>
      <c r="S1457" s="382">
        <f t="shared" si="73"/>
        <v>0</v>
      </c>
      <c r="T1457" s="382">
        <f t="shared" si="74"/>
        <v>0</v>
      </c>
      <c r="U1457" s="11"/>
      <c r="V1457" s="8"/>
      <c r="W1457" s="8"/>
      <c r="AE1457" s="8"/>
    </row>
    <row r="1458" spans="1:31" x14ac:dyDescent="0.2">
      <c r="A1458" s="1175"/>
      <c r="B1458" s="1175"/>
      <c r="C1458" s="1175"/>
      <c r="D1458" s="894"/>
      <c r="E1458" s="367"/>
      <c r="F1458" s="1180"/>
      <c r="G1458" s="1216"/>
      <c r="H1458" s="19"/>
      <c r="I1458" s="19"/>
      <c r="J1458" s="1180"/>
      <c r="K1458" s="125"/>
      <c r="L1458" s="280"/>
      <c r="M1458" s="1218"/>
      <c r="N1458" s="325"/>
      <c r="O1458" s="99">
        <f t="shared" si="72"/>
        <v>0</v>
      </c>
      <c r="P1458" s="766"/>
      <c r="Q1458" s="242"/>
      <c r="R1458" s="242"/>
      <c r="S1458" s="382">
        <f t="shared" si="73"/>
        <v>0</v>
      </c>
      <c r="T1458" s="382">
        <f t="shared" si="74"/>
        <v>0</v>
      </c>
      <c r="U1458" s="11"/>
      <c r="V1458" s="8"/>
      <c r="W1458" s="8"/>
      <c r="AE1458" s="8"/>
    </row>
    <row r="1459" spans="1:31" x14ac:dyDescent="0.2">
      <c r="A1459" s="1175"/>
      <c r="B1459" s="1175"/>
      <c r="C1459" s="1175"/>
      <c r="D1459" s="894"/>
      <c r="E1459" s="367"/>
      <c r="F1459" s="1180"/>
      <c r="G1459" s="1216"/>
      <c r="H1459" s="19"/>
      <c r="I1459" s="19"/>
      <c r="J1459" s="1180"/>
      <c r="K1459" s="125"/>
      <c r="L1459" s="280"/>
      <c r="M1459" s="1218"/>
      <c r="N1459" s="325"/>
      <c r="O1459" s="99">
        <f t="shared" si="72"/>
        <v>0</v>
      </c>
      <c r="P1459" s="766"/>
      <c r="Q1459" s="242"/>
      <c r="R1459" s="242"/>
      <c r="S1459" s="382">
        <f t="shared" si="73"/>
        <v>0</v>
      </c>
      <c r="T1459" s="382">
        <f t="shared" si="74"/>
        <v>0</v>
      </c>
      <c r="U1459" s="11"/>
      <c r="V1459" s="8"/>
      <c r="W1459" s="8"/>
      <c r="AE1459" s="8"/>
    </row>
    <row r="1460" spans="1:31" x14ac:dyDescent="0.2">
      <c r="A1460" s="1175"/>
      <c r="B1460" s="1175"/>
      <c r="C1460" s="1175"/>
      <c r="D1460" s="894"/>
      <c r="E1460" s="367"/>
      <c r="F1460" s="1180"/>
      <c r="G1460" s="1216"/>
      <c r="H1460" s="19"/>
      <c r="I1460" s="19"/>
      <c r="J1460" s="1180"/>
      <c r="K1460" s="125"/>
      <c r="L1460" s="280"/>
      <c r="M1460" s="1218"/>
      <c r="N1460" s="325"/>
      <c r="O1460" s="99">
        <f t="shared" si="72"/>
        <v>0</v>
      </c>
      <c r="P1460" s="766"/>
      <c r="Q1460" s="242"/>
      <c r="R1460" s="242"/>
      <c r="S1460" s="382">
        <f t="shared" si="73"/>
        <v>0</v>
      </c>
      <c r="T1460" s="382">
        <f t="shared" si="74"/>
        <v>0</v>
      </c>
      <c r="U1460" s="11"/>
      <c r="V1460" s="8"/>
      <c r="W1460" s="8"/>
      <c r="AE1460" s="8"/>
    </row>
    <row r="1461" spans="1:31" x14ac:dyDescent="0.2">
      <c r="A1461" s="1175"/>
      <c r="B1461" s="1175"/>
      <c r="C1461" s="1175"/>
      <c r="D1461" s="894"/>
      <c r="E1461" s="367"/>
      <c r="F1461" s="1180"/>
      <c r="G1461" s="1216"/>
      <c r="H1461" s="19"/>
      <c r="I1461" s="19"/>
      <c r="J1461" s="1180"/>
      <c r="K1461" s="125"/>
      <c r="L1461" s="280"/>
      <c r="M1461" s="1218"/>
      <c r="N1461" s="325"/>
      <c r="O1461" s="99">
        <f t="shared" si="72"/>
        <v>0</v>
      </c>
      <c r="P1461" s="766"/>
      <c r="Q1461" s="242"/>
      <c r="R1461" s="242"/>
      <c r="S1461" s="382">
        <f t="shared" si="73"/>
        <v>0</v>
      </c>
      <c r="T1461" s="382">
        <f t="shared" si="74"/>
        <v>0</v>
      </c>
      <c r="U1461" s="11"/>
      <c r="V1461" s="8"/>
      <c r="W1461" s="8"/>
      <c r="AE1461" s="8"/>
    </row>
    <row r="1462" spans="1:31" x14ac:dyDescent="0.2">
      <c r="A1462" s="1175"/>
      <c r="B1462" s="1175"/>
      <c r="C1462" s="1175"/>
      <c r="D1462" s="894"/>
      <c r="E1462" s="367"/>
      <c r="F1462" s="1180"/>
      <c r="G1462" s="1216"/>
      <c r="H1462" s="19"/>
      <c r="I1462" s="19"/>
      <c r="J1462" s="1180"/>
      <c r="K1462" s="125"/>
      <c r="L1462" s="280"/>
      <c r="M1462" s="1218"/>
      <c r="N1462" s="325"/>
      <c r="O1462" s="99">
        <f t="shared" si="72"/>
        <v>0</v>
      </c>
      <c r="P1462" s="766"/>
      <c r="Q1462" s="242"/>
      <c r="R1462" s="242"/>
      <c r="S1462" s="382">
        <f t="shared" si="73"/>
        <v>0</v>
      </c>
      <c r="T1462" s="382">
        <f t="shared" si="74"/>
        <v>0</v>
      </c>
      <c r="U1462" s="11"/>
      <c r="V1462" s="8"/>
      <c r="W1462" s="8"/>
      <c r="AE1462" s="8"/>
    </row>
    <row r="1463" spans="1:31" x14ac:dyDescent="0.2">
      <c r="A1463" s="1175"/>
      <c r="B1463" s="1175"/>
      <c r="C1463" s="1175"/>
      <c r="D1463" s="894"/>
      <c r="E1463" s="367"/>
      <c r="F1463" s="1180"/>
      <c r="G1463" s="1216"/>
      <c r="H1463" s="19"/>
      <c r="I1463" s="19"/>
      <c r="J1463" s="1180"/>
      <c r="K1463" s="125"/>
      <c r="L1463" s="280"/>
      <c r="M1463" s="1218"/>
      <c r="N1463" s="325"/>
      <c r="O1463" s="99">
        <f t="shared" si="72"/>
        <v>0</v>
      </c>
      <c r="P1463" s="766"/>
      <c r="Q1463" s="242"/>
      <c r="R1463" s="242"/>
      <c r="S1463" s="382">
        <f t="shared" si="73"/>
        <v>0</v>
      </c>
      <c r="T1463" s="382">
        <f t="shared" si="74"/>
        <v>0</v>
      </c>
      <c r="U1463" s="11"/>
      <c r="V1463" s="8"/>
      <c r="W1463" s="8"/>
      <c r="AE1463" s="8"/>
    </row>
    <row r="1464" spans="1:31" x14ac:dyDescent="0.2">
      <c r="A1464" s="1175"/>
      <c r="B1464" s="1175"/>
      <c r="C1464" s="1175"/>
      <c r="D1464" s="894"/>
      <c r="E1464" s="367"/>
      <c r="F1464" s="1180"/>
      <c r="G1464" s="1216"/>
      <c r="H1464" s="19"/>
      <c r="I1464" s="19"/>
      <c r="J1464" s="1180"/>
      <c r="K1464" s="125"/>
      <c r="L1464" s="280"/>
      <c r="M1464" s="1218"/>
      <c r="N1464" s="325"/>
      <c r="O1464" s="99">
        <f t="shared" si="72"/>
        <v>0</v>
      </c>
      <c r="P1464" s="766"/>
      <c r="Q1464" s="242"/>
      <c r="R1464" s="242"/>
      <c r="S1464" s="382">
        <f t="shared" si="73"/>
        <v>0</v>
      </c>
      <c r="T1464" s="382">
        <f t="shared" si="74"/>
        <v>0</v>
      </c>
      <c r="U1464" s="11"/>
      <c r="V1464" s="8"/>
      <c r="W1464" s="8"/>
      <c r="AE1464" s="8"/>
    </row>
    <row r="1465" spans="1:31" x14ac:dyDescent="0.2">
      <c r="A1465" s="1175"/>
      <c r="B1465" s="1175"/>
      <c r="C1465" s="1175"/>
      <c r="D1465" s="894"/>
      <c r="E1465" s="367"/>
      <c r="F1465" s="1180"/>
      <c r="G1465" s="1216"/>
      <c r="H1465" s="19"/>
      <c r="I1465" s="19"/>
      <c r="J1465" s="1180"/>
      <c r="K1465" s="125"/>
      <c r="L1465" s="280"/>
      <c r="M1465" s="1218"/>
      <c r="N1465" s="325"/>
      <c r="O1465" s="99">
        <f t="shared" si="72"/>
        <v>0</v>
      </c>
      <c r="P1465" s="766"/>
      <c r="Q1465" s="242"/>
      <c r="R1465" s="242"/>
      <c r="S1465" s="382">
        <f t="shared" si="73"/>
        <v>0</v>
      </c>
      <c r="T1465" s="382">
        <f t="shared" si="74"/>
        <v>0</v>
      </c>
      <c r="U1465" s="11"/>
      <c r="V1465" s="8"/>
      <c r="W1465" s="8"/>
      <c r="AE1465" s="8"/>
    </row>
    <row r="1466" spans="1:31" x14ac:dyDescent="0.2">
      <c r="A1466" s="1175"/>
      <c r="B1466" s="1175"/>
      <c r="C1466" s="1175"/>
      <c r="D1466" s="894"/>
      <c r="E1466" s="367"/>
      <c r="F1466" s="1180"/>
      <c r="G1466" s="1216"/>
      <c r="H1466" s="19"/>
      <c r="I1466" s="19"/>
      <c r="J1466" s="1180"/>
      <c r="K1466" s="125"/>
      <c r="L1466" s="280"/>
      <c r="M1466" s="1218"/>
      <c r="N1466" s="325"/>
      <c r="O1466" s="99">
        <f t="shared" si="72"/>
        <v>0</v>
      </c>
      <c r="P1466" s="766"/>
      <c r="Q1466" s="242"/>
      <c r="R1466" s="242"/>
      <c r="S1466" s="382">
        <f t="shared" si="73"/>
        <v>0</v>
      </c>
      <c r="T1466" s="382">
        <f t="shared" si="74"/>
        <v>0</v>
      </c>
      <c r="U1466" s="11"/>
      <c r="V1466" s="8"/>
      <c r="W1466" s="8"/>
      <c r="AE1466" s="8"/>
    </row>
    <row r="1467" spans="1:31" x14ac:dyDescent="0.2">
      <c r="A1467" s="1175"/>
      <c r="B1467" s="1175"/>
      <c r="C1467" s="1175"/>
      <c r="D1467" s="894"/>
      <c r="E1467" s="367"/>
      <c r="F1467" s="1180"/>
      <c r="G1467" s="1216"/>
      <c r="H1467" s="19"/>
      <c r="I1467" s="19"/>
      <c r="J1467" s="1180"/>
      <c r="K1467" s="125"/>
      <c r="L1467" s="280"/>
      <c r="M1467" s="1218"/>
      <c r="N1467" s="325"/>
      <c r="O1467" s="99">
        <f t="shared" si="72"/>
        <v>0</v>
      </c>
      <c r="P1467" s="766"/>
      <c r="Q1467" s="242"/>
      <c r="R1467" s="242"/>
      <c r="S1467" s="382">
        <f t="shared" si="73"/>
        <v>0</v>
      </c>
      <c r="T1467" s="382">
        <f t="shared" si="74"/>
        <v>0</v>
      </c>
      <c r="U1467" s="11"/>
      <c r="V1467" s="8"/>
      <c r="W1467" s="8"/>
      <c r="AE1467" s="8"/>
    </row>
    <row r="1468" spans="1:31" x14ac:dyDescent="0.2">
      <c r="A1468" s="1175"/>
      <c r="B1468" s="1175"/>
      <c r="C1468" s="1175"/>
      <c r="D1468" s="894"/>
      <c r="E1468" s="367"/>
      <c r="F1468" s="1180"/>
      <c r="G1468" s="1216"/>
      <c r="H1468" s="19"/>
      <c r="I1468" s="19"/>
      <c r="J1468" s="1180"/>
      <c r="K1468" s="125"/>
      <c r="L1468" s="280"/>
      <c r="M1468" s="1218"/>
      <c r="N1468" s="325"/>
      <c r="O1468" s="99">
        <f t="shared" si="72"/>
        <v>0</v>
      </c>
      <c r="P1468" s="766"/>
      <c r="Q1468" s="242"/>
      <c r="R1468" s="242"/>
      <c r="S1468" s="382">
        <f t="shared" si="73"/>
        <v>0</v>
      </c>
      <c r="T1468" s="382">
        <f t="shared" si="74"/>
        <v>0</v>
      </c>
      <c r="U1468" s="11"/>
      <c r="V1468" s="8"/>
      <c r="W1468" s="8"/>
      <c r="AE1468" s="8"/>
    </row>
    <row r="1469" spans="1:31" x14ac:dyDescent="0.2">
      <c r="A1469" s="1175"/>
      <c r="B1469" s="1175"/>
      <c r="C1469" s="1175"/>
      <c r="D1469" s="894"/>
      <c r="E1469" s="367"/>
      <c r="F1469" s="1180"/>
      <c r="G1469" s="1216"/>
      <c r="H1469" s="19"/>
      <c r="I1469" s="19"/>
      <c r="J1469" s="1180"/>
      <c r="K1469" s="125"/>
      <c r="L1469" s="280"/>
      <c r="M1469" s="1218"/>
      <c r="N1469" s="325"/>
      <c r="O1469" s="99">
        <f t="shared" si="72"/>
        <v>0</v>
      </c>
      <c r="P1469" s="766"/>
      <c r="Q1469" s="242"/>
      <c r="R1469" s="242"/>
      <c r="S1469" s="382">
        <f t="shared" si="73"/>
        <v>0</v>
      </c>
      <c r="T1469" s="382">
        <f t="shared" si="74"/>
        <v>0</v>
      </c>
      <c r="U1469" s="11"/>
      <c r="V1469" s="8"/>
      <c r="W1469" s="8"/>
      <c r="AE1469" s="8"/>
    </row>
    <row r="1470" spans="1:31" x14ac:dyDescent="0.2">
      <c r="A1470" s="1175"/>
      <c r="B1470" s="1175"/>
      <c r="C1470" s="1175"/>
      <c r="D1470" s="894"/>
      <c r="E1470" s="367"/>
      <c r="F1470" s="1180"/>
      <c r="G1470" s="1216"/>
      <c r="H1470" s="19"/>
      <c r="I1470" s="19"/>
      <c r="J1470" s="1180"/>
      <c r="K1470" s="125"/>
      <c r="L1470" s="280"/>
      <c r="M1470" s="1218"/>
      <c r="N1470" s="325"/>
      <c r="O1470" s="99">
        <f t="shared" si="72"/>
        <v>0</v>
      </c>
      <c r="P1470" s="766"/>
      <c r="Q1470" s="242"/>
      <c r="R1470" s="242"/>
      <c r="S1470" s="382">
        <f t="shared" si="73"/>
        <v>0</v>
      </c>
      <c r="T1470" s="382">
        <f t="shared" si="74"/>
        <v>0</v>
      </c>
      <c r="U1470" s="11"/>
      <c r="V1470" s="8"/>
      <c r="W1470" s="8"/>
      <c r="AE1470" s="8"/>
    </row>
    <row r="1471" spans="1:31" x14ac:dyDescent="0.2">
      <c r="A1471" s="1175"/>
      <c r="B1471" s="1175"/>
      <c r="C1471" s="1175"/>
      <c r="D1471" s="894"/>
      <c r="E1471" s="367"/>
      <c r="F1471" s="1180"/>
      <c r="G1471" s="1216"/>
      <c r="H1471" s="19"/>
      <c r="I1471" s="19"/>
      <c r="J1471" s="1180"/>
      <c r="K1471" s="125"/>
      <c r="L1471" s="280"/>
      <c r="M1471" s="1218"/>
      <c r="N1471" s="325"/>
      <c r="O1471" s="99">
        <f t="shared" si="72"/>
        <v>0</v>
      </c>
      <c r="P1471" s="766"/>
      <c r="Q1471" s="242"/>
      <c r="R1471" s="242"/>
      <c r="S1471" s="382">
        <f t="shared" si="73"/>
        <v>0</v>
      </c>
      <c r="T1471" s="382">
        <f t="shared" si="74"/>
        <v>0</v>
      </c>
      <c r="U1471" s="11"/>
      <c r="V1471" s="8"/>
      <c r="W1471" s="8"/>
      <c r="AE1471" s="8"/>
    </row>
    <row r="1472" spans="1:31" x14ac:dyDescent="0.2">
      <c r="A1472" s="1175"/>
      <c r="B1472" s="1175"/>
      <c r="C1472" s="1175"/>
      <c r="D1472" s="894"/>
      <c r="E1472" s="367"/>
      <c r="F1472" s="1180"/>
      <c r="G1472" s="1216"/>
      <c r="H1472" s="19"/>
      <c r="I1472" s="19"/>
      <c r="J1472" s="1180"/>
      <c r="K1472" s="125"/>
      <c r="L1472" s="280"/>
      <c r="M1472" s="1218"/>
      <c r="N1472" s="325"/>
      <c r="O1472" s="99">
        <f t="shared" si="72"/>
        <v>0</v>
      </c>
      <c r="P1472" s="766"/>
      <c r="Q1472" s="242"/>
      <c r="R1472" s="242"/>
      <c r="S1472" s="382">
        <f t="shared" si="73"/>
        <v>0</v>
      </c>
      <c r="T1472" s="382">
        <f t="shared" si="74"/>
        <v>0</v>
      </c>
      <c r="U1472" s="11"/>
      <c r="V1472" s="8"/>
      <c r="W1472" s="8"/>
      <c r="AE1472" s="8"/>
    </row>
    <row r="1473" spans="1:31" x14ac:dyDescent="0.2">
      <c r="A1473" s="1175"/>
      <c r="B1473" s="1175"/>
      <c r="C1473" s="1175"/>
      <c r="D1473" s="894"/>
      <c r="E1473" s="367"/>
      <c r="F1473" s="1180"/>
      <c r="G1473" s="1216"/>
      <c r="H1473" s="19"/>
      <c r="I1473" s="19"/>
      <c r="J1473" s="1180"/>
      <c r="K1473" s="125"/>
      <c r="L1473" s="280"/>
      <c r="M1473" s="1218"/>
      <c r="N1473" s="325"/>
      <c r="O1473" s="99">
        <f t="shared" si="72"/>
        <v>0</v>
      </c>
      <c r="P1473" s="766"/>
      <c r="Q1473" s="242"/>
      <c r="R1473" s="242"/>
      <c r="S1473" s="382">
        <f t="shared" si="73"/>
        <v>0</v>
      </c>
      <c r="T1473" s="382">
        <f t="shared" si="74"/>
        <v>0</v>
      </c>
      <c r="U1473" s="11"/>
      <c r="V1473" s="8"/>
      <c r="W1473" s="8"/>
      <c r="AE1473" s="8"/>
    </row>
    <row r="1474" spans="1:31" x14ac:dyDescent="0.2">
      <c r="A1474" s="1175"/>
      <c r="B1474" s="1175"/>
      <c r="C1474" s="1175"/>
      <c r="D1474" s="894"/>
      <c r="E1474" s="367"/>
      <c r="F1474" s="1180"/>
      <c r="G1474" s="1216"/>
      <c r="H1474" s="19"/>
      <c r="I1474" s="19"/>
      <c r="J1474" s="1180"/>
      <c r="K1474" s="125"/>
      <c r="L1474" s="280"/>
      <c r="M1474" s="1218"/>
      <c r="N1474" s="325"/>
      <c r="O1474" s="99">
        <f t="shared" si="72"/>
        <v>0</v>
      </c>
      <c r="P1474" s="766"/>
      <c r="Q1474" s="242"/>
      <c r="R1474" s="242"/>
      <c r="S1474" s="382">
        <f t="shared" si="73"/>
        <v>0</v>
      </c>
      <c r="T1474" s="382">
        <f t="shared" si="74"/>
        <v>0</v>
      </c>
      <c r="U1474" s="11"/>
      <c r="V1474" s="8"/>
      <c r="W1474" s="8"/>
      <c r="AE1474" s="8"/>
    </row>
    <row r="1475" spans="1:31" x14ac:dyDescent="0.2">
      <c r="A1475" s="1175"/>
      <c r="B1475" s="1175"/>
      <c r="C1475" s="1175"/>
      <c r="D1475" s="894"/>
      <c r="E1475" s="367"/>
      <c r="F1475" s="1180"/>
      <c r="G1475" s="1216"/>
      <c r="H1475" s="19"/>
      <c r="I1475" s="19"/>
      <c r="J1475" s="1180"/>
      <c r="K1475" s="125"/>
      <c r="L1475" s="280"/>
      <c r="M1475" s="1218"/>
      <c r="N1475" s="325"/>
      <c r="O1475" s="99">
        <f t="shared" si="72"/>
        <v>0</v>
      </c>
      <c r="P1475" s="766"/>
      <c r="Q1475" s="242"/>
      <c r="R1475" s="242"/>
      <c r="S1475" s="382">
        <f t="shared" si="73"/>
        <v>0</v>
      </c>
      <c r="T1475" s="382">
        <f t="shared" si="74"/>
        <v>0</v>
      </c>
      <c r="U1475" s="11"/>
      <c r="V1475" s="8"/>
      <c r="W1475" s="8"/>
      <c r="AE1475" s="8"/>
    </row>
    <row r="1476" spans="1:31" x14ac:dyDescent="0.2">
      <c r="A1476" s="1175"/>
      <c r="B1476" s="1175"/>
      <c r="C1476" s="1175"/>
      <c r="D1476" s="894"/>
      <c r="E1476" s="367"/>
      <c r="F1476" s="1180"/>
      <c r="G1476" s="1216"/>
      <c r="H1476" s="19"/>
      <c r="I1476" s="19"/>
      <c r="J1476" s="1180"/>
      <c r="K1476" s="125"/>
      <c r="L1476" s="280"/>
      <c r="M1476" s="1218"/>
      <c r="N1476" s="325"/>
      <c r="O1476" s="99">
        <f t="shared" si="72"/>
        <v>0</v>
      </c>
      <c r="P1476" s="766"/>
      <c r="Q1476" s="242"/>
      <c r="R1476" s="242"/>
      <c r="S1476" s="382">
        <f t="shared" si="73"/>
        <v>0</v>
      </c>
      <c r="T1476" s="382">
        <f t="shared" si="74"/>
        <v>0</v>
      </c>
      <c r="U1476" s="11"/>
      <c r="V1476" s="8"/>
      <c r="W1476" s="8"/>
      <c r="AE1476" s="8"/>
    </row>
    <row r="1477" spans="1:31" x14ac:dyDescent="0.2">
      <c r="A1477" s="1175"/>
      <c r="B1477" s="1175"/>
      <c r="C1477" s="1175"/>
      <c r="D1477" s="894"/>
      <c r="E1477" s="367"/>
      <c r="F1477" s="1180"/>
      <c r="G1477" s="1216"/>
      <c r="H1477" s="19"/>
      <c r="I1477" s="19"/>
      <c r="J1477" s="1180"/>
      <c r="K1477" s="125"/>
      <c r="L1477" s="280"/>
      <c r="M1477" s="1218"/>
      <c r="N1477" s="325"/>
      <c r="O1477" s="99">
        <f t="shared" si="72"/>
        <v>0</v>
      </c>
      <c r="P1477" s="766"/>
      <c r="Q1477" s="242"/>
      <c r="R1477" s="242"/>
      <c r="S1477" s="382">
        <f t="shared" si="73"/>
        <v>0</v>
      </c>
      <c r="T1477" s="382">
        <f t="shared" si="74"/>
        <v>0</v>
      </c>
      <c r="U1477" s="11"/>
      <c r="V1477" s="8"/>
      <c r="W1477" s="8"/>
      <c r="AE1477" s="8"/>
    </row>
    <row r="1478" spans="1:31" x14ac:dyDescent="0.2">
      <c r="A1478" s="1175"/>
      <c r="B1478" s="1175"/>
      <c r="C1478" s="1175"/>
      <c r="D1478" s="894"/>
      <c r="E1478" s="367"/>
      <c r="F1478" s="1180"/>
      <c r="G1478" s="1216"/>
      <c r="H1478" s="19"/>
      <c r="I1478" s="19"/>
      <c r="J1478" s="1180"/>
      <c r="K1478" s="125"/>
      <c r="L1478" s="280"/>
      <c r="M1478" s="1218"/>
      <c r="N1478" s="325"/>
      <c r="O1478" s="99">
        <f t="shared" si="72"/>
        <v>0</v>
      </c>
      <c r="P1478" s="766"/>
      <c r="Q1478" s="242"/>
      <c r="R1478" s="242"/>
      <c r="S1478" s="382">
        <f t="shared" si="73"/>
        <v>0</v>
      </c>
      <c r="T1478" s="382">
        <f t="shared" si="74"/>
        <v>0</v>
      </c>
      <c r="U1478" s="11"/>
      <c r="V1478" s="8"/>
      <c r="W1478" s="8"/>
      <c r="AE1478" s="8"/>
    </row>
    <row r="1479" spans="1:31" x14ac:dyDescent="0.2">
      <c r="A1479" s="1175"/>
      <c r="B1479" s="1175"/>
      <c r="C1479" s="1175"/>
      <c r="D1479" s="894"/>
      <c r="E1479" s="367"/>
      <c r="F1479" s="1180"/>
      <c r="G1479" s="1216"/>
      <c r="H1479" s="19"/>
      <c r="I1479" s="19"/>
      <c r="J1479" s="1180"/>
      <c r="K1479" s="125"/>
      <c r="L1479" s="280"/>
      <c r="M1479" s="1218"/>
      <c r="N1479" s="325"/>
      <c r="O1479" s="99">
        <f t="shared" si="72"/>
        <v>0</v>
      </c>
      <c r="P1479" s="766"/>
      <c r="Q1479" s="242"/>
      <c r="R1479" s="242"/>
      <c r="S1479" s="382">
        <f t="shared" si="73"/>
        <v>0</v>
      </c>
      <c r="T1479" s="382">
        <f t="shared" si="74"/>
        <v>0</v>
      </c>
      <c r="U1479" s="11"/>
      <c r="V1479" s="8"/>
      <c r="W1479" s="8"/>
      <c r="AE1479" s="8"/>
    </row>
    <row r="1480" spans="1:31" x14ac:dyDescent="0.2">
      <c r="A1480" s="1175"/>
      <c r="B1480" s="1175"/>
      <c r="C1480" s="1175"/>
      <c r="D1480" s="894"/>
      <c r="E1480" s="367"/>
      <c r="F1480" s="1180"/>
      <c r="G1480" s="1216"/>
      <c r="H1480" s="19"/>
      <c r="I1480" s="19"/>
      <c r="J1480" s="1180"/>
      <c r="K1480" s="125"/>
      <c r="L1480" s="280"/>
      <c r="M1480" s="1218"/>
      <c r="N1480" s="325"/>
      <c r="O1480" s="99">
        <f t="shared" si="72"/>
        <v>0</v>
      </c>
      <c r="P1480" s="766"/>
      <c r="Q1480" s="242"/>
      <c r="R1480" s="242"/>
      <c r="S1480" s="382">
        <f t="shared" si="73"/>
        <v>0</v>
      </c>
      <c r="T1480" s="382">
        <f t="shared" si="74"/>
        <v>0</v>
      </c>
      <c r="U1480" s="11"/>
      <c r="V1480" s="8"/>
      <c r="W1480" s="8"/>
      <c r="AE1480" s="8"/>
    </row>
    <row r="1481" spans="1:31" x14ac:dyDescent="0.2">
      <c r="A1481" s="1175"/>
      <c r="B1481" s="1175"/>
      <c r="C1481" s="1175"/>
      <c r="D1481" s="894"/>
      <c r="E1481" s="367"/>
      <c r="F1481" s="1180"/>
      <c r="G1481" s="1216"/>
      <c r="H1481" s="19"/>
      <c r="I1481" s="19"/>
      <c r="J1481" s="1180"/>
      <c r="K1481" s="125"/>
      <c r="L1481" s="280"/>
      <c r="M1481" s="1218"/>
      <c r="N1481" s="325"/>
      <c r="O1481" s="99">
        <f t="shared" si="72"/>
        <v>0</v>
      </c>
      <c r="P1481" s="766"/>
      <c r="Q1481" s="242"/>
      <c r="R1481" s="242"/>
      <c r="S1481" s="382">
        <f t="shared" si="73"/>
        <v>0</v>
      </c>
      <c r="T1481" s="382">
        <f t="shared" si="74"/>
        <v>0</v>
      </c>
      <c r="U1481" s="11"/>
      <c r="V1481" s="8"/>
      <c r="W1481" s="8"/>
      <c r="AE1481" s="8"/>
    </row>
    <row r="1482" spans="1:31" x14ac:dyDescent="0.2">
      <c r="A1482" s="1175"/>
      <c r="B1482" s="1175"/>
      <c r="C1482" s="1175"/>
      <c r="D1482" s="894"/>
      <c r="E1482" s="367"/>
      <c r="F1482" s="1180"/>
      <c r="G1482" s="1216"/>
      <c r="H1482" s="19"/>
      <c r="I1482" s="19"/>
      <c r="J1482" s="1180"/>
      <c r="K1482" s="125"/>
      <c r="L1482" s="280"/>
      <c r="M1482" s="1218"/>
      <c r="N1482" s="325"/>
      <c r="O1482" s="99">
        <f t="shared" si="72"/>
        <v>0</v>
      </c>
      <c r="P1482" s="766"/>
      <c r="Q1482" s="242"/>
      <c r="R1482" s="242"/>
      <c r="S1482" s="382">
        <f t="shared" si="73"/>
        <v>0</v>
      </c>
      <c r="T1482" s="382">
        <f t="shared" si="74"/>
        <v>0</v>
      </c>
      <c r="U1482" s="11"/>
      <c r="V1482" s="8"/>
      <c r="W1482" s="8"/>
      <c r="AE1482" s="8"/>
    </row>
    <row r="1483" spans="1:31" x14ac:dyDescent="0.2">
      <c r="A1483" s="1175"/>
      <c r="B1483" s="1175"/>
      <c r="C1483" s="1175"/>
      <c r="D1483" s="894"/>
      <c r="E1483" s="367"/>
      <c r="F1483" s="1180"/>
      <c r="G1483" s="1216"/>
      <c r="H1483" s="19"/>
      <c r="I1483" s="19"/>
      <c r="J1483" s="1180"/>
      <c r="K1483" s="125"/>
      <c r="L1483" s="280"/>
      <c r="M1483" s="1218"/>
      <c r="N1483" s="325"/>
      <c r="O1483" s="99">
        <f t="shared" si="72"/>
        <v>0</v>
      </c>
      <c r="P1483" s="766"/>
      <c r="Q1483" s="242"/>
      <c r="R1483" s="242"/>
      <c r="S1483" s="382">
        <f t="shared" si="73"/>
        <v>0</v>
      </c>
      <c r="T1483" s="382">
        <f t="shared" si="74"/>
        <v>0</v>
      </c>
      <c r="U1483" s="11"/>
      <c r="V1483" s="8"/>
      <c r="W1483" s="8"/>
      <c r="AE1483" s="8"/>
    </row>
    <row r="1484" spans="1:31" x14ac:dyDescent="0.2">
      <c r="A1484" s="1175"/>
      <c r="B1484" s="1175"/>
      <c r="C1484" s="1175"/>
      <c r="D1484" s="894"/>
      <c r="E1484" s="367"/>
      <c r="F1484" s="1180"/>
      <c r="G1484" s="1216"/>
      <c r="H1484" s="19"/>
      <c r="I1484" s="19"/>
      <c r="J1484" s="1180"/>
      <c r="K1484" s="125"/>
      <c r="L1484" s="280"/>
      <c r="M1484" s="1218"/>
      <c r="N1484" s="325"/>
      <c r="O1484" s="99">
        <f t="shared" si="72"/>
        <v>0</v>
      </c>
      <c r="P1484" s="766"/>
      <c r="Q1484" s="242"/>
      <c r="R1484" s="242"/>
      <c r="S1484" s="382">
        <f t="shared" si="73"/>
        <v>0</v>
      </c>
      <c r="T1484" s="382">
        <f t="shared" si="74"/>
        <v>0</v>
      </c>
      <c r="U1484" s="11"/>
      <c r="V1484" s="8"/>
      <c r="W1484" s="8"/>
      <c r="AE1484" s="8"/>
    </row>
    <row r="1485" spans="1:31" x14ac:dyDescent="0.2">
      <c r="A1485" s="1175"/>
      <c r="B1485" s="1175"/>
      <c r="C1485" s="1175"/>
      <c r="D1485" s="894"/>
      <c r="E1485" s="367"/>
      <c r="F1485" s="1180"/>
      <c r="G1485" s="1216"/>
      <c r="H1485" s="19"/>
      <c r="I1485" s="19"/>
      <c r="J1485" s="1180"/>
      <c r="K1485" s="125"/>
      <c r="L1485" s="280"/>
      <c r="M1485" s="1218"/>
      <c r="N1485" s="325"/>
      <c r="O1485" s="99">
        <f t="shared" si="72"/>
        <v>0</v>
      </c>
      <c r="P1485" s="766"/>
      <c r="Q1485" s="242"/>
      <c r="R1485" s="242"/>
      <c r="S1485" s="382">
        <f t="shared" si="73"/>
        <v>0</v>
      </c>
      <c r="T1485" s="382">
        <f t="shared" si="74"/>
        <v>0</v>
      </c>
      <c r="U1485" s="11"/>
      <c r="V1485" s="8"/>
      <c r="W1485" s="8"/>
      <c r="AE1485" s="8"/>
    </row>
    <row r="1486" spans="1:31" x14ac:dyDescent="0.2">
      <c r="A1486" s="1175"/>
      <c r="B1486" s="1175"/>
      <c r="C1486" s="1175"/>
      <c r="D1486" s="894"/>
      <c r="E1486" s="367"/>
      <c r="F1486" s="1180"/>
      <c r="G1486" s="1216"/>
      <c r="H1486" s="19"/>
      <c r="I1486" s="19"/>
      <c r="J1486" s="1180"/>
      <c r="K1486" s="125"/>
      <c r="L1486" s="280"/>
      <c r="M1486" s="1218"/>
      <c r="N1486" s="325"/>
      <c r="O1486" s="99">
        <f t="shared" si="72"/>
        <v>0</v>
      </c>
      <c r="P1486" s="766"/>
      <c r="Q1486" s="242"/>
      <c r="R1486" s="242"/>
      <c r="S1486" s="382">
        <f t="shared" si="73"/>
        <v>0</v>
      </c>
      <c r="T1486" s="382">
        <f t="shared" si="74"/>
        <v>0</v>
      </c>
      <c r="U1486" s="11"/>
      <c r="V1486" s="8"/>
      <c r="W1486" s="8"/>
      <c r="AE1486" s="8"/>
    </row>
    <row r="1487" spans="1:31" x14ac:dyDescent="0.2">
      <c r="A1487" s="1175"/>
      <c r="B1487" s="1175"/>
      <c r="C1487" s="1175"/>
      <c r="D1487" s="894"/>
      <c r="E1487" s="367"/>
      <c r="F1487" s="1180"/>
      <c r="G1487" s="1216"/>
      <c r="H1487" s="19"/>
      <c r="I1487" s="19"/>
      <c r="J1487" s="1180"/>
      <c r="K1487" s="125"/>
      <c r="L1487" s="280"/>
      <c r="M1487" s="1218"/>
      <c r="N1487" s="325"/>
      <c r="O1487" s="99">
        <f t="shared" si="72"/>
        <v>0</v>
      </c>
      <c r="P1487" s="766"/>
      <c r="Q1487" s="242"/>
      <c r="R1487" s="242"/>
      <c r="S1487" s="382">
        <f t="shared" si="73"/>
        <v>0</v>
      </c>
      <c r="T1487" s="382">
        <f t="shared" si="74"/>
        <v>0</v>
      </c>
      <c r="U1487" s="11"/>
      <c r="V1487" s="8"/>
      <c r="W1487" s="8"/>
      <c r="AE1487" s="8"/>
    </row>
    <row r="1488" spans="1:31" x14ac:dyDescent="0.2">
      <c r="A1488" s="1175"/>
      <c r="B1488" s="1175"/>
      <c r="C1488" s="1175"/>
      <c r="D1488" s="894"/>
      <c r="E1488" s="367"/>
      <c r="F1488" s="1180"/>
      <c r="G1488" s="1216"/>
      <c r="H1488" s="19"/>
      <c r="I1488" s="19"/>
      <c r="J1488" s="1180"/>
      <c r="K1488" s="125"/>
      <c r="L1488" s="280"/>
      <c r="M1488" s="1218"/>
      <c r="N1488" s="325"/>
      <c r="O1488" s="99">
        <f t="shared" si="72"/>
        <v>0</v>
      </c>
      <c r="P1488" s="766"/>
      <c r="Q1488" s="242"/>
      <c r="R1488" s="242"/>
      <c r="S1488" s="382">
        <f t="shared" si="73"/>
        <v>0</v>
      </c>
      <c r="T1488" s="382">
        <f t="shared" si="74"/>
        <v>0</v>
      </c>
      <c r="U1488" s="11"/>
      <c r="V1488" s="8"/>
      <c r="W1488" s="8"/>
      <c r="AE1488" s="8"/>
    </row>
    <row r="1489" spans="1:31" x14ac:dyDescent="0.2">
      <c r="A1489" s="1175"/>
      <c r="B1489" s="1175"/>
      <c r="C1489" s="1175"/>
      <c r="D1489" s="894"/>
      <c r="E1489" s="367"/>
      <c r="F1489" s="1180"/>
      <c r="G1489" s="1216"/>
      <c r="H1489" s="19"/>
      <c r="I1489" s="19"/>
      <c r="J1489" s="1180"/>
      <c r="K1489" s="125"/>
      <c r="L1489" s="280"/>
      <c r="M1489" s="1218"/>
      <c r="N1489" s="325"/>
      <c r="O1489" s="99">
        <f t="shared" si="72"/>
        <v>0</v>
      </c>
      <c r="P1489" s="766"/>
      <c r="Q1489" s="242"/>
      <c r="R1489" s="242"/>
      <c r="S1489" s="382">
        <f t="shared" si="73"/>
        <v>0</v>
      </c>
      <c r="T1489" s="382">
        <f t="shared" si="74"/>
        <v>0</v>
      </c>
      <c r="U1489" s="11"/>
      <c r="V1489" s="8"/>
      <c r="W1489" s="8"/>
      <c r="AE1489" s="8"/>
    </row>
    <row r="1490" spans="1:31" x14ac:dyDescent="0.2">
      <c r="A1490" s="1175"/>
      <c r="B1490" s="1175"/>
      <c r="C1490" s="1175"/>
      <c r="D1490" s="894"/>
      <c r="E1490" s="367"/>
      <c r="F1490" s="1180"/>
      <c r="G1490" s="1216"/>
      <c r="H1490" s="19"/>
      <c r="I1490" s="19"/>
      <c r="J1490" s="1180"/>
      <c r="K1490" s="125"/>
      <c r="L1490" s="280"/>
      <c r="M1490" s="1218"/>
      <c r="N1490" s="325"/>
      <c r="O1490" s="99">
        <f t="shared" si="72"/>
        <v>0</v>
      </c>
      <c r="P1490" s="766"/>
      <c r="Q1490" s="242"/>
      <c r="R1490" s="242"/>
      <c r="S1490" s="382">
        <f t="shared" si="73"/>
        <v>0</v>
      </c>
      <c r="T1490" s="382">
        <f t="shared" si="74"/>
        <v>0</v>
      </c>
      <c r="U1490" s="11"/>
      <c r="V1490" s="8"/>
      <c r="W1490" s="8"/>
      <c r="AE1490" s="8"/>
    </row>
    <row r="1491" spans="1:31" x14ac:dyDescent="0.2">
      <c r="A1491" s="1175"/>
      <c r="B1491" s="1175"/>
      <c r="C1491" s="1175"/>
      <c r="D1491" s="894"/>
      <c r="E1491" s="367"/>
      <c r="F1491" s="1180"/>
      <c r="G1491" s="1216"/>
      <c r="H1491" s="19"/>
      <c r="I1491" s="19"/>
      <c r="J1491" s="1180"/>
      <c r="K1491" s="125"/>
      <c r="L1491" s="280"/>
      <c r="M1491" s="1218"/>
      <c r="N1491" s="325"/>
      <c r="O1491" s="99">
        <f t="shared" si="72"/>
        <v>0</v>
      </c>
      <c r="P1491" s="766"/>
      <c r="Q1491" s="242"/>
      <c r="R1491" s="242"/>
      <c r="S1491" s="382">
        <f t="shared" si="73"/>
        <v>0</v>
      </c>
      <c r="T1491" s="382">
        <f t="shared" si="74"/>
        <v>0</v>
      </c>
      <c r="U1491" s="11"/>
      <c r="V1491" s="8"/>
      <c r="W1491" s="8"/>
      <c r="AE1491" s="8"/>
    </row>
    <row r="1492" spans="1:31" x14ac:dyDescent="0.2">
      <c r="A1492" s="1175"/>
      <c r="B1492" s="1175"/>
      <c r="C1492" s="1175"/>
      <c r="D1492" s="894"/>
      <c r="E1492" s="367"/>
      <c r="F1492" s="1180"/>
      <c r="G1492" s="1216"/>
      <c r="H1492" s="19"/>
      <c r="I1492" s="19"/>
      <c r="J1492" s="1180"/>
      <c r="K1492" s="125"/>
      <c r="L1492" s="280"/>
      <c r="M1492" s="1218"/>
      <c r="N1492" s="325"/>
      <c r="O1492" s="99">
        <f t="shared" si="72"/>
        <v>0</v>
      </c>
      <c r="P1492" s="766"/>
      <c r="Q1492" s="242"/>
      <c r="R1492" s="242"/>
      <c r="S1492" s="382">
        <f t="shared" si="73"/>
        <v>0</v>
      </c>
      <c r="T1492" s="382">
        <f t="shared" si="74"/>
        <v>0</v>
      </c>
      <c r="U1492" s="11"/>
      <c r="V1492" s="8"/>
      <c r="W1492" s="8"/>
      <c r="AE1492" s="8"/>
    </row>
    <row r="1493" spans="1:31" x14ac:dyDescent="0.2">
      <c r="A1493" s="1175"/>
      <c r="B1493" s="1175"/>
      <c r="C1493" s="1175"/>
      <c r="D1493" s="894"/>
      <c r="E1493" s="367"/>
      <c r="F1493" s="1180"/>
      <c r="G1493" s="1216"/>
      <c r="H1493" s="19"/>
      <c r="I1493" s="19"/>
      <c r="J1493" s="1180"/>
      <c r="K1493" s="125"/>
      <c r="L1493" s="280"/>
      <c r="M1493" s="1218"/>
      <c r="N1493" s="325"/>
      <c r="O1493" s="99">
        <f t="shared" si="72"/>
        <v>0</v>
      </c>
      <c r="P1493" s="766"/>
      <c r="Q1493" s="242"/>
      <c r="R1493" s="242"/>
      <c r="S1493" s="382">
        <f t="shared" si="73"/>
        <v>0</v>
      </c>
      <c r="T1493" s="382">
        <f t="shared" si="74"/>
        <v>0</v>
      </c>
      <c r="U1493" s="11"/>
      <c r="V1493" s="8"/>
      <c r="W1493" s="8"/>
      <c r="AE1493" s="8"/>
    </row>
    <row r="1494" spans="1:31" x14ac:dyDescent="0.2">
      <c r="A1494" s="1175"/>
      <c r="B1494" s="1175"/>
      <c r="C1494" s="1175"/>
      <c r="D1494" s="894"/>
      <c r="E1494" s="367"/>
      <c r="F1494" s="1180"/>
      <c r="G1494" s="1216"/>
      <c r="H1494" s="19"/>
      <c r="I1494" s="19"/>
      <c r="J1494" s="1180"/>
      <c r="K1494" s="125"/>
      <c r="L1494" s="280"/>
      <c r="M1494" s="1218"/>
      <c r="N1494" s="325"/>
      <c r="O1494" s="99">
        <f t="shared" si="72"/>
        <v>0</v>
      </c>
      <c r="P1494" s="766"/>
      <c r="Q1494" s="242"/>
      <c r="R1494" s="242"/>
      <c r="S1494" s="382">
        <f t="shared" si="73"/>
        <v>0</v>
      </c>
      <c r="T1494" s="382">
        <f t="shared" si="74"/>
        <v>0</v>
      </c>
      <c r="U1494" s="11"/>
      <c r="V1494" s="8"/>
      <c r="W1494" s="8"/>
      <c r="AE1494" s="8"/>
    </row>
    <row r="1495" spans="1:31" x14ac:dyDescent="0.2">
      <c r="A1495" s="1175"/>
      <c r="B1495" s="1175"/>
      <c r="C1495" s="1175"/>
      <c r="D1495" s="894"/>
      <c r="E1495" s="367"/>
      <c r="F1495" s="1180"/>
      <c r="G1495" s="1216"/>
      <c r="H1495" s="19"/>
      <c r="I1495" s="19"/>
      <c r="J1495" s="1180"/>
      <c r="K1495" s="125"/>
      <c r="L1495" s="280"/>
      <c r="M1495" s="1218"/>
      <c r="N1495" s="325"/>
      <c r="O1495" s="99">
        <f t="shared" si="72"/>
        <v>0</v>
      </c>
      <c r="P1495" s="766"/>
      <c r="Q1495" s="242"/>
      <c r="R1495" s="242"/>
      <c r="S1495" s="382">
        <f t="shared" si="73"/>
        <v>0</v>
      </c>
      <c r="T1495" s="382">
        <f t="shared" si="74"/>
        <v>0</v>
      </c>
      <c r="U1495" s="11"/>
      <c r="V1495" s="8"/>
      <c r="W1495" s="8"/>
      <c r="AE1495" s="8"/>
    </row>
    <row r="1496" spans="1:31" x14ac:dyDescent="0.2">
      <c r="A1496" s="1175"/>
      <c r="B1496" s="1175"/>
      <c r="C1496" s="1175"/>
      <c r="D1496" s="894"/>
      <c r="E1496" s="367"/>
      <c r="F1496" s="1180"/>
      <c r="G1496" s="1216"/>
      <c r="H1496" s="19"/>
      <c r="I1496" s="19"/>
      <c r="J1496" s="1180"/>
      <c r="K1496" s="125"/>
      <c r="L1496" s="280"/>
      <c r="M1496" s="1218"/>
      <c r="N1496" s="325"/>
      <c r="O1496" s="99">
        <f t="shared" si="72"/>
        <v>0</v>
      </c>
      <c r="P1496" s="766"/>
      <c r="Q1496" s="242"/>
      <c r="R1496" s="242"/>
      <c r="S1496" s="382">
        <f t="shared" si="73"/>
        <v>0</v>
      </c>
      <c r="T1496" s="382">
        <f t="shared" si="74"/>
        <v>0</v>
      </c>
      <c r="U1496" s="11"/>
      <c r="V1496" s="8"/>
      <c r="W1496" s="8"/>
      <c r="AE1496" s="8"/>
    </row>
    <row r="1497" spans="1:31" x14ac:dyDescent="0.2">
      <c r="A1497" s="1175"/>
      <c r="B1497" s="1175"/>
      <c r="C1497" s="1175"/>
      <c r="D1497" s="894"/>
      <c r="E1497" s="367"/>
      <c r="F1497" s="1180"/>
      <c r="G1497" s="1216"/>
      <c r="H1497" s="19"/>
      <c r="I1497" s="19"/>
      <c r="J1497" s="1180"/>
      <c r="K1497" s="125"/>
      <c r="L1497" s="280"/>
      <c r="M1497" s="1218"/>
      <c r="N1497" s="325"/>
      <c r="O1497" s="99">
        <f t="shared" si="72"/>
        <v>0</v>
      </c>
      <c r="P1497" s="766"/>
      <c r="Q1497" s="242"/>
      <c r="R1497" s="242"/>
      <c r="S1497" s="382">
        <f t="shared" si="73"/>
        <v>0</v>
      </c>
      <c r="T1497" s="382">
        <f t="shared" si="74"/>
        <v>0</v>
      </c>
      <c r="U1497" s="11"/>
      <c r="V1497" s="8"/>
      <c r="W1497" s="8"/>
      <c r="AE1497" s="8"/>
    </row>
    <row r="1498" spans="1:31" x14ac:dyDescent="0.2">
      <c r="A1498" s="1175"/>
      <c r="B1498" s="1175"/>
      <c r="C1498" s="1175"/>
      <c r="D1498" s="894"/>
      <c r="E1498" s="367"/>
      <c r="F1498" s="1180"/>
      <c r="G1498" s="1216"/>
      <c r="H1498" s="19"/>
      <c r="I1498" s="19"/>
      <c r="J1498" s="1180"/>
      <c r="K1498" s="125"/>
      <c r="L1498" s="280"/>
      <c r="M1498" s="1218"/>
      <c r="N1498" s="325"/>
      <c r="O1498" s="99">
        <f t="shared" si="72"/>
        <v>0</v>
      </c>
      <c r="P1498" s="766"/>
      <c r="Q1498" s="242"/>
      <c r="R1498" s="242"/>
      <c r="S1498" s="382">
        <f t="shared" si="73"/>
        <v>0</v>
      </c>
      <c r="T1498" s="382">
        <f t="shared" si="74"/>
        <v>0</v>
      </c>
      <c r="U1498" s="11"/>
      <c r="V1498" s="8"/>
      <c r="W1498" s="8"/>
      <c r="AE1498" s="8"/>
    </row>
    <row r="1499" spans="1:31" x14ac:dyDescent="0.2">
      <c r="A1499" s="1175"/>
      <c r="B1499" s="1175"/>
      <c r="C1499" s="1175"/>
      <c r="D1499" s="894"/>
      <c r="E1499" s="367"/>
      <c r="F1499" s="1180"/>
      <c r="G1499" s="1216"/>
      <c r="H1499" s="19"/>
      <c r="I1499" s="19"/>
      <c r="J1499" s="1180"/>
      <c r="K1499" s="125"/>
      <c r="L1499" s="280"/>
      <c r="M1499" s="1218"/>
      <c r="N1499" s="325"/>
      <c r="O1499" s="99">
        <f t="shared" si="72"/>
        <v>0</v>
      </c>
      <c r="P1499" s="766"/>
      <c r="Q1499" s="242"/>
      <c r="R1499" s="242"/>
      <c r="S1499" s="382">
        <f t="shared" si="73"/>
        <v>0</v>
      </c>
      <c r="T1499" s="382">
        <f t="shared" si="74"/>
        <v>0</v>
      </c>
      <c r="U1499" s="11"/>
      <c r="V1499" s="8"/>
      <c r="W1499" s="8"/>
      <c r="AE1499" s="8"/>
    </row>
    <row r="1500" spans="1:31" x14ac:dyDescent="0.2">
      <c r="A1500" s="1175"/>
      <c r="B1500" s="1175"/>
      <c r="C1500" s="1175"/>
      <c r="D1500" s="894"/>
      <c r="E1500" s="367"/>
      <c r="F1500" s="1180"/>
      <c r="G1500" s="1216"/>
      <c r="H1500" s="19"/>
      <c r="I1500" s="19"/>
      <c r="J1500" s="1180"/>
      <c r="K1500" s="125"/>
      <c r="L1500" s="280"/>
      <c r="M1500" s="1218"/>
      <c r="N1500" s="325"/>
      <c r="O1500" s="99">
        <f t="shared" si="72"/>
        <v>0</v>
      </c>
      <c r="P1500" s="766"/>
      <c r="Q1500" s="242"/>
      <c r="R1500" s="242"/>
      <c r="S1500" s="382">
        <f t="shared" si="73"/>
        <v>0</v>
      </c>
      <c r="T1500" s="382">
        <f t="shared" si="74"/>
        <v>0</v>
      </c>
      <c r="U1500" s="11"/>
      <c r="V1500" s="8"/>
      <c r="W1500" s="8"/>
      <c r="AE1500" s="8"/>
    </row>
    <row r="1501" spans="1:31" x14ac:dyDescent="0.2">
      <c r="A1501" s="1175"/>
      <c r="B1501" s="1175"/>
      <c r="C1501" s="1175"/>
      <c r="D1501" s="894"/>
      <c r="E1501" s="367"/>
      <c r="F1501" s="1180"/>
      <c r="G1501" s="1216"/>
      <c r="H1501" s="19"/>
      <c r="I1501" s="19"/>
      <c r="J1501" s="1180"/>
      <c r="K1501" s="125"/>
      <c r="L1501" s="280"/>
      <c r="M1501" s="1218"/>
      <c r="N1501" s="325"/>
      <c r="O1501" s="99">
        <f t="shared" si="72"/>
        <v>0</v>
      </c>
      <c r="P1501" s="766"/>
      <c r="Q1501" s="242"/>
      <c r="R1501" s="242"/>
      <c r="S1501" s="382">
        <f t="shared" si="73"/>
        <v>0</v>
      </c>
      <c r="T1501" s="382">
        <f t="shared" si="74"/>
        <v>0</v>
      </c>
      <c r="U1501" s="11"/>
      <c r="V1501" s="8"/>
      <c r="W1501" s="8"/>
      <c r="AE1501" s="8"/>
    </row>
    <row r="1502" spans="1:31" x14ac:dyDescent="0.2">
      <c r="A1502" s="1175"/>
      <c r="B1502" s="1175"/>
      <c r="C1502" s="1175"/>
      <c r="D1502" s="894"/>
      <c r="E1502" s="367"/>
      <c r="F1502" s="1180"/>
      <c r="G1502" s="1216"/>
      <c r="H1502" s="19"/>
      <c r="I1502" s="19"/>
      <c r="J1502" s="1180"/>
      <c r="K1502" s="125"/>
      <c r="L1502" s="280"/>
      <c r="M1502" s="1218"/>
      <c r="N1502" s="325"/>
      <c r="O1502" s="99">
        <f t="shared" si="72"/>
        <v>0</v>
      </c>
      <c r="P1502" s="766"/>
      <c r="Q1502" s="242"/>
      <c r="R1502" s="242"/>
      <c r="S1502" s="382">
        <f t="shared" si="73"/>
        <v>0</v>
      </c>
      <c r="T1502" s="382">
        <f t="shared" si="74"/>
        <v>0</v>
      </c>
      <c r="U1502" s="11"/>
      <c r="V1502" s="8"/>
      <c r="W1502" s="8"/>
      <c r="AE1502" s="8"/>
    </row>
    <row r="1503" spans="1:31" x14ac:dyDescent="0.2">
      <c r="A1503" s="1175"/>
      <c r="B1503" s="1175"/>
      <c r="C1503" s="1175"/>
      <c r="D1503" s="894"/>
      <c r="E1503" s="367"/>
      <c r="F1503" s="1180"/>
      <c r="G1503" s="1216"/>
      <c r="H1503" s="19"/>
      <c r="I1503" s="19"/>
      <c r="J1503" s="1180"/>
      <c r="K1503" s="125"/>
      <c r="L1503" s="280"/>
      <c r="M1503" s="1218"/>
      <c r="N1503" s="325"/>
      <c r="O1503" s="99">
        <f t="shared" si="72"/>
        <v>0</v>
      </c>
      <c r="P1503" s="766"/>
      <c r="Q1503" s="242"/>
      <c r="R1503" s="242"/>
      <c r="S1503" s="382">
        <f t="shared" si="73"/>
        <v>0</v>
      </c>
      <c r="T1503" s="382">
        <f t="shared" si="74"/>
        <v>0</v>
      </c>
      <c r="U1503" s="11"/>
      <c r="V1503" s="8"/>
      <c r="W1503" s="8"/>
      <c r="AE1503" s="8"/>
    </row>
    <row r="1504" spans="1:31" x14ac:dyDescent="0.2">
      <c r="A1504" s="1175"/>
      <c r="B1504" s="1175"/>
      <c r="C1504" s="1175"/>
      <c r="D1504" s="894"/>
      <c r="E1504" s="367"/>
      <c r="F1504" s="1180"/>
      <c r="G1504" s="1216"/>
      <c r="H1504" s="19"/>
      <c r="I1504" s="19"/>
      <c r="J1504" s="1180"/>
      <c r="K1504" s="125"/>
      <c r="L1504" s="280"/>
      <c r="M1504" s="1218"/>
      <c r="N1504" s="325"/>
      <c r="O1504" s="99">
        <f t="shared" si="72"/>
        <v>0</v>
      </c>
      <c r="P1504" s="766"/>
      <c r="Q1504" s="242"/>
      <c r="R1504" s="242"/>
      <c r="S1504" s="382">
        <f t="shared" si="73"/>
        <v>0</v>
      </c>
      <c r="T1504" s="382">
        <f t="shared" si="74"/>
        <v>0</v>
      </c>
      <c r="U1504" s="11"/>
      <c r="V1504" s="8"/>
      <c r="W1504" s="8"/>
      <c r="AE1504" s="8"/>
    </row>
    <row r="1505" spans="1:31" x14ac:dyDescent="0.2">
      <c r="A1505" s="1175"/>
      <c r="B1505" s="1175"/>
      <c r="C1505" s="1175"/>
      <c r="D1505" s="894"/>
      <c r="E1505" s="367"/>
      <c r="F1505" s="1180"/>
      <c r="G1505" s="1216"/>
      <c r="H1505" s="19"/>
      <c r="I1505" s="19"/>
      <c r="J1505" s="1180"/>
      <c r="K1505" s="125"/>
      <c r="L1505" s="280"/>
      <c r="M1505" s="1218"/>
      <c r="N1505" s="325"/>
      <c r="O1505" s="99">
        <f t="shared" ref="O1505:O1568" si="75">M1505+N1505</f>
        <v>0</v>
      </c>
      <c r="P1505" s="766"/>
      <c r="Q1505" s="242"/>
      <c r="R1505" s="242"/>
      <c r="S1505" s="382">
        <f t="shared" ref="S1505:S1568" si="76">IF(K1505=$AA$46,O1505,0)</f>
        <v>0</v>
      </c>
      <c r="T1505" s="382">
        <f t="shared" ref="T1505:T1568" si="77">IF(OR(K1505=$AA$47,ISBLANK(K1505)),O1505,0)</f>
        <v>0</v>
      </c>
      <c r="U1505" s="11"/>
      <c r="V1505" s="8"/>
      <c r="W1505" s="8"/>
      <c r="AE1505" s="8"/>
    </row>
    <row r="1506" spans="1:31" x14ac:dyDescent="0.2">
      <c r="A1506" s="1175"/>
      <c r="B1506" s="1175"/>
      <c r="C1506" s="1175"/>
      <c r="D1506" s="894"/>
      <c r="E1506" s="367"/>
      <c r="F1506" s="1180"/>
      <c r="G1506" s="1216"/>
      <c r="H1506" s="19"/>
      <c r="I1506" s="19"/>
      <c r="J1506" s="1180"/>
      <c r="K1506" s="125"/>
      <c r="L1506" s="280"/>
      <c r="M1506" s="1218"/>
      <c r="N1506" s="325"/>
      <c r="O1506" s="99">
        <f t="shared" si="75"/>
        <v>0</v>
      </c>
      <c r="P1506" s="766"/>
      <c r="Q1506" s="242"/>
      <c r="R1506" s="242"/>
      <c r="S1506" s="382">
        <f t="shared" si="76"/>
        <v>0</v>
      </c>
      <c r="T1506" s="382">
        <f t="shared" si="77"/>
        <v>0</v>
      </c>
      <c r="U1506" s="11"/>
      <c r="V1506" s="8"/>
      <c r="W1506" s="8"/>
      <c r="AE1506" s="8"/>
    </row>
    <row r="1507" spans="1:31" x14ac:dyDescent="0.2">
      <c r="A1507" s="1175"/>
      <c r="B1507" s="1175"/>
      <c r="C1507" s="1175"/>
      <c r="D1507" s="894"/>
      <c r="E1507" s="367"/>
      <c r="F1507" s="1180"/>
      <c r="G1507" s="1216"/>
      <c r="H1507" s="19"/>
      <c r="I1507" s="19"/>
      <c r="J1507" s="1180"/>
      <c r="K1507" s="125"/>
      <c r="L1507" s="280"/>
      <c r="M1507" s="1218"/>
      <c r="N1507" s="325"/>
      <c r="O1507" s="99">
        <f t="shared" si="75"/>
        <v>0</v>
      </c>
      <c r="P1507" s="766"/>
      <c r="Q1507" s="242"/>
      <c r="R1507" s="242"/>
      <c r="S1507" s="382">
        <f t="shared" si="76"/>
        <v>0</v>
      </c>
      <c r="T1507" s="382">
        <f t="shared" si="77"/>
        <v>0</v>
      </c>
      <c r="U1507" s="11"/>
      <c r="V1507" s="8"/>
      <c r="W1507" s="8"/>
      <c r="AE1507" s="8"/>
    </row>
    <row r="1508" spans="1:31" x14ac:dyDescent="0.2">
      <c r="A1508" s="1175"/>
      <c r="B1508" s="1175"/>
      <c r="C1508" s="1175"/>
      <c r="D1508" s="894"/>
      <c r="E1508" s="367"/>
      <c r="F1508" s="1180"/>
      <c r="G1508" s="1216"/>
      <c r="H1508" s="19"/>
      <c r="I1508" s="19"/>
      <c r="J1508" s="1180"/>
      <c r="K1508" s="125"/>
      <c r="L1508" s="280"/>
      <c r="M1508" s="1218"/>
      <c r="N1508" s="325"/>
      <c r="O1508" s="99">
        <f t="shared" si="75"/>
        <v>0</v>
      </c>
      <c r="P1508" s="766"/>
      <c r="Q1508" s="242"/>
      <c r="R1508" s="242"/>
      <c r="S1508" s="382">
        <f t="shared" si="76"/>
        <v>0</v>
      </c>
      <c r="T1508" s="382">
        <f t="shared" si="77"/>
        <v>0</v>
      </c>
      <c r="U1508" s="11"/>
      <c r="V1508" s="8"/>
      <c r="W1508" s="8"/>
      <c r="AE1508" s="8"/>
    </row>
    <row r="1509" spans="1:31" x14ac:dyDescent="0.2">
      <c r="A1509" s="1175"/>
      <c r="B1509" s="1175"/>
      <c r="C1509" s="1175"/>
      <c r="D1509" s="894"/>
      <c r="E1509" s="367"/>
      <c r="F1509" s="1180"/>
      <c r="G1509" s="1216"/>
      <c r="H1509" s="19"/>
      <c r="I1509" s="19"/>
      <c r="J1509" s="1180"/>
      <c r="K1509" s="125"/>
      <c r="L1509" s="280"/>
      <c r="M1509" s="1218"/>
      <c r="N1509" s="325"/>
      <c r="O1509" s="99">
        <f t="shared" si="75"/>
        <v>0</v>
      </c>
      <c r="P1509" s="766"/>
      <c r="Q1509" s="242"/>
      <c r="R1509" s="242"/>
      <c r="S1509" s="382">
        <f t="shared" si="76"/>
        <v>0</v>
      </c>
      <c r="T1509" s="382">
        <f t="shared" si="77"/>
        <v>0</v>
      </c>
      <c r="U1509" s="11"/>
      <c r="V1509" s="8"/>
      <c r="W1509" s="8"/>
      <c r="AE1509" s="8"/>
    </row>
    <row r="1510" spans="1:31" x14ac:dyDescent="0.2">
      <c r="A1510" s="1175"/>
      <c r="B1510" s="1175"/>
      <c r="C1510" s="1175"/>
      <c r="D1510" s="894"/>
      <c r="E1510" s="367"/>
      <c r="F1510" s="1180"/>
      <c r="G1510" s="1216"/>
      <c r="H1510" s="19"/>
      <c r="I1510" s="19"/>
      <c r="J1510" s="1180"/>
      <c r="K1510" s="125"/>
      <c r="L1510" s="280"/>
      <c r="M1510" s="1218"/>
      <c r="N1510" s="325"/>
      <c r="O1510" s="99">
        <f t="shared" si="75"/>
        <v>0</v>
      </c>
      <c r="P1510" s="766"/>
      <c r="Q1510" s="242"/>
      <c r="R1510" s="242"/>
      <c r="S1510" s="382">
        <f t="shared" si="76"/>
        <v>0</v>
      </c>
      <c r="T1510" s="382">
        <f t="shared" si="77"/>
        <v>0</v>
      </c>
      <c r="U1510" s="11"/>
      <c r="V1510" s="8"/>
      <c r="W1510" s="8"/>
      <c r="AE1510" s="8"/>
    </row>
    <row r="1511" spans="1:31" x14ac:dyDescent="0.2">
      <c r="A1511" s="1175"/>
      <c r="B1511" s="1175"/>
      <c r="C1511" s="1175"/>
      <c r="D1511" s="894"/>
      <c r="E1511" s="367"/>
      <c r="F1511" s="1180"/>
      <c r="G1511" s="1216"/>
      <c r="H1511" s="19"/>
      <c r="I1511" s="19"/>
      <c r="J1511" s="1180"/>
      <c r="K1511" s="125"/>
      <c r="L1511" s="280"/>
      <c r="M1511" s="1218"/>
      <c r="N1511" s="325"/>
      <c r="O1511" s="99">
        <f t="shared" si="75"/>
        <v>0</v>
      </c>
      <c r="P1511" s="766"/>
      <c r="Q1511" s="242"/>
      <c r="R1511" s="242"/>
      <c r="S1511" s="382">
        <f t="shared" si="76"/>
        <v>0</v>
      </c>
      <c r="T1511" s="382">
        <f t="shared" si="77"/>
        <v>0</v>
      </c>
      <c r="U1511" s="11"/>
      <c r="V1511" s="8"/>
      <c r="W1511" s="8"/>
      <c r="AE1511" s="8"/>
    </row>
    <row r="1512" spans="1:31" x14ac:dyDescent="0.2">
      <c r="A1512" s="1175"/>
      <c r="B1512" s="1175"/>
      <c r="C1512" s="1175"/>
      <c r="D1512" s="894"/>
      <c r="E1512" s="367"/>
      <c r="F1512" s="1180"/>
      <c r="G1512" s="1216"/>
      <c r="H1512" s="19"/>
      <c r="I1512" s="19"/>
      <c r="J1512" s="1180"/>
      <c r="K1512" s="125"/>
      <c r="L1512" s="280"/>
      <c r="M1512" s="1218"/>
      <c r="N1512" s="325"/>
      <c r="O1512" s="99">
        <f t="shared" si="75"/>
        <v>0</v>
      </c>
      <c r="P1512" s="766"/>
      <c r="Q1512" s="242"/>
      <c r="R1512" s="242"/>
      <c r="S1512" s="382">
        <f t="shared" si="76"/>
        <v>0</v>
      </c>
      <c r="T1512" s="382">
        <f t="shared" si="77"/>
        <v>0</v>
      </c>
      <c r="U1512" s="11"/>
      <c r="V1512" s="8"/>
      <c r="W1512" s="8"/>
      <c r="AE1512" s="8"/>
    </row>
    <row r="1513" spans="1:31" x14ac:dyDescent="0.2">
      <c r="A1513" s="1175"/>
      <c r="B1513" s="1175"/>
      <c r="C1513" s="1175"/>
      <c r="D1513" s="894"/>
      <c r="E1513" s="367"/>
      <c r="F1513" s="1180"/>
      <c r="G1513" s="1216"/>
      <c r="H1513" s="19"/>
      <c r="I1513" s="19"/>
      <c r="J1513" s="1180"/>
      <c r="K1513" s="125"/>
      <c r="L1513" s="280"/>
      <c r="M1513" s="1218"/>
      <c r="N1513" s="325"/>
      <c r="O1513" s="99">
        <f t="shared" si="75"/>
        <v>0</v>
      </c>
      <c r="P1513" s="766"/>
      <c r="Q1513" s="242"/>
      <c r="R1513" s="242"/>
      <c r="S1513" s="382">
        <f t="shared" si="76"/>
        <v>0</v>
      </c>
      <c r="T1513" s="382">
        <f t="shared" si="77"/>
        <v>0</v>
      </c>
      <c r="U1513" s="11"/>
      <c r="V1513" s="8"/>
      <c r="W1513" s="8"/>
      <c r="AE1513" s="8"/>
    </row>
    <row r="1514" spans="1:31" x14ac:dyDescent="0.2">
      <c r="A1514" s="1175"/>
      <c r="B1514" s="1175"/>
      <c r="C1514" s="1175"/>
      <c r="D1514" s="894"/>
      <c r="E1514" s="367"/>
      <c r="F1514" s="1180"/>
      <c r="G1514" s="1216"/>
      <c r="H1514" s="19"/>
      <c r="I1514" s="19"/>
      <c r="J1514" s="1180"/>
      <c r="K1514" s="125"/>
      <c r="L1514" s="280"/>
      <c r="M1514" s="1218"/>
      <c r="N1514" s="325"/>
      <c r="O1514" s="99">
        <f t="shared" si="75"/>
        <v>0</v>
      </c>
      <c r="P1514" s="766"/>
      <c r="Q1514" s="242"/>
      <c r="R1514" s="242"/>
      <c r="S1514" s="382">
        <f t="shared" si="76"/>
        <v>0</v>
      </c>
      <c r="T1514" s="382">
        <f t="shared" si="77"/>
        <v>0</v>
      </c>
      <c r="U1514" s="11"/>
      <c r="V1514" s="8"/>
      <c r="W1514" s="8"/>
      <c r="AE1514" s="8"/>
    </row>
    <row r="1515" spans="1:31" x14ac:dyDescent="0.2">
      <c r="A1515" s="1175"/>
      <c r="B1515" s="1175"/>
      <c r="C1515" s="1175"/>
      <c r="D1515" s="894"/>
      <c r="E1515" s="367"/>
      <c r="F1515" s="1180"/>
      <c r="G1515" s="1216"/>
      <c r="H1515" s="19"/>
      <c r="I1515" s="19"/>
      <c r="J1515" s="1180"/>
      <c r="K1515" s="125"/>
      <c r="L1515" s="280"/>
      <c r="M1515" s="1218"/>
      <c r="N1515" s="325"/>
      <c r="O1515" s="99">
        <f t="shared" si="75"/>
        <v>0</v>
      </c>
      <c r="P1515" s="766"/>
      <c r="Q1515" s="242"/>
      <c r="R1515" s="242"/>
      <c r="S1515" s="382">
        <f t="shared" si="76"/>
        <v>0</v>
      </c>
      <c r="T1515" s="382">
        <f t="shared" si="77"/>
        <v>0</v>
      </c>
      <c r="U1515" s="11"/>
      <c r="V1515" s="8"/>
      <c r="W1515" s="8"/>
      <c r="AE1515" s="8"/>
    </row>
    <row r="1516" spans="1:31" x14ac:dyDescent="0.2">
      <c r="A1516" s="1175"/>
      <c r="B1516" s="1175"/>
      <c r="C1516" s="1175"/>
      <c r="D1516" s="894"/>
      <c r="E1516" s="367"/>
      <c r="F1516" s="1180"/>
      <c r="G1516" s="1216"/>
      <c r="H1516" s="19"/>
      <c r="I1516" s="19"/>
      <c r="J1516" s="1180"/>
      <c r="K1516" s="125"/>
      <c r="L1516" s="280"/>
      <c r="M1516" s="1218"/>
      <c r="N1516" s="325"/>
      <c r="O1516" s="99">
        <f t="shared" si="75"/>
        <v>0</v>
      </c>
      <c r="P1516" s="766"/>
      <c r="Q1516" s="242"/>
      <c r="R1516" s="242"/>
      <c r="S1516" s="382">
        <f t="shared" si="76"/>
        <v>0</v>
      </c>
      <c r="T1516" s="382">
        <f t="shared" si="77"/>
        <v>0</v>
      </c>
      <c r="U1516" s="11"/>
      <c r="V1516" s="8"/>
      <c r="W1516" s="8"/>
      <c r="AE1516" s="8"/>
    </row>
    <row r="1517" spans="1:31" x14ac:dyDescent="0.2">
      <c r="A1517" s="1175"/>
      <c r="B1517" s="1175"/>
      <c r="C1517" s="1175"/>
      <c r="D1517" s="894"/>
      <c r="E1517" s="367"/>
      <c r="F1517" s="1180"/>
      <c r="G1517" s="1216"/>
      <c r="H1517" s="19"/>
      <c r="I1517" s="19"/>
      <c r="J1517" s="1180"/>
      <c r="K1517" s="125"/>
      <c r="L1517" s="280"/>
      <c r="M1517" s="1218"/>
      <c r="N1517" s="325"/>
      <c r="O1517" s="99">
        <f t="shared" si="75"/>
        <v>0</v>
      </c>
      <c r="P1517" s="766"/>
      <c r="Q1517" s="242"/>
      <c r="R1517" s="242"/>
      <c r="S1517" s="382">
        <f t="shared" si="76"/>
        <v>0</v>
      </c>
      <c r="T1517" s="382">
        <f t="shared" si="77"/>
        <v>0</v>
      </c>
      <c r="U1517" s="11"/>
      <c r="V1517" s="8"/>
      <c r="W1517" s="8"/>
      <c r="AE1517" s="8"/>
    </row>
    <row r="1518" spans="1:31" x14ac:dyDescent="0.2">
      <c r="A1518" s="1175"/>
      <c r="B1518" s="1175"/>
      <c r="C1518" s="1175"/>
      <c r="D1518" s="894"/>
      <c r="E1518" s="367"/>
      <c r="F1518" s="1180"/>
      <c r="G1518" s="1216"/>
      <c r="H1518" s="19"/>
      <c r="I1518" s="19"/>
      <c r="J1518" s="1180"/>
      <c r="K1518" s="125"/>
      <c r="L1518" s="280"/>
      <c r="M1518" s="1218"/>
      <c r="N1518" s="325"/>
      <c r="O1518" s="99">
        <f t="shared" si="75"/>
        <v>0</v>
      </c>
      <c r="P1518" s="766"/>
      <c r="Q1518" s="242"/>
      <c r="R1518" s="242"/>
      <c r="S1518" s="382">
        <f t="shared" si="76"/>
        <v>0</v>
      </c>
      <c r="T1518" s="382">
        <f t="shared" si="77"/>
        <v>0</v>
      </c>
      <c r="U1518" s="11"/>
      <c r="V1518" s="8"/>
      <c r="W1518" s="8"/>
      <c r="AE1518" s="8"/>
    </row>
    <row r="1519" spans="1:31" x14ac:dyDescent="0.2">
      <c r="A1519" s="1175"/>
      <c r="B1519" s="1175"/>
      <c r="C1519" s="1175"/>
      <c r="D1519" s="894"/>
      <c r="E1519" s="367"/>
      <c r="F1519" s="1180"/>
      <c r="G1519" s="1216"/>
      <c r="H1519" s="19"/>
      <c r="I1519" s="19"/>
      <c r="J1519" s="1180"/>
      <c r="K1519" s="125"/>
      <c r="L1519" s="280"/>
      <c r="M1519" s="1218"/>
      <c r="N1519" s="325"/>
      <c r="O1519" s="99">
        <f t="shared" si="75"/>
        <v>0</v>
      </c>
      <c r="P1519" s="766"/>
      <c r="Q1519" s="242"/>
      <c r="R1519" s="242"/>
      <c r="S1519" s="382">
        <f t="shared" si="76"/>
        <v>0</v>
      </c>
      <c r="T1519" s="382">
        <f t="shared" si="77"/>
        <v>0</v>
      </c>
      <c r="U1519" s="11"/>
      <c r="V1519" s="8"/>
      <c r="W1519" s="8"/>
      <c r="AE1519" s="8"/>
    </row>
    <row r="1520" spans="1:31" x14ac:dyDescent="0.2">
      <c r="A1520" s="1175"/>
      <c r="B1520" s="1175"/>
      <c r="C1520" s="1175"/>
      <c r="D1520" s="894"/>
      <c r="E1520" s="367"/>
      <c r="F1520" s="1180"/>
      <c r="G1520" s="1216"/>
      <c r="H1520" s="19"/>
      <c r="I1520" s="19"/>
      <c r="J1520" s="1180"/>
      <c r="K1520" s="125"/>
      <c r="L1520" s="280"/>
      <c r="M1520" s="1218"/>
      <c r="N1520" s="325"/>
      <c r="O1520" s="99">
        <f t="shared" si="75"/>
        <v>0</v>
      </c>
      <c r="P1520" s="766"/>
      <c r="Q1520" s="242"/>
      <c r="R1520" s="242"/>
      <c r="S1520" s="382">
        <f t="shared" si="76"/>
        <v>0</v>
      </c>
      <c r="T1520" s="382">
        <f t="shared" si="77"/>
        <v>0</v>
      </c>
      <c r="U1520" s="11"/>
      <c r="V1520" s="8"/>
      <c r="W1520" s="8"/>
      <c r="AE1520" s="8"/>
    </row>
    <row r="1521" spans="1:31" x14ac:dyDescent="0.2">
      <c r="A1521" s="1175"/>
      <c r="B1521" s="1175"/>
      <c r="C1521" s="1175"/>
      <c r="D1521" s="894"/>
      <c r="E1521" s="367"/>
      <c r="F1521" s="1180"/>
      <c r="G1521" s="1216"/>
      <c r="H1521" s="19"/>
      <c r="I1521" s="19"/>
      <c r="J1521" s="1180"/>
      <c r="K1521" s="125"/>
      <c r="L1521" s="280"/>
      <c r="M1521" s="1218"/>
      <c r="N1521" s="325"/>
      <c r="O1521" s="99">
        <f t="shared" si="75"/>
        <v>0</v>
      </c>
      <c r="P1521" s="766"/>
      <c r="Q1521" s="242"/>
      <c r="R1521" s="242"/>
      <c r="S1521" s="382">
        <f t="shared" si="76"/>
        <v>0</v>
      </c>
      <c r="T1521" s="382">
        <f t="shared" si="77"/>
        <v>0</v>
      </c>
      <c r="U1521" s="11"/>
      <c r="V1521" s="8"/>
      <c r="W1521" s="8"/>
      <c r="AE1521" s="8"/>
    </row>
    <row r="1522" spans="1:31" x14ac:dyDescent="0.2">
      <c r="A1522" s="1175"/>
      <c r="B1522" s="1175"/>
      <c r="C1522" s="1175"/>
      <c r="D1522" s="894"/>
      <c r="E1522" s="367"/>
      <c r="F1522" s="1180"/>
      <c r="G1522" s="1216"/>
      <c r="H1522" s="19"/>
      <c r="I1522" s="19"/>
      <c r="J1522" s="1180"/>
      <c r="K1522" s="125"/>
      <c r="L1522" s="280"/>
      <c r="M1522" s="1218"/>
      <c r="N1522" s="325"/>
      <c r="O1522" s="99">
        <f t="shared" si="75"/>
        <v>0</v>
      </c>
      <c r="P1522" s="766"/>
      <c r="Q1522" s="242"/>
      <c r="R1522" s="242"/>
      <c r="S1522" s="382">
        <f t="shared" si="76"/>
        <v>0</v>
      </c>
      <c r="T1522" s="382">
        <f t="shared" si="77"/>
        <v>0</v>
      </c>
      <c r="U1522" s="11"/>
      <c r="V1522" s="8"/>
      <c r="W1522" s="8"/>
      <c r="AE1522" s="8"/>
    </row>
    <row r="1523" spans="1:31" x14ac:dyDescent="0.2">
      <c r="A1523" s="1175"/>
      <c r="B1523" s="1175"/>
      <c r="C1523" s="1175"/>
      <c r="D1523" s="894"/>
      <c r="E1523" s="367"/>
      <c r="F1523" s="1180"/>
      <c r="G1523" s="1216"/>
      <c r="H1523" s="19"/>
      <c r="I1523" s="19"/>
      <c r="J1523" s="1180"/>
      <c r="K1523" s="125"/>
      <c r="L1523" s="280"/>
      <c r="M1523" s="1218"/>
      <c r="N1523" s="325"/>
      <c r="O1523" s="99">
        <f t="shared" si="75"/>
        <v>0</v>
      </c>
      <c r="P1523" s="766"/>
      <c r="Q1523" s="242"/>
      <c r="R1523" s="242"/>
      <c r="S1523" s="382">
        <f t="shared" si="76"/>
        <v>0</v>
      </c>
      <c r="T1523" s="382">
        <f t="shared" si="77"/>
        <v>0</v>
      </c>
      <c r="U1523" s="11"/>
      <c r="V1523" s="8"/>
      <c r="W1523" s="8"/>
      <c r="AE1523" s="8"/>
    </row>
    <row r="1524" spans="1:31" x14ac:dyDescent="0.2">
      <c r="A1524" s="1175"/>
      <c r="B1524" s="1175"/>
      <c r="C1524" s="1175"/>
      <c r="D1524" s="894"/>
      <c r="E1524" s="367"/>
      <c r="F1524" s="1180"/>
      <c r="G1524" s="1216"/>
      <c r="H1524" s="19"/>
      <c r="I1524" s="19"/>
      <c r="J1524" s="1180"/>
      <c r="K1524" s="125"/>
      <c r="L1524" s="280"/>
      <c r="M1524" s="1218"/>
      <c r="N1524" s="325"/>
      <c r="O1524" s="99">
        <f t="shared" si="75"/>
        <v>0</v>
      </c>
      <c r="P1524" s="766"/>
      <c r="Q1524" s="242"/>
      <c r="R1524" s="242"/>
      <c r="S1524" s="382">
        <f t="shared" si="76"/>
        <v>0</v>
      </c>
      <c r="T1524" s="382">
        <f t="shared" si="77"/>
        <v>0</v>
      </c>
      <c r="U1524" s="11"/>
      <c r="V1524" s="8"/>
      <c r="W1524" s="8"/>
      <c r="AE1524" s="8"/>
    </row>
    <row r="1525" spans="1:31" x14ac:dyDescent="0.2">
      <c r="A1525" s="1175"/>
      <c r="B1525" s="1175"/>
      <c r="C1525" s="1175"/>
      <c r="D1525" s="894"/>
      <c r="E1525" s="367"/>
      <c r="F1525" s="1180"/>
      <c r="G1525" s="1216"/>
      <c r="H1525" s="19"/>
      <c r="I1525" s="19"/>
      <c r="J1525" s="1180"/>
      <c r="K1525" s="125"/>
      <c r="L1525" s="280"/>
      <c r="M1525" s="1218"/>
      <c r="N1525" s="325"/>
      <c r="O1525" s="99">
        <f t="shared" si="75"/>
        <v>0</v>
      </c>
      <c r="P1525" s="766"/>
      <c r="Q1525" s="242"/>
      <c r="R1525" s="242"/>
      <c r="S1525" s="382">
        <f t="shared" si="76"/>
        <v>0</v>
      </c>
      <c r="T1525" s="382">
        <f t="shared" si="77"/>
        <v>0</v>
      </c>
      <c r="U1525" s="11"/>
      <c r="V1525" s="8"/>
      <c r="W1525" s="8"/>
      <c r="AE1525" s="8"/>
    </row>
    <row r="1526" spans="1:31" x14ac:dyDescent="0.2">
      <c r="A1526" s="1175"/>
      <c r="B1526" s="1175"/>
      <c r="C1526" s="1175"/>
      <c r="D1526" s="894"/>
      <c r="E1526" s="367"/>
      <c r="F1526" s="1180"/>
      <c r="G1526" s="1216"/>
      <c r="H1526" s="19"/>
      <c r="I1526" s="19"/>
      <c r="J1526" s="1180"/>
      <c r="K1526" s="125"/>
      <c r="L1526" s="280"/>
      <c r="M1526" s="1218"/>
      <c r="N1526" s="325"/>
      <c r="O1526" s="99">
        <f t="shared" si="75"/>
        <v>0</v>
      </c>
      <c r="P1526" s="766"/>
      <c r="Q1526" s="242"/>
      <c r="R1526" s="242"/>
      <c r="S1526" s="382">
        <f t="shared" si="76"/>
        <v>0</v>
      </c>
      <c r="T1526" s="382">
        <f t="shared" si="77"/>
        <v>0</v>
      </c>
      <c r="U1526" s="11"/>
      <c r="V1526" s="8"/>
      <c r="W1526" s="8"/>
      <c r="AE1526" s="8"/>
    </row>
    <row r="1527" spans="1:31" x14ac:dyDescent="0.2">
      <c r="A1527" s="1175"/>
      <c r="B1527" s="1175"/>
      <c r="C1527" s="1175"/>
      <c r="D1527" s="894"/>
      <c r="E1527" s="367"/>
      <c r="F1527" s="1180"/>
      <c r="G1527" s="1216"/>
      <c r="H1527" s="19"/>
      <c r="I1527" s="19"/>
      <c r="J1527" s="1180"/>
      <c r="K1527" s="125"/>
      <c r="L1527" s="280"/>
      <c r="M1527" s="1218"/>
      <c r="N1527" s="325"/>
      <c r="O1527" s="99">
        <f t="shared" si="75"/>
        <v>0</v>
      </c>
      <c r="P1527" s="766"/>
      <c r="Q1527" s="242"/>
      <c r="R1527" s="242"/>
      <c r="S1527" s="382">
        <f t="shared" si="76"/>
        <v>0</v>
      </c>
      <c r="T1527" s="382">
        <f t="shared" si="77"/>
        <v>0</v>
      </c>
      <c r="U1527" s="11"/>
      <c r="V1527" s="8"/>
      <c r="W1527" s="8"/>
      <c r="AE1527" s="8"/>
    </row>
    <row r="1528" spans="1:31" x14ac:dyDescent="0.2">
      <c r="A1528" s="1175"/>
      <c r="B1528" s="1175"/>
      <c r="C1528" s="1175"/>
      <c r="D1528" s="894"/>
      <c r="E1528" s="367"/>
      <c r="F1528" s="1180"/>
      <c r="G1528" s="1216"/>
      <c r="H1528" s="19"/>
      <c r="I1528" s="19"/>
      <c r="J1528" s="1180"/>
      <c r="K1528" s="125"/>
      <c r="L1528" s="280"/>
      <c r="M1528" s="1218"/>
      <c r="N1528" s="325"/>
      <c r="O1528" s="99">
        <f t="shared" si="75"/>
        <v>0</v>
      </c>
      <c r="P1528" s="766"/>
      <c r="Q1528" s="242"/>
      <c r="R1528" s="242"/>
      <c r="S1528" s="382">
        <f t="shared" si="76"/>
        <v>0</v>
      </c>
      <c r="T1528" s="382">
        <f t="shared" si="77"/>
        <v>0</v>
      </c>
      <c r="U1528" s="11"/>
      <c r="V1528" s="8"/>
      <c r="W1528" s="8"/>
      <c r="AE1528" s="8"/>
    </row>
    <row r="1529" spans="1:31" x14ac:dyDescent="0.2">
      <c r="A1529" s="1175"/>
      <c r="B1529" s="1175"/>
      <c r="C1529" s="1175"/>
      <c r="D1529" s="894"/>
      <c r="E1529" s="367"/>
      <c r="F1529" s="1180"/>
      <c r="G1529" s="1216"/>
      <c r="H1529" s="19"/>
      <c r="I1529" s="19"/>
      <c r="J1529" s="1180"/>
      <c r="K1529" s="125"/>
      <c r="L1529" s="280"/>
      <c r="M1529" s="1218"/>
      <c r="N1529" s="325"/>
      <c r="O1529" s="99">
        <f t="shared" si="75"/>
        <v>0</v>
      </c>
      <c r="P1529" s="766"/>
      <c r="Q1529" s="242"/>
      <c r="R1529" s="242"/>
      <c r="S1529" s="382">
        <f t="shared" si="76"/>
        <v>0</v>
      </c>
      <c r="T1529" s="382">
        <f t="shared" si="77"/>
        <v>0</v>
      </c>
      <c r="U1529" s="11"/>
      <c r="V1529" s="8"/>
      <c r="W1529" s="8"/>
      <c r="AE1529" s="8"/>
    </row>
    <row r="1530" spans="1:31" x14ac:dyDescent="0.2">
      <c r="A1530" s="1175"/>
      <c r="B1530" s="1175"/>
      <c r="C1530" s="1175"/>
      <c r="D1530" s="894"/>
      <c r="E1530" s="367"/>
      <c r="F1530" s="1180"/>
      <c r="G1530" s="1216"/>
      <c r="H1530" s="19"/>
      <c r="I1530" s="19"/>
      <c r="J1530" s="1180"/>
      <c r="K1530" s="125"/>
      <c r="L1530" s="280"/>
      <c r="M1530" s="1218"/>
      <c r="N1530" s="325"/>
      <c r="O1530" s="99">
        <f t="shared" si="75"/>
        <v>0</v>
      </c>
      <c r="P1530" s="766"/>
      <c r="Q1530" s="242"/>
      <c r="R1530" s="242"/>
      <c r="S1530" s="382">
        <f t="shared" si="76"/>
        <v>0</v>
      </c>
      <c r="T1530" s="382">
        <f t="shared" si="77"/>
        <v>0</v>
      </c>
      <c r="U1530" s="11"/>
      <c r="V1530" s="8"/>
      <c r="W1530" s="8"/>
      <c r="AE1530" s="8"/>
    </row>
    <row r="1531" spans="1:31" x14ac:dyDescent="0.2">
      <c r="A1531" s="1175"/>
      <c r="B1531" s="1175"/>
      <c r="C1531" s="1175"/>
      <c r="D1531" s="894"/>
      <c r="E1531" s="367"/>
      <c r="F1531" s="1180"/>
      <c r="G1531" s="1216"/>
      <c r="H1531" s="19"/>
      <c r="I1531" s="19"/>
      <c r="J1531" s="1180"/>
      <c r="K1531" s="125"/>
      <c r="L1531" s="280"/>
      <c r="M1531" s="1218"/>
      <c r="N1531" s="325"/>
      <c r="O1531" s="99">
        <f t="shared" si="75"/>
        <v>0</v>
      </c>
      <c r="P1531" s="766"/>
      <c r="Q1531" s="242"/>
      <c r="R1531" s="242"/>
      <c r="S1531" s="382">
        <f t="shared" si="76"/>
        <v>0</v>
      </c>
      <c r="T1531" s="382">
        <f t="shared" si="77"/>
        <v>0</v>
      </c>
      <c r="U1531" s="11"/>
      <c r="V1531" s="8"/>
      <c r="W1531" s="8"/>
      <c r="AE1531" s="8"/>
    </row>
    <row r="1532" spans="1:31" x14ac:dyDescent="0.2">
      <c r="A1532" s="1175"/>
      <c r="B1532" s="1175"/>
      <c r="C1532" s="1175"/>
      <c r="D1532" s="894"/>
      <c r="E1532" s="367"/>
      <c r="F1532" s="1180"/>
      <c r="G1532" s="1216"/>
      <c r="H1532" s="19"/>
      <c r="I1532" s="19"/>
      <c r="J1532" s="1180"/>
      <c r="K1532" s="125"/>
      <c r="L1532" s="280"/>
      <c r="M1532" s="1218"/>
      <c r="N1532" s="325"/>
      <c r="O1532" s="99">
        <f t="shared" si="75"/>
        <v>0</v>
      </c>
      <c r="P1532" s="766"/>
      <c r="Q1532" s="242"/>
      <c r="R1532" s="242"/>
      <c r="S1532" s="382">
        <f t="shared" si="76"/>
        <v>0</v>
      </c>
      <c r="T1532" s="382">
        <f t="shared" si="77"/>
        <v>0</v>
      </c>
      <c r="U1532" s="11"/>
      <c r="V1532" s="8"/>
      <c r="W1532" s="8"/>
      <c r="AE1532" s="8"/>
    </row>
    <row r="1533" spans="1:31" x14ac:dyDescent="0.2">
      <c r="A1533" s="1175"/>
      <c r="B1533" s="1175"/>
      <c r="C1533" s="1175"/>
      <c r="D1533" s="894"/>
      <c r="E1533" s="367"/>
      <c r="F1533" s="1180"/>
      <c r="G1533" s="1216"/>
      <c r="H1533" s="19"/>
      <c r="I1533" s="19"/>
      <c r="J1533" s="1180"/>
      <c r="K1533" s="125"/>
      <c r="L1533" s="280"/>
      <c r="M1533" s="1218"/>
      <c r="N1533" s="325"/>
      <c r="O1533" s="99">
        <f t="shared" si="75"/>
        <v>0</v>
      </c>
      <c r="P1533" s="766"/>
      <c r="Q1533" s="242"/>
      <c r="R1533" s="242"/>
      <c r="S1533" s="382">
        <f t="shared" si="76"/>
        <v>0</v>
      </c>
      <c r="T1533" s="382">
        <f t="shared" si="77"/>
        <v>0</v>
      </c>
      <c r="U1533" s="11"/>
      <c r="V1533" s="8"/>
      <c r="W1533" s="8"/>
      <c r="AE1533" s="8"/>
    </row>
    <row r="1534" spans="1:31" x14ac:dyDescent="0.2">
      <c r="A1534" s="1175"/>
      <c r="B1534" s="1175"/>
      <c r="C1534" s="1175"/>
      <c r="D1534" s="894"/>
      <c r="E1534" s="367"/>
      <c r="F1534" s="1180"/>
      <c r="G1534" s="1216"/>
      <c r="H1534" s="19"/>
      <c r="I1534" s="19"/>
      <c r="J1534" s="1180"/>
      <c r="K1534" s="125"/>
      <c r="L1534" s="280"/>
      <c r="M1534" s="1218"/>
      <c r="N1534" s="325"/>
      <c r="O1534" s="99">
        <f t="shared" si="75"/>
        <v>0</v>
      </c>
      <c r="P1534" s="766"/>
      <c r="Q1534" s="242"/>
      <c r="R1534" s="242"/>
      <c r="S1534" s="382">
        <f t="shared" si="76"/>
        <v>0</v>
      </c>
      <c r="T1534" s="382">
        <f t="shared" si="77"/>
        <v>0</v>
      </c>
      <c r="U1534" s="11"/>
      <c r="V1534" s="8"/>
      <c r="W1534" s="8"/>
      <c r="AE1534" s="8"/>
    </row>
    <row r="1535" spans="1:31" x14ac:dyDescent="0.2">
      <c r="A1535" s="1175"/>
      <c r="B1535" s="1175"/>
      <c r="C1535" s="1175"/>
      <c r="D1535" s="894"/>
      <c r="E1535" s="367"/>
      <c r="F1535" s="1180"/>
      <c r="G1535" s="1216"/>
      <c r="H1535" s="19"/>
      <c r="I1535" s="19"/>
      <c r="J1535" s="1180"/>
      <c r="K1535" s="125"/>
      <c r="L1535" s="280"/>
      <c r="M1535" s="1218"/>
      <c r="N1535" s="325"/>
      <c r="O1535" s="99">
        <f t="shared" si="75"/>
        <v>0</v>
      </c>
      <c r="P1535" s="766"/>
      <c r="Q1535" s="242"/>
      <c r="R1535" s="242"/>
      <c r="S1535" s="382">
        <f t="shared" si="76"/>
        <v>0</v>
      </c>
      <c r="T1535" s="382">
        <f t="shared" si="77"/>
        <v>0</v>
      </c>
      <c r="U1535" s="11"/>
      <c r="V1535" s="8"/>
      <c r="W1535" s="8"/>
      <c r="AE1535" s="8"/>
    </row>
    <row r="1536" spans="1:31" x14ac:dyDescent="0.2">
      <c r="A1536" s="1175"/>
      <c r="B1536" s="1175"/>
      <c r="C1536" s="1175"/>
      <c r="D1536" s="894"/>
      <c r="E1536" s="367"/>
      <c r="F1536" s="1180"/>
      <c r="G1536" s="1216"/>
      <c r="H1536" s="19"/>
      <c r="I1536" s="19"/>
      <c r="J1536" s="1180"/>
      <c r="K1536" s="125"/>
      <c r="L1536" s="280"/>
      <c r="M1536" s="1218"/>
      <c r="N1536" s="325"/>
      <c r="O1536" s="99">
        <f t="shared" si="75"/>
        <v>0</v>
      </c>
      <c r="P1536" s="766"/>
      <c r="Q1536" s="242"/>
      <c r="R1536" s="242"/>
      <c r="S1536" s="382">
        <f t="shared" si="76"/>
        <v>0</v>
      </c>
      <c r="T1536" s="382">
        <f t="shared" si="77"/>
        <v>0</v>
      </c>
      <c r="U1536" s="11"/>
      <c r="V1536" s="8"/>
      <c r="W1536" s="8"/>
      <c r="AE1536" s="8"/>
    </row>
    <row r="1537" spans="1:31" x14ac:dyDescent="0.2">
      <c r="A1537" s="1175"/>
      <c r="B1537" s="1175"/>
      <c r="C1537" s="1175"/>
      <c r="D1537" s="894"/>
      <c r="E1537" s="367"/>
      <c r="F1537" s="1180"/>
      <c r="G1537" s="1216"/>
      <c r="H1537" s="19"/>
      <c r="I1537" s="19"/>
      <c r="J1537" s="1180"/>
      <c r="K1537" s="125"/>
      <c r="L1537" s="280"/>
      <c r="M1537" s="1218"/>
      <c r="N1537" s="325"/>
      <c r="O1537" s="99">
        <f t="shared" si="75"/>
        <v>0</v>
      </c>
      <c r="P1537" s="766"/>
      <c r="Q1537" s="242"/>
      <c r="R1537" s="242"/>
      <c r="S1537" s="382">
        <f t="shared" si="76"/>
        <v>0</v>
      </c>
      <c r="T1537" s="382">
        <f t="shared" si="77"/>
        <v>0</v>
      </c>
      <c r="U1537" s="11"/>
      <c r="V1537" s="8"/>
      <c r="W1537" s="8"/>
      <c r="AE1537" s="8"/>
    </row>
    <row r="1538" spans="1:31" x14ac:dyDescent="0.2">
      <c r="A1538" s="1175"/>
      <c r="B1538" s="1175"/>
      <c r="C1538" s="1175"/>
      <c r="D1538" s="894"/>
      <c r="E1538" s="367"/>
      <c r="F1538" s="1180"/>
      <c r="G1538" s="1216"/>
      <c r="H1538" s="19"/>
      <c r="I1538" s="19"/>
      <c r="J1538" s="1180"/>
      <c r="K1538" s="125"/>
      <c r="L1538" s="280"/>
      <c r="M1538" s="1218"/>
      <c r="N1538" s="325"/>
      <c r="O1538" s="99">
        <f t="shared" si="75"/>
        <v>0</v>
      </c>
      <c r="P1538" s="766"/>
      <c r="Q1538" s="242"/>
      <c r="R1538" s="242"/>
      <c r="S1538" s="382">
        <f t="shared" si="76"/>
        <v>0</v>
      </c>
      <c r="T1538" s="382">
        <f t="shared" si="77"/>
        <v>0</v>
      </c>
      <c r="U1538" s="11"/>
      <c r="V1538" s="8"/>
      <c r="W1538" s="8"/>
      <c r="AE1538" s="8"/>
    </row>
    <row r="1539" spans="1:31" x14ac:dyDescent="0.2">
      <c r="A1539" s="1175"/>
      <c r="B1539" s="1175"/>
      <c r="C1539" s="1175"/>
      <c r="D1539" s="894"/>
      <c r="E1539" s="367"/>
      <c r="F1539" s="1180"/>
      <c r="G1539" s="1216"/>
      <c r="H1539" s="19"/>
      <c r="I1539" s="19"/>
      <c r="J1539" s="1180"/>
      <c r="K1539" s="125"/>
      <c r="L1539" s="280"/>
      <c r="M1539" s="1218"/>
      <c r="N1539" s="325"/>
      <c r="O1539" s="99">
        <f t="shared" si="75"/>
        <v>0</v>
      </c>
      <c r="P1539" s="766"/>
      <c r="Q1539" s="242"/>
      <c r="R1539" s="242"/>
      <c r="S1539" s="382">
        <f t="shared" si="76"/>
        <v>0</v>
      </c>
      <c r="T1539" s="382">
        <f t="shared" si="77"/>
        <v>0</v>
      </c>
      <c r="U1539" s="11"/>
      <c r="V1539" s="8"/>
      <c r="W1539" s="8"/>
      <c r="AE1539" s="8"/>
    </row>
    <row r="1540" spans="1:31" x14ac:dyDescent="0.2">
      <c r="A1540" s="1175"/>
      <c r="B1540" s="1175"/>
      <c r="C1540" s="1175"/>
      <c r="D1540" s="894"/>
      <c r="E1540" s="367"/>
      <c r="F1540" s="1180"/>
      <c r="G1540" s="1216"/>
      <c r="H1540" s="19"/>
      <c r="I1540" s="19"/>
      <c r="J1540" s="1180"/>
      <c r="K1540" s="125"/>
      <c r="L1540" s="280"/>
      <c r="M1540" s="1218"/>
      <c r="N1540" s="325"/>
      <c r="O1540" s="99">
        <f t="shared" si="75"/>
        <v>0</v>
      </c>
      <c r="P1540" s="766"/>
      <c r="Q1540" s="242"/>
      <c r="R1540" s="242"/>
      <c r="S1540" s="382">
        <f t="shared" si="76"/>
        <v>0</v>
      </c>
      <c r="T1540" s="382">
        <f t="shared" si="77"/>
        <v>0</v>
      </c>
      <c r="U1540" s="11"/>
      <c r="V1540" s="8"/>
      <c r="W1540" s="8"/>
      <c r="AE1540" s="8"/>
    </row>
    <row r="1541" spans="1:31" x14ac:dyDescent="0.2">
      <c r="A1541" s="1175"/>
      <c r="B1541" s="1175"/>
      <c r="C1541" s="1175"/>
      <c r="D1541" s="894"/>
      <c r="E1541" s="367"/>
      <c r="F1541" s="1180"/>
      <c r="G1541" s="1216"/>
      <c r="H1541" s="19"/>
      <c r="I1541" s="19"/>
      <c r="J1541" s="1180"/>
      <c r="K1541" s="125"/>
      <c r="L1541" s="280"/>
      <c r="M1541" s="1218"/>
      <c r="N1541" s="325"/>
      <c r="O1541" s="99">
        <f t="shared" si="75"/>
        <v>0</v>
      </c>
      <c r="P1541" s="766"/>
      <c r="Q1541" s="242"/>
      <c r="R1541" s="242"/>
      <c r="S1541" s="382">
        <f t="shared" si="76"/>
        <v>0</v>
      </c>
      <c r="T1541" s="382">
        <f t="shared" si="77"/>
        <v>0</v>
      </c>
      <c r="U1541" s="11"/>
      <c r="V1541" s="8"/>
      <c r="W1541" s="8"/>
      <c r="AE1541" s="8"/>
    </row>
    <row r="1542" spans="1:31" x14ac:dyDescent="0.2">
      <c r="A1542" s="1175"/>
      <c r="B1542" s="1175"/>
      <c r="C1542" s="1175"/>
      <c r="D1542" s="894"/>
      <c r="E1542" s="367"/>
      <c r="F1542" s="1180"/>
      <c r="G1542" s="1216"/>
      <c r="H1542" s="19"/>
      <c r="I1542" s="19"/>
      <c r="J1542" s="1180"/>
      <c r="K1542" s="125"/>
      <c r="L1542" s="280"/>
      <c r="M1542" s="1218"/>
      <c r="N1542" s="325"/>
      <c r="O1542" s="99">
        <f t="shared" si="75"/>
        <v>0</v>
      </c>
      <c r="P1542" s="766"/>
      <c r="Q1542" s="242"/>
      <c r="R1542" s="242"/>
      <c r="S1542" s="382">
        <f t="shared" si="76"/>
        <v>0</v>
      </c>
      <c r="T1542" s="382">
        <f t="shared" si="77"/>
        <v>0</v>
      </c>
      <c r="U1542" s="11"/>
      <c r="V1542" s="8"/>
      <c r="W1542" s="8"/>
      <c r="AE1542" s="8"/>
    </row>
    <row r="1543" spans="1:31" x14ac:dyDescent="0.2">
      <c r="A1543" s="1175"/>
      <c r="B1543" s="1175"/>
      <c r="C1543" s="1175"/>
      <c r="D1543" s="894"/>
      <c r="E1543" s="367"/>
      <c r="F1543" s="1180"/>
      <c r="G1543" s="1216"/>
      <c r="H1543" s="19"/>
      <c r="I1543" s="19"/>
      <c r="J1543" s="1180"/>
      <c r="K1543" s="125"/>
      <c r="L1543" s="280"/>
      <c r="M1543" s="1218"/>
      <c r="N1543" s="325"/>
      <c r="O1543" s="99">
        <f t="shared" si="75"/>
        <v>0</v>
      </c>
      <c r="P1543" s="766"/>
      <c r="Q1543" s="242"/>
      <c r="R1543" s="242"/>
      <c r="S1543" s="382">
        <f t="shared" si="76"/>
        <v>0</v>
      </c>
      <c r="T1543" s="382">
        <f t="shared" si="77"/>
        <v>0</v>
      </c>
      <c r="U1543" s="11"/>
      <c r="V1543" s="8"/>
      <c r="W1543" s="8"/>
      <c r="AE1543" s="8"/>
    </row>
    <row r="1544" spans="1:31" x14ac:dyDescent="0.2">
      <c r="A1544" s="1175"/>
      <c r="B1544" s="1175"/>
      <c r="C1544" s="1175"/>
      <c r="D1544" s="894"/>
      <c r="E1544" s="367"/>
      <c r="F1544" s="1180"/>
      <c r="G1544" s="1216"/>
      <c r="H1544" s="19"/>
      <c r="I1544" s="19"/>
      <c r="J1544" s="1180"/>
      <c r="K1544" s="125"/>
      <c r="L1544" s="280"/>
      <c r="M1544" s="1218"/>
      <c r="N1544" s="325"/>
      <c r="O1544" s="99">
        <f t="shared" si="75"/>
        <v>0</v>
      </c>
      <c r="P1544" s="766"/>
      <c r="Q1544" s="242"/>
      <c r="R1544" s="242"/>
      <c r="S1544" s="382">
        <f t="shared" si="76"/>
        <v>0</v>
      </c>
      <c r="T1544" s="382">
        <f t="shared" si="77"/>
        <v>0</v>
      </c>
      <c r="U1544" s="11"/>
      <c r="V1544" s="8"/>
      <c r="W1544" s="8"/>
      <c r="AE1544" s="8"/>
    </row>
    <row r="1545" spans="1:31" x14ac:dyDescent="0.2">
      <c r="A1545" s="1175"/>
      <c r="B1545" s="1175"/>
      <c r="C1545" s="1175"/>
      <c r="D1545" s="894"/>
      <c r="E1545" s="367"/>
      <c r="F1545" s="1180"/>
      <c r="G1545" s="1216"/>
      <c r="H1545" s="19"/>
      <c r="I1545" s="19"/>
      <c r="J1545" s="1180"/>
      <c r="K1545" s="125"/>
      <c r="L1545" s="280"/>
      <c r="M1545" s="1218"/>
      <c r="N1545" s="325"/>
      <c r="O1545" s="99">
        <f t="shared" si="75"/>
        <v>0</v>
      </c>
      <c r="P1545" s="766"/>
      <c r="Q1545" s="242"/>
      <c r="R1545" s="242"/>
      <c r="S1545" s="382">
        <f t="shared" si="76"/>
        <v>0</v>
      </c>
      <c r="T1545" s="382">
        <f t="shared" si="77"/>
        <v>0</v>
      </c>
      <c r="U1545" s="11"/>
      <c r="V1545" s="8"/>
      <c r="W1545" s="8"/>
      <c r="AE1545" s="8"/>
    </row>
    <row r="1546" spans="1:31" x14ac:dyDescent="0.2">
      <c r="A1546" s="1175"/>
      <c r="B1546" s="1175"/>
      <c r="C1546" s="1175"/>
      <c r="D1546" s="894"/>
      <c r="E1546" s="367"/>
      <c r="F1546" s="1180"/>
      <c r="G1546" s="1216"/>
      <c r="H1546" s="19"/>
      <c r="I1546" s="19"/>
      <c r="J1546" s="1180"/>
      <c r="K1546" s="125"/>
      <c r="L1546" s="280"/>
      <c r="M1546" s="1218"/>
      <c r="N1546" s="325"/>
      <c r="O1546" s="99">
        <f t="shared" si="75"/>
        <v>0</v>
      </c>
      <c r="P1546" s="766"/>
      <c r="Q1546" s="242"/>
      <c r="R1546" s="242"/>
      <c r="S1546" s="382">
        <f t="shared" si="76"/>
        <v>0</v>
      </c>
      <c r="T1546" s="382">
        <f t="shared" si="77"/>
        <v>0</v>
      </c>
      <c r="U1546" s="11"/>
      <c r="V1546" s="8"/>
      <c r="W1546" s="8"/>
      <c r="AE1546" s="8"/>
    </row>
    <row r="1547" spans="1:31" x14ac:dyDescent="0.2">
      <c r="A1547" s="1175"/>
      <c r="B1547" s="1175"/>
      <c r="C1547" s="1175"/>
      <c r="D1547" s="894"/>
      <c r="E1547" s="367"/>
      <c r="F1547" s="1180"/>
      <c r="G1547" s="1216"/>
      <c r="H1547" s="19"/>
      <c r="I1547" s="19"/>
      <c r="J1547" s="1180"/>
      <c r="K1547" s="125"/>
      <c r="L1547" s="280"/>
      <c r="M1547" s="1218"/>
      <c r="N1547" s="325"/>
      <c r="O1547" s="99">
        <f t="shared" si="75"/>
        <v>0</v>
      </c>
      <c r="P1547" s="766"/>
      <c r="Q1547" s="242"/>
      <c r="R1547" s="242"/>
      <c r="S1547" s="382">
        <f t="shared" si="76"/>
        <v>0</v>
      </c>
      <c r="T1547" s="382">
        <f t="shared" si="77"/>
        <v>0</v>
      </c>
      <c r="U1547" s="11"/>
      <c r="V1547" s="8"/>
      <c r="W1547" s="8"/>
      <c r="AE1547" s="8"/>
    </row>
    <row r="1548" spans="1:31" x14ac:dyDescent="0.2">
      <c r="A1548" s="1175"/>
      <c r="B1548" s="1175"/>
      <c r="C1548" s="1175"/>
      <c r="D1548" s="894"/>
      <c r="E1548" s="367"/>
      <c r="F1548" s="1180"/>
      <c r="G1548" s="1216"/>
      <c r="H1548" s="19"/>
      <c r="I1548" s="19"/>
      <c r="J1548" s="1180"/>
      <c r="K1548" s="125"/>
      <c r="L1548" s="280"/>
      <c r="M1548" s="1218"/>
      <c r="N1548" s="325"/>
      <c r="O1548" s="99">
        <f t="shared" si="75"/>
        <v>0</v>
      </c>
      <c r="P1548" s="766"/>
      <c r="Q1548" s="242"/>
      <c r="R1548" s="242"/>
      <c r="S1548" s="382">
        <f t="shared" si="76"/>
        <v>0</v>
      </c>
      <c r="T1548" s="382">
        <f t="shared" si="77"/>
        <v>0</v>
      </c>
      <c r="U1548" s="11"/>
      <c r="V1548" s="8"/>
      <c r="W1548" s="8"/>
      <c r="AE1548" s="8"/>
    </row>
    <row r="1549" spans="1:31" x14ac:dyDescent="0.2">
      <c r="A1549" s="1175"/>
      <c r="B1549" s="1175"/>
      <c r="C1549" s="1175"/>
      <c r="D1549" s="894"/>
      <c r="E1549" s="367"/>
      <c r="F1549" s="1180"/>
      <c r="G1549" s="1216"/>
      <c r="H1549" s="19"/>
      <c r="I1549" s="19"/>
      <c r="J1549" s="1180"/>
      <c r="K1549" s="125"/>
      <c r="L1549" s="280"/>
      <c r="M1549" s="1218"/>
      <c r="N1549" s="325"/>
      <c r="O1549" s="99">
        <f t="shared" si="75"/>
        <v>0</v>
      </c>
      <c r="P1549" s="766"/>
      <c r="Q1549" s="242"/>
      <c r="R1549" s="242"/>
      <c r="S1549" s="382">
        <f t="shared" si="76"/>
        <v>0</v>
      </c>
      <c r="T1549" s="382">
        <f t="shared" si="77"/>
        <v>0</v>
      </c>
      <c r="U1549" s="11"/>
      <c r="V1549" s="8"/>
      <c r="W1549" s="8"/>
      <c r="AE1549" s="8"/>
    </row>
    <row r="1550" spans="1:31" x14ac:dyDescent="0.2">
      <c r="A1550" s="1175"/>
      <c r="B1550" s="1175"/>
      <c r="C1550" s="1175"/>
      <c r="D1550" s="894"/>
      <c r="E1550" s="367"/>
      <c r="F1550" s="1180"/>
      <c r="G1550" s="1216"/>
      <c r="H1550" s="19"/>
      <c r="I1550" s="19"/>
      <c r="J1550" s="1180"/>
      <c r="K1550" s="125"/>
      <c r="L1550" s="280"/>
      <c r="M1550" s="1218"/>
      <c r="N1550" s="325"/>
      <c r="O1550" s="99">
        <f t="shared" si="75"/>
        <v>0</v>
      </c>
      <c r="P1550" s="766"/>
      <c r="Q1550" s="242"/>
      <c r="R1550" s="242"/>
      <c r="S1550" s="382">
        <f t="shared" si="76"/>
        <v>0</v>
      </c>
      <c r="T1550" s="382">
        <f t="shared" si="77"/>
        <v>0</v>
      </c>
      <c r="U1550" s="11"/>
      <c r="V1550" s="8"/>
      <c r="W1550" s="8"/>
      <c r="AE1550" s="8"/>
    </row>
    <row r="1551" spans="1:31" x14ac:dyDescent="0.2">
      <c r="A1551" s="1175"/>
      <c r="B1551" s="1175"/>
      <c r="C1551" s="1175"/>
      <c r="D1551" s="894"/>
      <c r="E1551" s="367"/>
      <c r="F1551" s="1180"/>
      <c r="G1551" s="1216"/>
      <c r="H1551" s="19"/>
      <c r="I1551" s="19"/>
      <c r="J1551" s="1180"/>
      <c r="K1551" s="125"/>
      <c r="L1551" s="280"/>
      <c r="M1551" s="1218"/>
      <c r="N1551" s="325"/>
      <c r="O1551" s="99">
        <f t="shared" si="75"/>
        <v>0</v>
      </c>
      <c r="P1551" s="766"/>
      <c r="Q1551" s="242"/>
      <c r="R1551" s="242"/>
      <c r="S1551" s="382">
        <f t="shared" si="76"/>
        <v>0</v>
      </c>
      <c r="T1551" s="382">
        <f t="shared" si="77"/>
        <v>0</v>
      </c>
      <c r="U1551" s="11"/>
      <c r="V1551" s="8"/>
      <c r="W1551" s="8"/>
      <c r="AE1551" s="8"/>
    </row>
    <row r="1552" spans="1:31" x14ac:dyDescent="0.2">
      <c r="A1552" s="1175"/>
      <c r="B1552" s="1175"/>
      <c r="C1552" s="1175"/>
      <c r="D1552" s="894"/>
      <c r="E1552" s="367"/>
      <c r="F1552" s="1180"/>
      <c r="G1552" s="1216"/>
      <c r="H1552" s="19"/>
      <c r="I1552" s="19"/>
      <c r="J1552" s="1180"/>
      <c r="K1552" s="125"/>
      <c r="L1552" s="280"/>
      <c r="M1552" s="1218"/>
      <c r="N1552" s="325"/>
      <c r="O1552" s="99">
        <f t="shared" si="75"/>
        <v>0</v>
      </c>
      <c r="P1552" s="766"/>
      <c r="Q1552" s="242"/>
      <c r="R1552" s="242"/>
      <c r="S1552" s="382">
        <f t="shared" si="76"/>
        <v>0</v>
      </c>
      <c r="T1552" s="382">
        <f t="shared" si="77"/>
        <v>0</v>
      </c>
      <c r="U1552" s="11"/>
      <c r="V1552" s="8"/>
      <c r="W1552" s="8"/>
      <c r="AE1552" s="8"/>
    </row>
    <row r="1553" spans="1:31" x14ac:dyDescent="0.2">
      <c r="A1553" s="1175"/>
      <c r="B1553" s="1175"/>
      <c r="C1553" s="1175"/>
      <c r="D1553" s="894"/>
      <c r="E1553" s="367"/>
      <c r="F1553" s="1180"/>
      <c r="G1553" s="1216"/>
      <c r="H1553" s="19"/>
      <c r="I1553" s="19"/>
      <c r="J1553" s="1180"/>
      <c r="K1553" s="125"/>
      <c r="L1553" s="280"/>
      <c r="M1553" s="1218"/>
      <c r="N1553" s="325"/>
      <c r="O1553" s="99">
        <f t="shared" si="75"/>
        <v>0</v>
      </c>
      <c r="P1553" s="766"/>
      <c r="Q1553" s="242"/>
      <c r="R1553" s="242"/>
      <c r="S1553" s="382">
        <f t="shared" si="76"/>
        <v>0</v>
      </c>
      <c r="T1553" s="382">
        <f t="shared" si="77"/>
        <v>0</v>
      </c>
      <c r="U1553" s="11"/>
      <c r="V1553" s="8"/>
      <c r="W1553" s="8"/>
      <c r="AE1553" s="8"/>
    </row>
    <row r="1554" spans="1:31" x14ac:dyDescent="0.2">
      <c r="A1554" s="1175"/>
      <c r="B1554" s="1175"/>
      <c r="C1554" s="1175"/>
      <c r="D1554" s="894"/>
      <c r="E1554" s="367"/>
      <c r="F1554" s="1180"/>
      <c r="G1554" s="1216"/>
      <c r="H1554" s="19"/>
      <c r="I1554" s="19"/>
      <c r="J1554" s="1180"/>
      <c r="K1554" s="125"/>
      <c r="L1554" s="280"/>
      <c r="M1554" s="1218"/>
      <c r="N1554" s="325"/>
      <c r="O1554" s="99">
        <f t="shared" si="75"/>
        <v>0</v>
      </c>
      <c r="P1554" s="766"/>
      <c r="Q1554" s="242"/>
      <c r="R1554" s="242"/>
      <c r="S1554" s="382">
        <f t="shared" si="76"/>
        <v>0</v>
      </c>
      <c r="T1554" s="382">
        <f t="shared" si="77"/>
        <v>0</v>
      </c>
      <c r="U1554" s="11"/>
      <c r="V1554" s="8"/>
      <c r="W1554" s="8"/>
      <c r="AE1554" s="8"/>
    </row>
    <row r="1555" spans="1:31" x14ac:dyDescent="0.2">
      <c r="A1555" s="1175"/>
      <c r="B1555" s="1175"/>
      <c r="C1555" s="1175"/>
      <c r="D1555" s="894"/>
      <c r="E1555" s="367"/>
      <c r="F1555" s="1180"/>
      <c r="G1555" s="1216"/>
      <c r="H1555" s="19"/>
      <c r="I1555" s="19"/>
      <c r="J1555" s="1180"/>
      <c r="K1555" s="125"/>
      <c r="L1555" s="280"/>
      <c r="M1555" s="1218"/>
      <c r="N1555" s="325"/>
      <c r="O1555" s="99">
        <f t="shared" si="75"/>
        <v>0</v>
      </c>
      <c r="P1555" s="766"/>
      <c r="Q1555" s="242"/>
      <c r="R1555" s="242"/>
      <c r="S1555" s="382">
        <f t="shared" si="76"/>
        <v>0</v>
      </c>
      <c r="T1555" s="382">
        <f t="shared" si="77"/>
        <v>0</v>
      </c>
      <c r="U1555" s="11"/>
      <c r="V1555" s="8"/>
      <c r="W1555" s="8"/>
      <c r="AE1555" s="8"/>
    </row>
    <row r="1556" spans="1:31" x14ac:dyDescent="0.2">
      <c r="A1556" s="1175"/>
      <c r="B1556" s="1175"/>
      <c r="C1556" s="1175"/>
      <c r="D1556" s="894"/>
      <c r="E1556" s="367"/>
      <c r="F1556" s="1180"/>
      <c r="G1556" s="1216"/>
      <c r="H1556" s="19"/>
      <c r="I1556" s="19"/>
      <c r="J1556" s="1180"/>
      <c r="K1556" s="125"/>
      <c r="L1556" s="280"/>
      <c r="M1556" s="1218"/>
      <c r="N1556" s="325"/>
      <c r="O1556" s="99">
        <f t="shared" si="75"/>
        <v>0</v>
      </c>
      <c r="P1556" s="766"/>
      <c r="Q1556" s="242"/>
      <c r="R1556" s="242"/>
      <c r="S1556" s="382">
        <f t="shared" si="76"/>
        <v>0</v>
      </c>
      <c r="T1556" s="382">
        <f t="shared" si="77"/>
        <v>0</v>
      </c>
      <c r="U1556" s="11"/>
      <c r="V1556" s="8"/>
      <c r="W1556" s="8"/>
      <c r="AE1556" s="8"/>
    </row>
    <row r="1557" spans="1:31" x14ac:dyDescent="0.2">
      <c r="A1557" s="1175"/>
      <c r="B1557" s="1175"/>
      <c r="C1557" s="1175"/>
      <c r="D1557" s="894"/>
      <c r="E1557" s="367"/>
      <c r="F1557" s="1180"/>
      <c r="G1557" s="1216"/>
      <c r="H1557" s="19"/>
      <c r="I1557" s="19"/>
      <c r="J1557" s="1180"/>
      <c r="K1557" s="125"/>
      <c r="L1557" s="280"/>
      <c r="M1557" s="1218"/>
      <c r="N1557" s="325"/>
      <c r="O1557" s="99">
        <f t="shared" si="75"/>
        <v>0</v>
      </c>
      <c r="P1557" s="766"/>
      <c r="Q1557" s="242"/>
      <c r="R1557" s="242"/>
      <c r="S1557" s="382">
        <f t="shared" si="76"/>
        <v>0</v>
      </c>
      <c r="T1557" s="382">
        <f t="shared" si="77"/>
        <v>0</v>
      </c>
      <c r="U1557" s="11"/>
      <c r="V1557" s="8"/>
      <c r="W1557" s="8"/>
      <c r="AE1557" s="8"/>
    </row>
    <row r="1558" spans="1:31" x14ac:dyDescent="0.2">
      <c r="A1558" s="1175"/>
      <c r="B1558" s="1175"/>
      <c r="C1558" s="1175"/>
      <c r="D1558" s="894"/>
      <c r="E1558" s="367"/>
      <c r="F1558" s="1180"/>
      <c r="G1558" s="1216"/>
      <c r="H1558" s="19"/>
      <c r="I1558" s="19"/>
      <c r="J1558" s="1180"/>
      <c r="K1558" s="125"/>
      <c r="L1558" s="280"/>
      <c r="M1558" s="1218"/>
      <c r="N1558" s="325"/>
      <c r="O1558" s="99">
        <f t="shared" si="75"/>
        <v>0</v>
      </c>
      <c r="P1558" s="766"/>
      <c r="Q1558" s="242"/>
      <c r="R1558" s="242"/>
      <c r="S1558" s="382">
        <f t="shared" si="76"/>
        <v>0</v>
      </c>
      <c r="T1558" s="382">
        <f t="shared" si="77"/>
        <v>0</v>
      </c>
      <c r="U1558" s="11"/>
      <c r="V1558" s="8"/>
      <c r="W1558" s="8"/>
      <c r="AE1558" s="8"/>
    </row>
    <row r="1559" spans="1:31" x14ac:dyDescent="0.2">
      <c r="A1559" s="1175"/>
      <c r="B1559" s="1175"/>
      <c r="C1559" s="1175"/>
      <c r="D1559" s="894"/>
      <c r="E1559" s="367"/>
      <c r="F1559" s="1180"/>
      <c r="G1559" s="1216"/>
      <c r="H1559" s="19"/>
      <c r="I1559" s="19"/>
      <c r="J1559" s="1180"/>
      <c r="K1559" s="125"/>
      <c r="L1559" s="280"/>
      <c r="M1559" s="1218"/>
      <c r="N1559" s="325"/>
      <c r="O1559" s="99">
        <f t="shared" si="75"/>
        <v>0</v>
      </c>
      <c r="P1559" s="766"/>
      <c r="Q1559" s="242"/>
      <c r="R1559" s="242"/>
      <c r="S1559" s="382">
        <f t="shared" si="76"/>
        <v>0</v>
      </c>
      <c r="T1559" s="382">
        <f t="shared" si="77"/>
        <v>0</v>
      </c>
      <c r="U1559" s="11"/>
      <c r="V1559" s="8"/>
      <c r="W1559" s="8"/>
      <c r="AE1559" s="8"/>
    </row>
    <row r="1560" spans="1:31" x14ac:dyDescent="0.2">
      <c r="A1560" s="1175"/>
      <c r="B1560" s="1175"/>
      <c r="C1560" s="1175"/>
      <c r="D1560" s="894"/>
      <c r="E1560" s="367"/>
      <c r="F1560" s="1180"/>
      <c r="G1560" s="1216"/>
      <c r="H1560" s="19"/>
      <c r="I1560" s="19"/>
      <c r="J1560" s="1180"/>
      <c r="K1560" s="125"/>
      <c r="L1560" s="280"/>
      <c r="M1560" s="1218"/>
      <c r="N1560" s="325"/>
      <c r="O1560" s="99">
        <f t="shared" si="75"/>
        <v>0</v>
      </c>
      <c r="P1560" s="766"/>
      <c r="Q1560" s="242"/>
      <c r="R1560" s="242"/>
      <c r="S1560" s="382">
        <f t="shared" si="76"/>
        <v>0</v>
      </c>
      <c r="T1560" s="382">
        <f t="shared" si="77"/>
        <v>0</v>
      </c>
      <c r="U1560" s="11"/>
      <c r="V1560" s="8"/>
      <c r="W1560" s="8"/>
      <c r="AE1560" s="8"/>
    </row>
    <row r="1561" spans="1:31" x14ac:dyDescent="0.2">
      <c r="A1561" s="1175"/>
      <c r="B1561" s="1175"/>
      <c r="C1561" s="1175"/>
      <c r="D1561" s="894"/>
      <c r="E1561" s="367"/>
      <c r="F1561" s="1180"/>
      <c r="G1561" s="1216"/>
      <c r="H1561" s="19"/>
      <c r="I1561" s="19"/>
      <c r="J1561" s="1180"/>
      <c r="K1561" s="125"/>
      <c r="L1561" s="280"/>
      <c r="M1561" s="1218"/>
      <c r="N1561" s="325"/>
      <c r="O1561" s="99">
        <f t="shared" si="75"/>
        <v>0</v>
      </c>
      <c r="P1561" s="766"/>
      <c r="Q1561" s="242"/>
      <c r="R1561" s="242"/>
      <c r="S1561" s="382">
        <f t="shared" si="76"/>
        <v>0</v>
      </c>
      <c r="T1561" s="382">
        <f t="shared" si="77"/>
        <v>0</v>
      </c>
      <c r="U1561" s="11"/>
      <c r="V1561" s="8"/>
      <c r="W1561" s="8"/>
      <c r="AE1561" s="8"/>
    </row>
    <row r="1562" spans="1:31" x14ac:dyDescent="0.2">
      <c r="A1562" s="1175"/>
      <c r="B1562" s="1175"/>
      <c r="C1562" s="1175"/>
      <c r="D1562" s="894"/>
      <c r="E1562" s="367"/>
      <c r="F1562" s="1180"/>
      <c r="G1562" s="1216"/>
      <c r="H1562" s="19"/>
      <c r="I1562" s="19"/>
      <c r="J1562" s="1180"/>
      <c r="K1562" s="125"/>
      <c r="L1562" s="280"/>
      <c r="M1562" s="1218"/>
      <c r="N1562" s="325"/>
      <c r="O1562" s="99">
        <f t="shared" si="75"/>
        <v>0</v>
      </c>
      <c r="P1562" s="766"/>
      <c r="Q1562" s="242"/>
      <c r="R1562" s="242"/>
      <c r="S1562" s="382">
        <f t="shared" si="76"/>
        <v>0</v>
      </c>
      <c r="T1562" s="382">
        <f t="shared" si="77"/>
        <v>0</v>
      </c>
      <c r="U1562" s="11"/>
      <c r="V1562" s="8"/>
      <c r="W1562" s="8"/>
      <c r="AE1562" s="8"/>
    </row>
    <row r="1563" spans="1:31" x14ac:dyDescent="0.2">
      <c r="A1563" s="1175"/>
      <c r="B1563" s="1175"/>
      <c r="C1563" s="1175"/>
      <c r="D1563" s="894"/>
      <c r="E1563" s="367"/>
      <c r="F1563" s="1180"/>
      <c r="G1563" s="1216"/>
      <c r="H1563" s="19"/>
      <c r="I1563" s="19"/>
      <c r="J1563" s="1180"/>
      <c r="K1563" s="125"/>
      <c r="L1563" s="280"/>
      <c r="M1563" s="1218"/>
      <c r="N1563" s="325"/>
      <c r="O1563" s="99">
        <f t="shared" si="75"/>
        <v>0</v>
      </c>
      <c r="P1563" s="766"/>
      <c r="Q1563" s="242"/>
      <c r="R1563" s="242"/>
      <c r="S1563" s="382">
        <f t="shared" si="76"/>
        <v>0</v>
      </c>
      <c r="T1563" s="382">
        <f t="shared" si="77"/>
        <v>0</v>
      </c>
      <c r="U1563" s="11"/>
      <c r="V1563" s="8"/>
      <c r="W1563" s="8"/>
      <c r="AE1563" s="8"/>
    </row>
    <row r="1564" spans="1:31" x14ac:dyDescent="0.2">
      <c r="A1564" s="1175"/>
      <c r="B1564" s="1175"/>
      <c r="C1564" s="1175"/>
      <c r="D1564" s="894"/>
      <c r="E1564" s="367"/>
      <c r="F1564" s="1180"/>
      <c r="G1564" s="1216"/>
      <c r="H1564" s="19"/>
      <c r="I1564" s="19"/>
      <c r="J1564" s="1180"/>
      <c r="K1564" s="125"/>
      <c r="L1564" s="280"/>
      <c r="M1564" s="1218"/>
      <c r="N1564" s="325"/>
      <c r="O1564" s="99">
        <f t="shared" si="75"/>
        <v>0</v>
      </c>
      <c r="P1564" s="766"/>
      <c r="Q1564" s="242"/>
      <c r="R1564" s="242"/>
      <c r="S1564" s="382">
        <f t="shared" si="76"/>
        <v>0</v>
      </c>
      <c r="T1564" s="382">
        <f t="shared" si="77"/>
        <v>0</v>
      </c>
      <c r="U1564" s="11"/>
      <c r="V1564" s="8"/>
      <c r="W1564" s="8"/>
      <c r="AE1564" s="8"/>
    </row>
    <row r="1565" spans="1:31" x14ac:dyDescent="0.2">
      <c r="A1565" s="1175"/>
      <c r="B1565" s="1175"/>
      <c r="C1565" s="1175"/>
      <c r="D1565" s="894"/>
      <c r="E1565" s="367"/>
      <c r="F1565" s="1180"/>
      <c r="G1565" s="1216"/>
      <c r="H1565" s="19"/>
      <c r="I1565" s="19"/>
      <c r="J1565" s="1180"/>
      <c r="K1565" s="125"/>
      <c r="L1565" s="280"/>
      <c r="M1565" s="1218"/>
      <c r="N1565" s="325"/>
      <c r="O1565" s="99">
        <f t="shared" si="75"/>
        <v>0</v>
      </c>
      <c r="P1565" s="766"/>
      <c r="Q1565" s="242"/>
      <c r="R1565" s="242"/>
      <c r="S1565" s="382">
        <f t="shared" si="76"/>
        <v>0</v>
      </c>
      <c r="T1565" s="382">
        <f t="shared" si="77"/>
        <v>0</v>
      </c>
      <c r="U1565" s="11"/>
      <c r="V1565" s="8"/>
      <c r="W1565" s="8"/>
      <c r="AE1565" s="8"/>
    </row>
    <row r="1566" spans="1:31" x14ac:dyDescent="0.2">
      <c r="A1566" s="1175"/>
      <c r="B1566" s="1175"/>
      <c r="C1566" s="1175"/>
      <c r="D1566" s="894"/>
      <c r="E1566" s="367"/>
      <c r="F1566" s="1180"/>
      <c r="G1566" s="1216"/>
      <c r="H1566" s="19"/>
      <c r="I1566" s="19"/>
      <c r="J1566" s="1180"/>
      <c r="K1566" s="125"/>
      <c r="L1566" s="280"/>
      <c r="M1566" s="1218"/>
      <c r="N1566" s="325"/>
      <c r="O1566" s="99">
        <f t="shared" si="75"/>
        <v>0</v>
      </c>
      <c r="P1566" s="766"/>
      <c r="Q1566" s="242"/>
      <c r="R1566" s="242"/>
      <c r="S1566" s="382">
        <f t="shared" si="76"/>
        <v>0</v>
      </c>
      <c r="T1566" s="382">
        <f t="shared" si="77"/>
        <v>0</v>
      </c>
      <c r="U1566" s="11"/>
      <c r="V1566" s="8"/>
      <c r="W1566" s="8"/>
      <c r="AE1566" s="8"/>
    </row>
    <row r="1567" spans="1:31" x14ac:dyDescent="0.2">
      <c r="A1567" s="1175"/>
      <c r="B1567" s="1175"/>
      <c r="C1567" s="1175"/>
      <c r="D1567" s="894"/>
      <c r="E1567" s="367"/>
      <c r="F1567" s="1180"/>
      <c r="G1567" s="1216"/>
      <c r="H1567" s="19"/>
      <c r="I1567" s="19"/>
      <c r="J1567" s="1180"/>
      <c r="K1567" s="125"/>
      <c r="L1567" s="280"/>
      <c r="M1567" s="1218"/>
      <c r="N1567" s="325"/>
      <c r="O1567" s="99">
        <f t="shared" si="75"/>
        <v>0</v>
      </c>
      <c r="P1567" s="766"/>
      <c r="Q1567" s="242"/>
      <c r="R1567" s="242"/>
      <c r="S1567" s="382">
        <f t="shared" si="76"/>
        <v>0</v>
      </c>
      <c r="T1567" s="382">
        <f t="shared" si="77"/>
        <v>0</v>
      </c>
      <c r="U1567" s="11"/>
      <c r="V1567" s="8"/>
      <c r="W1567" s="8"/>
      <c r="AE1567" s="8"/>
    </row>
    <row r="1568" spans="1:31" x14ac:dyDescent="0.2">
      <c r="A1568" s="1175"/>
      <c r="B1568" s="1175"/>
      <c r="C1568" s="1175"/>
      <c r="D1568" s="894"/>
      <c r="E1568" s="367"/>
      <c r="F1568" s="1180"/>
      <c r="G1568" s="1216"/>
      <c r="H1568" s="19"/>
      <c r="I1568" s="19"/>
      <c r="J1568" s="1180"/>
      <c r="K1568" s="125"/>
      <c r="L1568" s="280"/>
      <c r="M1568" s="1218"/>
      <c r="N1568" s="325"/>
      <c r="O1568" s="99">
        <f t="shared" si="75"/>
        <v>0</v>
      </c>
      <c r="P1568" s="766"/>
      <c r="Q1568" s="242"/>
      <c r="R1568" s="242"/>
      <c r="S1568" s="382">
        <f t="shared" si="76"/>
        <v>0</v>
      </c>
      <c r="T1568" s="382">
        <f t="shared" si="77"/>
        <v>0</v>
      </c>
      <c r="U1568" s="11"/>
      <c r="V1568" s="8"/>
      <c r="W1568" s="8"/>
      <c r="AE1568" s="8"/>
    </row>
    <row r="1569" spans="1:31" x14ac:dyDescent="0.2">
      <c r="A1569" s="1175"/>
      <c r="B1569" s="1175"/>
      <c r="C1569" s="1175"/>
      <c r="D1569" s="894"/>
      <c r="E1569" s="367"/>
      <c r="F1569" s="1180"/>
      <c r="G1569" s="1216"/>
      <c r="H1569" s="19"/>
      <c r="I1569" s="19"/>
      <c r="J1569" s="1180"/>
      <c r="K1569" s="125"/>
      <c r="L1569" s="280"/>
      <c r="M1569" s="1218"/>
      <c r="N1569" s="325"/>
      <c r="O1569" s="99">
        <f t="shared" ref="O1569:O1590" si="78">M1569+N1569</f>
        <v>0</v>
      </c>
      <c r="P1569" s="766"/>
      <c r="Q1569" s="242"/>
      <c r="R1569" s="242"/>
      <c r="S1569" s="382">
        <f t="shared" ref="S1569:S1590" si="79">IF(K1569=$AA$46,O1569,0)</f>
        <v>0</v>
      </c>
      <c r="T1569" s="382">
        <f t="shared" ref="T1569:T1590" si="80">IF(OR(K1569=$AA$47,ISBLANK(K1569)),O1569,0)</f>
        <v>0</v>
      </c>
      <c r="U1569" s="11"/>
      <c r="V1569" s="8"/>
      <c r="W1569" s="8"/>
      <c r="AE1569" s="8"/>
    </row>
    <row r="1570" spans="1:31" x14ac:dyDescent="0.2">
      <c r="A1570" s="1175"/>
      <c r="B1570" s="1175"/>
      <c r="C1570" s="1175"/>
      <c r="D1570" s="894"/>
      <c r="E1570" s="367"/>
      <c r="F1570" s="1180"/>
      <c r="G1570" s="1216"/>
      <c r="H1570" s="19"/>
      <c r="I1570" s="19"/>
      <c r="J1570" s="1180"/>
      <c r="K1570" s="125"/>
      <c r="L1570" s="280"/>
      <c r="M1570" s="1218"/>
      <c r="N1570" s="325"/>
      <c r="O1570" s="99">
        <f t="shared" si="78"/>
        <v>0</v>
      </c>
      <c r="P1570" s="766"/>
      <c r="Q1570" s="242"/>
      <c r="R1570" s="242"/>
      <c r="S1570" s="382">
        <f t="shared" si="79"/>
        <v>0</v>
      </c>
      <c r="T1570" s="382">
        <f t="shared" si="80"/>
        <v>0</v>
      </c>
      <c r="U1570" s="11"/>
      <c r="V1570" s="8"/>
      <c r="W1570" s="8"/>
      <c r="AE1570" s="8"/>
    </row>
    <row r="1571" spans="1:31" x14ac:dyDescent="0.2">
      <c r="A1571" s="1175"/>
      <c r="B1571" s="1175"/>
      <c r="C1571" s="1175"/>
      <c r="D1571" s="894"/>
      <c r="E1571" s="367"/>
      <c r="F1571" s="1180"/>
      <c r="G1571" s="1216"/>
      <c r="H1571" s="19"/>
      <c r="I1571" s="19"/>
      <c r="J1571" s="1180"/>
      <c r="K1571" s="125"/>
      <c r="L1571" s="280"/>
      <c r="M1571" s="1218"/>
      <c r="N1571" s="325"/>
      <c r="O1571" s="99">
        <f t="shared" si="78"/>
        <v>0</v>
      </c>
      <c r="P1571" s="766"/>
      <c r="Q1571" s="242"/>
      <c r="R1571" s="242"/>
      <c r="S1571" s="382">
        <f t="shared" si="79"/>
        <v>0</v>
      </c>
      <c r="T1571" s="382">
        <f t="shared" si="80"/>
        <v>0</v>
      </c>
      <c r="U1571" s="11"/>
      <c r="V1571" s="8"/>
      <c r="W1571" s="8"/>
      <c r="AE1571" s="8"/>
    </row>
    <row r="1572" spans="1:31" x14ac:dyDescent="0.2">
      <c r="A1572" s="1175"/>
      <c r="B1572" s="1175"/>
      <c r="C1572" s="1175"/>
      <c r="D1572" s="894"/>
      <c r="E1572" s="367"/>
      <c r="F1572" s="1180"/>
      <c r="G1572" s="1216"/>
      <c r="H1572" s="19"/>
      <c r="I1572" s="19"/>
      <c r="J1572" s="1180"/>
      <c r="K1572" s="125"/>
      <c r="L1572" s="280"/>
      <c r="M1572" s="1218"/>
      <c r="N1572" s="325"/>
      <c r="O1572" s="99">
        <f t="shared" si="78"/>
        <v>0</v>
      </c>
      <c r="P1572" s="766"/>
      <c r="Q1572" s="242"/>
      <c r="R1572" s="242"/>
      <c r="S1572" s="382">
        <f t="shared" si="79"/>
        <v>0</v>
      </c>
      <c r="T1572" s="382">
        <f t="shared" si="80"/>
        <v>0</v>
      </c>
      <c r="U1572" s="11"/>
      <c r="V1572" s="8"/>
      <c r="W1572" s="8"/>
      <c r="AE1572" s="8"/>
    </row>
    <row r="1573" spans="1:31" x14ac:dyDescent="0.2">
      <c r="A1573" s="1175"/>
      <c r="B1573" s="1175"/>
      <c r="C1573" s="1175"/>
      <c r="D1573" s="894"/>
      <c r="E1573" s="367"/>
      <c r="F1573" s="1180"/>
      <c r="G1573" s="1216"/>
      <c r="H1573" s="19"/>
      <c r="I1573" s="19"/>
      <c r="J1573" s="1180"/>
      <c r="K1573" s="125"/>
      <c r="L1573" s="280"/>
      <c r="M1573" s="1218"/>
      <c r="N1573" s="325"/>
      <c r="O1573" s="99">
        <f t="shared" si="78"/>
        <v>0</v>
      </c>
      <c r="P1573" s="766"/>
      <c r="Q1573" s="242"/>
      <c r="R1573" s="242"/>
      <c r="S1573" s="382">
        <f t="shared" si="79"/>
        <v>0</v>
      </c>
      <c r="T1573" s="382">
        <f t="shared" si="80"/>
        <v>0</v>
      </c>
      <c r="U1573" s="11"/>
      <c r="V1573" s="8"/>
      <c r="W1573" s="8"/>
      <c r="AE1573" s="8"/>
    </row>
    <row r="1574" spans="1:31" x14ac:dyDescent="0.2">
      <c r="A1574" s="1175"/>
      <c r="B1574" s="1175"/>
      <c r="C1574" s="1175"/>
      <c r="D1574" s="894"/>
      <c r="E1574" s="367"/>
      <c r="F1574" s="1180"/>
      <c r="G1574" s="1216"/>
      <c r="H1574" s="19"/>
      <c r="I1574" s="19"/>
      <c r="J1574" s="1180"/>
      <c r="K1574" s="125"/>
      <c r="L1574" s="280"/>
      <c r="M1574" s="1218"/>
      <c r="N1574" s="325"/>
      <c r="O1574" s="99">
        <f t="shared" si="78"/>
        <v>0</v>
      </c>
      <c r="P1574" s="766"/>
      <c r="Q1574" s="242"/>
      <c r="R1574" s="242"/>
      <c r="S1574" s="382">
        <f t="shared" si="79"/>
        <v>0</v>
      </c>
      <c r="T1574" s="382">
        <f t="shared" si="80"/>
        <v>0</v>
      </c>
      <c r="U1574" s="11"/>
      <c r="V1574" s="8"/>
      <c r="W1574" s="8"/>
      <c r="AE1574" s="8"/>
    </row>
    <row r="1575" spans="1:31" x14ac:dyDescent="0.2">
      <c r="A1575" s="1175"/>
      <c r="B1575" s="1175"/>
      <c r="C1575" s="1175"/>
      <c r="D1575" s="894"/>
      <c r="E1575" s="367"/>
      <c r="F1575" s="1180"/>
      <c r="G1575" s="1216"/>
      <c r="H1575" s="19"/>
      <c r="I1575" s="19"/>
      <c r="J1575" s="1180"/>
      <c r="K1575" s="125"/>
      <c r="L1575" s="280"/>
      <c r="M1575" s="1218"/>
      <c r="N1575" s="325"/>
      <c r="O1575" s="99">
        <f t="shared" si="78"/>
        <v>0</v>
      </c>
      <c r="P1575" s="766"/>
      <c r="Q1575" s="242"/>
      <c r="R1575" s="242"/>
      <c r="S1575" s="382">
        <f t="shared" si="79"/>
        <v>0</v>
      </c>
      <c r="T1575" s="382">
        <f t="shared" si="80"/>
        <v>0</v>
      </c>
      <c r="U1575" s="11"/>
      <c r="V1575" s="8"/>
      <c r="W1575" s="8"/>
      <c r="AE1575" s="8"/>
    </row>
    <row r="1576" spans="1:31" x14ac:dyDescent="0.2">
      <c r="A1576" s="1175"/>
      <c r="B1576" s="1175"/>
      <c r="C1576" s="1175"/>
      <c r="D1576" s="894"/>
      <c r="E1576" s="367"/>
      <c r="F1576" s="1180"/>
      <c r="G1576" s="1216"/>
      <c r="H1576" s="19"/>
      <c r="I1576" s="19"/>
      <c r="J1576" s="1180"/>
      <c r="K1576" s="125"/>
      <c r="L1576" s="280"/>
      <c r="M1576" s="1218"/>
      <c r="N1576" s="325"/>
      <c r="O1576" s="99">
        <f t="shared" si="78"/>
        <v>0</v>
      </c>
      <c r="P1576" s="766"/>
      <c r="Q1576" s="242"/>
      <c r="R1576" s="242"/>
      <c r="S1576" s="382">
        <f t="shared" si="79"/>
        <v>0</v>
      </c>
      <c r="T1576" s="382">
        <f t="shared" si="80"/>
        <v>0</v>
      </c>
      <c r="U1576" s="11"/>
      <c r="V1576" s="8"/>
      <c r="W1576" s="8"/>
      <c r="AE1576" s="8"/>
    </row>
    <row r="1577" spans="1:31" x14ac:dyDescent="0.2">
      <c r="A1577" s="1175"/>
      <c r="B1577" s="1175"/>
      <c r="C1577" s="1175"/>
      <c r="D1577" s="894"/>
      <c r="E1577" s="367"/>
      <c r="F1577" s="1180"/>
      <c r="G1577" s="1216"/>
      <c r="H1577" s="19"/>
      <c r="I1577" s="19"/>
      <c r="J1577" s="1180"/>
      <c r="K1577" s="125"/>
      <c r="L1577" s="280"/>
      <c r="M1577" s="1218"/>
      <c r="N1577" s="325"/>
      <c r="O1577" s="99">
        <f t="shared" si="78"/>
        <v>0</v>
      </c>
      <c r="P1577" s="766"/>
      <c r="Q1577" s="242"/>
      <c r="R1577" s="242"/>
      <c r="S1577" s="382">
        <f t="shared" si="79"/>
        <v>0</v>
      </c>
      <c r="T1577" s="382">
        <f t="shared" si="80"/>
        <v>0</v>
      </c>
      <c r="U1577" s="11"/>
      <c r="V1577" s="8"/>
      <c r="W1577" s="8"/>
      <c r="AE1577" s="8"/>
    </row>
    <row r="1578" spans="1:31" x14ac:dyDescent="0.2">
      <c r="A1578" s="1175"/>
      <c r="B1578" s="1175"/>
      <c r="C1578" s="1175"/>
      <c r="D1578" s="894"/>
      <c r="E1578" s="367"/>
      <c r="F1578" s="1180"/>
      <c r="G1578" s="1216"/>
      <c r="H1578" s="19"/>
      <c r="I1578" s="19"/>
      <c r="J1578" s="1180"/>
      <c r="K1578" s="125"/>
      <c r="L1578" s="280"/>
      <c r="M1578" s="1218"/>
      <c r="N1578" s="325"/>
      <c r="O1578" s="99">
        <f t="shared" si="78"/>
        <v>0</v>
      </c>
      <c r="P1578" s="766"/>
      <c r="Q1578" s="242"/>
      <c r="R1578" s="242"/>
      <c r="S1578" s="382">
        <f t="shared" si="79"/>
        <v>0</v>
      </c>
      <c r="T1578" s="382">
        <f t="shared" si="80"/>
        <v>0</v>
      </c>
      <c r="U1578" s="11"/>
      <c r="V1578" s="8"/>
      <c r="W1578" s="8"/>
      <c r="AE1578" s="8"/>
    </row>
    <row r="1579" spans="1:31" x14ac:dyDescent="0.2">
      <c r="A1579" s="1175"/>
      <c r="B1579" s="1175"/>
      <c r="C1579" s="1175"/>
      <c r="D1579" s="894"/>
      <c r="E1579" s="367"/>
      <c r="F1579" s="1180"/>
      <c r="G1579" s="1216"/>
      <c r="H1579" s="19"/>
      <c r="I1579" s="19"/>
      <c r="J1579" s="1180"/>
      <c r="K1579" s="125"/>
      <c r="L1579" s="280"/>
      <c r="M1579" s="1218"/>
      <c r="N1579" s="325"/>
      <c r="O1579" s="99">
        <f t="shared" si="78"/>
        <v>0</v>
      </c>
      <c r="P1579" s="766"/>
      <c r="Q1579" s="242"/>
      <c r="R1579" s="242"/>
      <c r="S1579" s="382">
        <f t="shared" si="79"/>
        <v>0</v>
      </c>
      <c r="T1579" s="382">
        <f t="shared" si="80"/>
        <v>0</v>
      </c>
      <c r="U1579" s="11"/>
      <c r="V1579" s="8"/>
      <c r="W1579" s="8"/>
      <c r="AE1579" s="8"/>
    </row>
    <row r="1580" spans="1:31" x14ac:dyDescent="0.2">
      <c r="A1580" s="1175"/>
      <c r="B1580" s="1175"/>
      <c r="C1580" s="1175"/>
      <c r="D1580" s="894"/>
      <c r="E1580" s="367"/>
      <c r="F1580" s="1180"/>
      <c r="G1580" s="1216"/>
      <c r="H1580" s="19"/>
      <c r="I1580" s="19"/>
      <c r="J1580" s="1180"/>
      <c r="K1580" s="125"/>
      <c r="L1580" s="280"/>
      <c r="M1580" s="1218"/>
      <c r="N1580" s="325"/>
      <c r="O1580" s="99">
        <f t="shared" si="78"/>
        <v>0</v>
      </c>
      <c r="P1580" s="766"/>
      <c r="Q1580" s="242"/>
      <c r="R1580" s="242"/>
      <c r="S1580" s="382">
        <f t="shared" si="79"/>
        <v>0</v>
      </c>
      <c r="T1580" s="382">
        <f t="shared" si="80"/>
        <v>0</v>
      </c>
      <c r="U1580" s="11"/>
      <c r="V1580" s="8"/>
      <c r="W1580" s="8"/>
      <c r="AE1580" s="8"/>
    </row>
    <row r="1581" spans="1:31" x14ac:dyDescent="0.2">
      <c r="A1581" s="1175"/>
      <c r="B1581" s="1175"/>
      <c r="C1581" s="1175"/>
      <c r="D1581" s="894"/>
      <c r="E1581" s="367"/>
      <c r="F1581" s="1180"/>
      <c r="G1581" s="1216"/>
      <c r="H1581" s="19"/>
      <c r="I1581" s="19"/>
      <c r="J1581" s="1180"/>
      <c r="K1581" s="125"/>
      <c r="L1581" s="280"/>
      <c r="M1581" s="1218"/>
      <c r="N1581" s="325"/>
      <c r="O1581" s="99">
        <f t="shared" si="78"/>
        <v>0</v>
      </c>
      <c r="P1581" s="766"/>
      <c r="Q1581" s="242"/>
      <c r="R1581" s="242"/>
      <c r="S1581" s="382">
        <f t="shared" si="79"/>
        <v>0</v>
      </c>
      <c r="T1581" s="382">
        <f t="shared" si="80"/>
        <v>0</v>
      </c>
      <c r="U1581" s="11"/>
      <c r="V1581" s="8"/>
      <c r="W1581" s="8"/>
      <c r="AE1581" s="8"/>
    </row>
    <row r="1582" spans="1:31" x14ac:dyDescent="0.2">
      <c r="A1582" s="1175"/>
      <c r="B1582" s="1175"/>
      <c r="C1582" s="1175"/>
      <c r="D1582" s="894"/>
      <c r="E1582" s="367"/>
      <c r="F1582" s="1180"/>
      <c r="G1582" s="1216"/>
      <c r="H1582" s="19"/>
      <c r="I1582" s="19"/>
      <c r="J1582" s="1180"/>
      <c r="K1582" s="125"/>
      <c r="L1582" s="280"/>
      <c r="M1582" s="1218"/>
      <c r="N1582" s="325"/>
      <c r="O1582" s="99">
        <f t="shared" si="78"/>
        <v>0</v>
      </c>
      <c r="P1582" s="766"/>
      <c r="Q1582" s="242"/>
      <c r="R1582" s="242"/>
      <c r="S1582" s="382">
        <f t="shared" si="79"/>
        <v>0</v>
      </c>
      <c r="T1582" s="382">
        <f t="shared" si="80"/>
        <v>0</v>
      </c>
      <c r="U1582" s="11"/>
      <c r="V1582" s="8"/>
      <c r="W1582" s="8"/>
      <c r="AE1582" s="8"/>
    </row>
    <row r="1583" spans="1:31" x14ac:dyDescent="0.2">
      <c r="A1583" s="1175"/>
      <c r="B1583" s="1175"/>
      <c r="C1583" s="1175"/>
      <c r="D1583" s="894"/>
      <c r="E1583" s="367"/>
      <c r="F1583" s="1180"/>
      <c r="G1583" s="1216"/>
      <c r="H1583" s="19"/>
      <c r="I1583" s="19"/>
      <c r="J1583" s="1180"/>
      <c r="K1583" s="125"/>
      <c r="L1583" s="280"/>
      <c r="M1583" s="1218"/>
      <c r="N1583" s="325"/>
      <c r="O1583" s="99">
        <f t="shared" si="78"/>
        <v>0</v>
      </c>
      <c r="P1583" s="766"/>
      <c r="Q1583" s="242"/>
      <c r="R1583" s="242"/>
      <c r="S1583" s="382">
        <f t="shared" si="79"/>
        <v>0</v>
      </c>
      <c r="T1583" s="382">
        <f t="shared" si="80"/>
        <v>0</v>
      </c>
      <c r="U1583" s="11"/>
      <c r="V1583" s="8"/>
      <c r="W1583" s="8"/>
      <c r="AE1583" s="8"/>
    </row>
    <row r="1584" spans="1:31" x14ac:dyDescent="0.2">
      <c r="A1584" s="1175"/>
      <c r="B1584" s="1175"/>
      <c r="C1584" s="1175"/>
      <c r="D1584" s="894"/>
      <c r="E1584" s="367"/>
      <c r="F1584" s="1180"/>
      <c r="G1584" s="1216"/>
      <c r="H1584" s="19"/>
      <c r="I1584" s="19"/>
      <c r="J1584" s="1180"/>
      <c r="K1584" s="125"/>
      <c r="L1584" s="280"/>
      <c r="M1584" s="1218"/>
      <c r="N1584" s="325"/>
      <c r="O1584" s="99">
        <f t="shared" si="78"/>
        <v>0</v>
      </c>
      <c r="P1584" s="766"/>
      <c r="Q1584" s="242"/>
      <c r="R1584" s="242"/>
      <c r="S1584" s="382">
        <f t="shared" si="79"/>
        <v>0</v>
      </c>
      <c r="T1584" s="382">
        <f t="shared" si="80"/>
        <v>0</v>
      </c>
      <c r="U1584" s="11"/>
      <c r="V1584" s="8"/>
      <c r="W1584" s="8"/>
      <c r="AE1584" s="8"/>
    </row>
    <row r="1585" spans="1:31" x14ac:dyDescent="0.2">
      <c r="A1585" s="1175"/>
      <c r="B1585" s="1175"/>
      <c r="C1585" s="1175"/>
      <c r="D1585" s="894"/>
      <c r="E1585" s="367"/>
      <c r="F1585" s="1180"/>
      <c r="G1585" s="1216"/>
      <c r="H1585" s="19"/>
      <c r="I1585" s="19"/>
      <c r="J1585" s="1180"/>
      <c r="K1585" s="125"/>
      <c r="L1585" s="280"/>
      <c r="M1585" s="1218"/>
      <c r="N1585" s="325"/>
      <c r="O1585" s="99">
        <f t="shared" si="78"/>
        <v>0</v>
      </c>
      <c r="P1585" s="766"/>
      <c r="Q1585" s="242"/>
      <c r="R1585" s="242"/>
      <c r="S1585" s="382">
        <f t="shared" si="79"/>
        <v>0</v>
      </c>
      <c r="T1585" s="382">
        <f t="shared" si="80"/>
        <v>0</v>
      </c>
      <c r="U1585" s="11"/>
      <c r="V1585" s="8"/>
      <c r="W1585" s="8"/>
      <c r="AE1585" s="8"/>
    </row>
    <row r="1586" spans="1:31" x14ac:dyDescent="0.2">
      <c r="A1586" s="1175"/>
      <c r="B1586" s="1175"/>
      <c r="C1586" s="1175"/>
      <c r="D1586" s="894"/>
      <c r="E1586" s="367"/>
      <c r="F1586" s="1180"/>
      <c r="G1586" s="1216"/>
      <c r="H1586" s="19"/>
      <c r="I1586" s="19"/>
      <c r="J1586" s="1180"/>
      <c r="K1586" s="125"/>
      <c r="L1586" s="280"/>
      <c r="M1586" s="1218"/>
      <c r="N1586" s="325"/>
      <c r="O1586" s="99">
        <f t="shared" si="78"/>
        <v>0</v>
      </c>
      <c r="P1586" s="766"/>
      <c r="Q1586" s="242"/>
      <c r="R1586" s="242"/>
      <c r="S1586" s="382">
        <f t="shared" si="79"/>
        <v>0</v>
      </c>
      <c r="T1586" s="382">
        <f t="shared" si="80"/>
        <v>0</v>
      </c>
      <c r="U1586" s="11"/>
      <c r="V1586" s="8"/>
      <c r="W1586" s="8"/>
      <c r="AE1586" s="8"/>
    </row>
    <row r="1587" spans="1:31" x14ac:dyDescent="0.2">
      <c r="A1587" s="1175"/>
      <c r="B1587" s="1175"/>
      <c r="C1587" s="1175"/>
      <c r="D1587" s="894"/>
      <c r="E1587" s="367"/>
      <c r="F1587" s="1180"/>
      <c r="G1587" s="1216"/>
      <c r="H1587" s="19"/>
      <c r="I1587" s="19"/>
      <c r="J1587" s="1180"/>
      <c r="K1587" s="125"/>
      <c r="L1587" s="280"/>
      <c r="M1587" s="1218"/>
      <c r="N1587" s="325"/>
      <c r="O1587" s="99">
        <f t="shared" si="78"/>
        <v>0</v>
      </c>
      <c r="P1587" s="766"/>
      <c r="Q1587" s="242"/>
      <c r="R1587" s="242"/>
      <c r="S1587" s="382">
        <f t="shared" si="79"/>
        <v>0</v>
      </c>
      <c r="T1587" s="382">
        <f t="shared" si="80"/>
        <v>0</v>
      </c>
      <c r="U1587" s="11"/>
      <c r="V1587" s="8"/>
      <c r="W1587" s="8"/>
      <c r="AE1587" s="8"/>
    </row>
    <row r="1588" spans="1:31" x14ac:dyDescent="0.2">
      <c r="A1588" s="1175"/>
      <c r="B1588" s="1175"/>
      <c r="C1588" s="1175"/>
      <c r="D1588" s="894"/>
      <c r="E1588" s="367"/>
      <c r="F1588" s="1180"/>
      <c r="G1588" s="1216"/>
      <c r="H1588" s="19"/>
      <c r="I1588" s="19"/>
      <c r="J1588" s="1180"/>
      <c r="K1588" s="125"/>
      <c r="L1588" s="280"/>
      <c r="M1588" s="1218"/>
      <c r="N1588" s="325"/>
      <c r="O1588" s="99">
        <f t="shared" si="78"/>
        <v>0</v>
      </c>
      <c r="P1588" s="766"/>
      <c r="Q1588" s="242"/>
      <c r="R1588" s="242"/>
      <c r="S1588" s="382">
        <f t="shared" si="79"/>
        <v>0</v>
      </c>
      <c r="T1588" s="382">
        <f t="shared" si="80"/>
        <v>0</v>
      </c>
      <c r="U1588" s="11"/>
      <c r="V1588" s="8"/>
      <c r="W1588" s="8"/>
      <c r="AE1588" s="8"/>
    </row>
    <row r="1589" spans="1:31" x14ac:dyDescent="0.2">
      <c r="A1589" s="1175"/>
      <c r="B1589" s="1175"/>
      <c r="C1589" s="1175"/>
      <c r="D1589" s="894"/>
      <c r="E1589" s="367"/>
      <c r="F1589" s="1180"/>
      <c r="G1589" s="1216"/>
      <c r="H1589" s="19"/>
      <c r="I1589" s="19"/>
      <c r="J1589" s="1180"/>
      <c r="K1589" s="125"/>
      <c r="L1589" s="280"/>
      <c r="M1589" s="1218"/>
      <c r="N1589" s="325"/>
      <c r="O1589" s="99">
        <f t="shared" si="78"/>
        <v>0</v>
      </c>
      <c r="P1589" s="766"/>
      <c r="Q1589" s="242"/>
      <c r="R1589" s="242"/>
      <c r="S1589" s="382">
        <f t="shared" si="79"/>
        <v>0</v>
      </c>
      <c r="T1589" s="382">
        <f t="shared" si="80"/>
        <v>0</v>
      </c>
      <c r="U1589" s="11"/>
      <c r="V1589" s="8"/>
      <c r="W1589" s="8"/>
      <c r="AE1589" s="8"/>
    </row>
    <row r="1590" spans="1:31" x14ac:dyDescent="0.2">
      <c r="A1590" s="1175"/>
      <c r="B1590" s="1175"/>
      <c r="C1590" s="1175"/>
      <c r="D1590" s="894"/>
      <c r="E1590" s="367"/>
      <c r="F1590" s="1180"/>
      <c r="G1590" s="1216"/>
      <c r="H1590" s="19"/>
      <c r="I1590" s="19"/>
      <c r="J1590" s="1180"/>
      <c r="K1590" s="125"/>
      <c r="L1590" s="280"/>
      <c r="M1590" s="1218"/>
      <c r="N1590" s="325"/>
      <c r="O1590" s="99">
        <f t="shared" si="78"/>
        <v>0</v>
      </c>
      <c r="P1590" s="766"/>
      <c r="Q1590" s="242"/>
      <c r="R1590" s="242"/>
      <c r="S1590" s="382">
        <f t="shared" si="79"/>
        <v>0</v>
      </c>
      <c r="T1590" s="382">
        <f t="shared" si="80"/>
        <v>0</v>
      </c>
      <c r="U1590" s="11"/>
      <c r="V1590" s="8"/>
      <c r="W1590" s="8"/>
      <c r="AE1590" s="8"/>
    </row>
    <row r="1591" spans="1:31" x14ac:dyDescent="0.2">
      <c r="U1591" s="11"/>
      <c r="V1591" s="8"/>
      <c r="W1591" s="8"/>
      <c r="AE1591" s="8"/>
    </row>
    <row r="1592" spans="1:31" hidden="1" x14ac:dyDescent="0.2"/>
    <row r="1593" spans="1:31" hidden="1" x14ac:dyDescent="0.2"/>
    <row r="1594" spans="1:31" hidden="1" x14ac:dyDescent="0.2"/>
    <row r="1595" spans="1:31" hidden="1" x14ac:dyDescent="0.2"/>
    <row r="1596" spans="1:31" hidden="1" x14ac:dyDescent="0.2"/>
  </sheetData>
  <sheetProtection algorithmName="SHA-512" hashValue="smcKBx9vsXQTjyrs37/dAUzykrSE1YazT1RulExdSsdv4aMIVLKyWTxobgsYko1PWak6Xc96cK67oFW5FLaDjA==" saltValue="COoTpJVsOilOYanXB5hrFA==" spinCount="100000" sheet="1" objects="1" scenarios="1"/>
  <customSheetViews>
    <customSheetView guid="{955C557A-7F90-490E-8541-15C267AE1C49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1"/>
      <headerFooter alignWithMargins="0"/>
    </customSheetView>
    <customSheetView guid="{3CB8DAD1-80E2-4E9C-84BD-27D8B69F8B89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2"/>
      <headerFooter alignWithMargins="0"/>
    </customSheetView>
    <customSheetView guid="{A2854B6E-33EC-489B-B912-5CA634073191}" scale="85" fitToPage="1" hiddenColumns="1" topLeftCell="D1">
      <selection activeCell="L16" sqref="L16"/>
      <pageMargins left="0.5" right="0.5" top="1" bottom="1" header="0.5" footer="0.5"/>
      <printOptions horizontalCentered="1"/>
      <pageSetup paperSize="5" scale="54" orientation="landscape" r:id="rId3"/>
      <headerFooter alignWithMargins="0"/>
    </customSheetView>
  </customSheetViews>
  <mergeCells count="1">
    <mergeCell ref="B31:F31"/>
  </mergeCells>
  <phoneticPr fontId="15" type="noConversion"/>
  <dataValidations count="6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M1412:M1413 M43:M45 M47:M53 M55:M58 M33:M41 N33:N1590 L33:L1590 P33:P1590 R33:R1590">
      <formula1>50000000000</formula1>
    </dataValidation>
    <dataValidation type="date" operator="greaterThan" allowBlank="1" showInputMessage="1" showErrorMessage="1" errorTitle="Incorrect Date Format" error="Please enter date in format mm/dd/yyyy" sqref="I33:J1590">
      <formula1>21916</formula1>
    </dataValidation>
    <dataValidation type="list" operator="lessThanOrEqual" allowBlank="1" showInputMessage="1" showErrorMessage="1" errorTitle="Numbers Only" error="You can only enter numbers in these cells.To re input a number, press Cancel or Retry and  delete, and then re enter a valid number_x000a_" sqref="K33:K1590">
      <formula1>$AA$46:$AA$47</formula1>
    </dataValidation>
    <dataValidation type="list" allowBlank="1" showInputMessage="1" showErrorMessage="1" sqref="D33:D1590">
      <formula1>$W$21:$W$24</formula1>
    </dataValidation>
    <dataValidation type="list" allowBlank="1" showInputMessage="1" showErrorMessage="1" sqref="E33:E1590">
      <formula1>$AG$34:$AG$36</formula1>
    </dataValidation>
    <dataValidation type="custom" operator="lessThanOrEqual" allowBlank="1" showInputMessage="1" showErrorMessage="1" error="Amount in arrears must be between 0 and the Balance Sheet Amount" sqref="Q33:Q1590">
      <formula1>AND(Q33&gt;=0,Q33&lt;=O33)</formula1>
    </dataValidation>
  </dataValidations>
  <hyperlinks>
    <hyperlink ref="O1" location="Cover!A1" display="Back to Main"/>
  </hyperlinks>
  <printOptions horizontalCentered="1"/>
  <pageMargins left="0.31496062992125984" right="0" top="0.51181102362204722" bottom="0.51181102362204722" header="0.31496062992125984" footer="0.31496062992125984"/>
  <pageSetup paperSize="5" scale="43" orientation="landscape" r:id="rId4"/>
  <headerFooter alignWithMargins="0">
    <oddHeader>&amp;C&amp;14&amp;A</oddHeader>
    <oddFooter>&amp;RPage &amp;Pof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G111"/>
  <sheetViews>
    <sheetView zoomScale="80" zoomScaleNormal="80" workbookViewId="0">
      <selection activeCell="I28" sqref="I28"/>
    </sheetView>
  </sheetViews>
  <sheetFormatPr defaultColWidth="0" defaultRowHeight="12.75" zeroHeight="1" x14ac:dyDescent="0.2"/>
  <cols>
    <col min="1" max="1" width="21.5703125" customWidth="1"/>
    <col min="2" max="2" width="34.42578125" customWidth="1"/>
    <col min="3" max="3" width="0" hidden="1" customWidth="1"/>
    <col min="4" max="4" width="10.42578125" customWidth="1"/>
    <col min="5" max="5" width="9.5703125" customWidth="1"/>
    <col min="6" max="7" width="0" hidden="1" customWidth="1"/>
    <col min="8" max="8" width="24.140625" customWidth="1"/>
    <col min="9" max="9" width="15.140625" style="59" customWidth="1"/>
    <col min="10" max="10" width="19.28515625" customWidth="1"/>
    <col min="11" max="19" width="20.5703125" customWidth="1"/>
    <col min="20" max="20" width="9.140625" customWidth="1"/>
    <col min="21" max="21" width="9.140625" hidden="1" customWidth="1"/>
    <col min="22" max="22" width="27" hidden="1" customWidth="1"/>
    <col min="23" max="23" width="9.140625" hidden="1" customWidth="1"/>
    <col min="24" max="24" width="26.5703125" hidden="1" customWidth="1"/>
    <col min="25" max="25" width="9.140625" hidden="1" customWidth="1"/>
    <col min="26" max="26" width="14.5703125" hidden="1" customWidth="1"/>
    <col min="27" max="27" width="21.140625" hidden="1" customWidth="1"/>
    <col min="28" max="28" width="26.42578125" hidden="1" customWidth="1"/>
    <col min="29" max="33" width="12.5703125" hidden="1" customWidth="1"/>
    <col min="34" max="16384" width="9.140625" hidden="1"/>
  </cols>
  <sheetData>
    <row r="1" spans="1:3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739" t="s">
        <v>12</v>
      </c>
      <c r="O1" s="11"/>
      <c r="P1" s="11"/>
      <c r="Q1" s="11"/>
      <c r="R1" s="5"/>
      <c r="S1" s="5"/>
      <c r="T1" s="62"/>
    </row>
    <row r="2" spans="1:33" ht="18" x14ac:dyDescent="0.25">
      <c r="A2" s="11"/>
      <c r="B2" s="11"/>
      <c r="C2" s="11"/>
      <c r="D2" s="11"/>
      <c r="E2" s="11"/>
      <c r="F2" s="11"/>
      <c r="G2" s="11"/>
      <c r="H2" s="11"/>
      <c r="I2" s="1112"/>
      <c r="J2" s="11"/>
      <c r="K2" s="11"/>
      <c r="L2" s="1112"/>
      <c r="M2" s="11"/>
      <c r="N2" s="11"/>
      <c r="O2" s="11"/>
      <c r="P2" s="11"/>
      <c r="Q2" s="11"/>
      <c r="R2" s="5"/>
      <c r="S2" s="5"/>
      <c r="T2" s="62"/>
    </row>
    <row r="3" spans="1:3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/>
      <c r="S3" s="5"/>
      <c r="T3" s="62"/>
    </row>
    <row r="4" spans="1:33" x14ac:dyDescent="0.2">
      <c r="A4" s="35" t="s">
        <v>9</v>
      </c>
      <c r="B4" s="40" t="str">
        <f>Cover!$B$13</f>
        <v>Select Name of Insurer/ Financial Holding Company</v>
      </c>
      <c r="C4" s="40"/>
      <c r="D4" s="4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/>
      <c r="S4" s="5"/>
      <c r="T4" s="62"/>
    </row>
    <row r="5" spans="1:33" x14ac:dyDescent="0.2">
      <c r="A5" s="35"/>
      <c r="B5" s="40"/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"/>
      <c r="S5" s="5"/>
      <c r="T5" s="62"/>
    </row>
    <row r="6" spans="1:33" x14ac:dyDescent="0.2">
      <c r="A6" s="35" t="s">
        <v>10</v>
      </c>
      <c r="B6" s="41">
        <f>Cover!$B$19</f>
        <v>0</v>
      </c>
      <c r="C6" s="41"/>
      <c r="D6" s="4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5"/>
      <c r="S6" s="5"/>
      <c r="T6" s="62"/>
    </row>
    <row r="7" spans="1:33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"/>
      <c r="S7" s="5"/>
      <c r="T7" s="62"/>
    </row>
    <row r="8" spans="1:33" ht="25.5" x14ac:dyDescent="0.2">
      <c r="A8" s="11"/>
      <c r="B8" s="24"/>
      <c r="C8" s="64"/>
      <c r="D8" s="64"/>
      <c r="E8" s="64"/>
      <c r="F8" s="64"/>
      <c r="G8" s="264"/>
      <c r="H8" s="264"/>
      <c r="I8" s="176" t="s">
        <v>141</v>
      </c>
      <c r="J8" s="175" t="s">
        <v>103</v>
      </c>
      <c r="K8" s="176" t="s">
        <v>115</v>
      </c>
      <c r="L8" s="217" t="s">
        <v>116</v>
      </c>
      <c r="M8" s="175" t="str">
        <f xml:space="preserve"> "Loan Balance at Year End "&amp;YEAR($B$6)</f>
        <v>Loan Balance at Year End 1900</v>
      </c>
      <c r="N8" s="175" t="s">
        <v>104</v>
      </c>
      <c r="O8" s="175" t="s">
        <v>105</v>
      </c>
      <c r="P8" s="175" t="str">
        <f>"Value of Segregated Fund "&amp;YEAR($B$6)</f>
        <v>Value of Segregated Fund 1900</v>
      </c>
      <c r="Q8" s="772" t="str">
        <f>"Other Assets at Year End "&amp;YEAR($B$6)</f>
        <v>Other Assets at Year End 1900</v>
      </c>
      <c r="R8" s="5"/>
      <c r="S8" s="5"/>
      <c r="T8" s="62"/>
    </row>
    <row r="9" spans="1:33" x14ac:dyDescent="0.2">
      <c r="A9" s="11"/>
      <c r="B9" s="6"/>
      <c r="C9" s="136"/>
      <c r="D9" s="136"/>
      <c r="E9" s="136"/>
      <c r="F9" s="136"/>
      <c r="G9" s="136"/>
      <c r="H9" s="136"/>
      <c r="I9" s="93" t="s">
        <v>29</v>
      </c>
      <c r="J9" s="93" t="s">
        <v>133</v>
      </c>
      <c r="K9" s="93" t="s">
        <v>133</v>
      </c>
      <c r="L9" s="93" t="s">
        <v>133</v>
      </c>
      <c r="M9" s="93" t="s">
        <v>133</v>
      </c>
      <c r="N9" s="93" t="s">
        <v>133</v>
      </c>
      <c r="O9" s="93" t="s">
        <v>133</v>
      </c>
      <c r="P9" s="93" t="s">
        <v>133</v>
      </c>
      <c r="Q9" s="93"/>
      <c r="R9" s="5"/>
      <c r="S9" s="5"/>
      <c r="T9" s="62"/>
      <c r="X9" s="111"/>
    </row>
    <row r="10" spans="1:33" x14ac:dyDescent="0.2">
      <c r="A10" s="11"/>
      <c r="B10" s="142" t="s">
        <v>142</v>
      </c>
      <c r="C10" s="138"/>
      <c r="D10" s="138"/>
      <c r="E10" s="139"/>
      <c r="F10" s="72"/>
      <c r="G10" s="72"/>
      <c r="H10" s="72"/>
      <c r="I10" s="475">
        <f>SUM(COUNTIFS($E$28:$E$111,U29,$O$28:$O$111,{"";"&lt;60"}))</f>
        <v>0</v>
      </c>
      <c r="J10" s="104">
        <f>SUM(SUMIFS(K28:K111,$E$28:$E$111,$U$29,$O$28:$O$111,{"";"&lt;60"}))</f>
        <v>0</v>
      </c>
      <c r="K10" s="104">
        <f>SUM(SUMIFS(L28:L111,$E$28:$E$111,$U$29,$O$28:$O$111,{"";"&lt;60"}))</f>
        <v>0</v>
      </c>
      <c r="L10" s="327">
        <f>SUM(SUMIFS(M28:M111,$E$28:$E$111,$U$29,$O$28:$O$111,{"";"&lt;60"}))</f>
        <v>0</v>
      </c>
      <c r="M10" s="104">
        <f>SUM(SUMIFS(N28:N111,$E$28:$E$111,$U$29,$O$28:$O$111,{"";"&lt;60"}))</f>
        <v>0</v>
      </c>
      <c r="N10" s="104">
        <f>SUM(SUMIFS(P28:P111,$E$28:$E$111,$U$29,$O$28:$O$111,{"";"&lt;60"}))</f>
        <v>0</v>
      </c>
      <c r="O10" s="104">
        <f>SUM(SUMIFS(Q28:Q111,$E$28:$E$111,$U$29,$O$28:$O$111,{"";"&lt;60"}))</f>
        <v>0</v>
      </c>
      <c r="P10" s="104">
        <f>SUM(SUMIFS(R28:R111,$E$28:$E$111,$U$29,$O$28:$O$111,{"";"&lt;60"}))</f>
        <v>0</v>
      </c>
      <c r="Q10" s="104">
        <f>SUM(SUMIFS(S28:S111,$E$28:$E$111,$U$29,$O$28:$O$111,{"";"&lt;60"}))</f>
        <v>0</v>
      </c>
      <c r="R10" s="5"/>
      <c r="S10" s="5"/>
      <c r="T10" s="62"/>
    </row>
    <row r="11" spans="1:33" x14ac:dyDescent="0.2">
      <c r="A11" s="11"/>
      <c r="B11" s="143" t="s">
        <v>592</v>
      </c>
      <c r="C11" s="75"/>
      <c r="D11" s="75"/>
      <c r="E11" s="132"/>
      <c r="F11" s="74"/>
      <c r="G11" s="74"/>
      <c r="H11" s="81"/>
      <c r="I11" s="476">
        <f>SUM(COUNTIFS($E$28:$E$111,U29,$O$28:$O$111,{"";"&lt;120"}))-I10</f>
        <v>0</v>
      </c>
      <c r="J11" s="105">
        <f>SUM(SUMIFS(K28:K111,$E$28:$E$111,$U$29,$O$28:$O$111,{"";"&lt;120"}))-J10</f>
        <v>0</v>
      </c>
      <c r="K11" s="105">
        <f>SUM(SUMIFS(L28:L111,$E$28:$E$111,$U$29,$O$28:$O$111,{"";"&lt;120"}))-K10</f>
        <v>0</v>
      </c>
      <c r="L11" s="328">
        <f>SUM(SUMIFS(M28:M111,$E$28:$E$111,$U$29,$O$28:$O$111,{"";"&lt;120"}))-L10</f>
        <v>0</v>
      </c>
      <c r="M11" s="105">
        <f>SUM(SUMIFS(N28:N111,$E$28:$E$111,$U$29,$O$28:$O$111,{"";"&lt;120"}))-M10</f>
        <v>0</v>
      </c>
      <c r="N11" s="105">
        <f>SUM(SUMIFS(P28:P111,$E$28:$E$111,$U$29,$O$28:$O$111,{"";"&lt;120"}))-N10</f>
        <v>0</v>
      </c>
      <c r="O11" s="105">
        <f>SUM(SUMIFS(Q28:Q111,$E$28:$E$111,$U$29,$O$28:$O$111,{"";"&lt;120"}))-O10</f>
        <v>0</v>
      </c>
      <c r="P11" s="105">
        <f>SUM(SUMIFS(R28:R111,$E$28:$E$111,$U$29,$O$28:$O$111,{"";"&lt;120"}))-P10</f>
        <v>0</v>
      </c>
      <c r="Q11" s="105">
        <f>SUM(SUMIFS(S28:S111,$E$28:$E$111,$U$29,$O$28:$O$111,{"";"&lt;120"}))-Q10</f>
        <v>0</v>
      </c>
      <c r="R11" s="5"/>
      <c r="S11" s="5"/>
      <c r="T11" s="62"/>
    </row>
    <row r="12" spans="1:33" x14ac:dyDescent="0.2">
      <c r="A12" s="11"/>
      <c r="B12" s="98" t="s">
        <v>34</v>
      </c>
      <c r="C12" s="140"/>
      <c r="D12" s="140"/>
      <c r="E12" s="141"/>
      <c r="F12" s="133"/>
      <c r="G12" s="133"/>
      <c r="H12" s="133"/>
      <c r="I12" s="477">
        <f t="shared" ref="I12:Q12" si="0">+Y29-(I10+I11)</f>
        <v>0</v>
      </c>
      <c r="J12" s="269">
        <f t="shared" si="0"/>
        <v>0</v>
      </c>
      <c r="K12" s="269">
        <f t="shared" si="0"/>
        <v>0</v>
      </c>
      <c r="L12" s="329">
        <f t="shared" si="0"/>
        <v>0</v>
      </c>
      <c r="M12" s="269">
        <f t="shared" si="0"/>
        <v>0</v>
      </c>
      <c r="N12" s="269">
        <f t="shared" si="0"/>
        <v>0</v>
      </c>
      <c r="O12" s="269">
        <f t="shared" si="0"/>
        <v>0</v>
      </c>
      <c r="P12" s="269">
        <f t="shared" si="0"/>
        <v>0</v>
      </c>
      <c r="Q12" s="269">
        <f t="shared" si="0"/>
        <v>0</v>
      </c>
      <c r="R12" s="5"/>
      <c r="S12" s="5"/>
      <c r="T12" s="62"/>
      <c r="V12" s="151"/>
    </row>
    <row r="13" spans="1:33" x14ac:dyDescent="0.2">
      <c r="A13" s="11"/>
      <c r="B13" s="70" t="s">
        <v>139</v>
      </c>
      <c r="C13" s="71"/>
      <c r="D13" s="71"/>
      <c r="E13" s="135"/>
      <c r="F13" s="64"/>
      <c r="G13" s="64"/>
      <c r="H13" s="64"/>
      <c r="I13" s="478">
        <f t="shared" ref="I13:Q13" si="1">SUM(I10:I12)</f>
        <v>0</v>
      </c>
      <c r="J13" s="148">
        <f t="shared" si="1"/>
        <v>0</v>
      </c>
      <c r="K13" s="148">
        <f t="shared" si="1"/>
        <v>0</v>
      </c>
      <c r="L13" s="330">
        <f t="shared" si="1"/>
        <v>0</v>
      </c>
      <c r="M13" s="148">
        <f t="shared" si="1"/>
        <v>0</v>
      </c>
      <c r="N13" s="148">
        <f t="shared" si="1"/>
        <v>0</v>
      </c>
      <c r="O13" s="148">
        <f t="shared" si="1"/>
        <v>0</v>
      </c>
      <c r="P13" s="148">
        <f t="shared" si="1"/>
        <v>0</v>
      </c>
      <c r="Q13" s="148">
        <f t="shared" si="1"/>
        <v>0</v>
      </c>
      <c r="R13" s="5"/>
      <c r="S13" s="5"/>
      <c r="T13" s="62"/>
      <c r="V13" s="151"/>
    </row>
    <row r="14" spans="1:33" x14ac:dyDescent="0.2">
      <c r="A14" s="11"/>
      <c r="B14" s="143" t="s">
        <v>143</v>
      </c>
      <c r="C14" s="75"/>
      <c r="D14" s="75"/>
      <c r="E14" s="132"/>
      <c r="F14" s="74"/>
      <c r="G14" s="79"/>
      <c r="H14" s="82"/>
      <c r="I14" s="475">
        <f>SUM(COUNTIFS($E$28:$E$111,U30,$O$28:$O$111,{"";"&lt;60"}))</f>
        <v>0</v>
      </c>
      <c r="J14" s="103">
        <f>SUM(SUMIFS(K28:K111,$E$28:$E$111,$U$30,$O$28:$O$111,{"";"&lt;60"}))</f>
        <v>0</v>
      </c>
      <c r="K14" s="103">
        <f>SUM(SUMIFS(L28:L111,$E$28:$E$111,$U$30,$O$28:$O$111,{"";"&lt;60"}))</f>
        <v>0</v>
      </c>
      <c r="L14" s="331">
        <f>SUM(SUMIFS(M28:M111,$E$28:$E$111,$U$30,$O$28:$O$111,{"";"&lt;60"}))</f>
        <v>0</v>
      </c>
      <c r="M14" s="103">
        <f>SUM(SUMIFS(N28:N111,$E$28:$E$111,$U$30,$O$28:$O$111,{"";"&lt;60"}))</f>
        <v>0</v>
      </c>
      <c r="N14" s="103">
        <f>SUM(SUMIFS(P28:P111,$E$28:$E$111,$U$30,$O$28:$O$111,{"";"&lt;60"}))</f>
        <v>0</v>
      </c>
      <c r="O14" s="103">
        <f>SUM(SUMIFS(Q28:Q111,$E$28:$E$111,$U$30,$O$28:$O$111,{"";"&lt;60"}))</f>
        <v>0</v>
      </c>
      <c r="P14" s="103">
        <f>SUM(SUMIFS(R28:R111,$E$28:$E$111,$U$30,$O$28:$O$111,{"";"&lt;60"}))</f>
        <v>0</v>
      </c>
      <c r="Q14" s="103">
        <f>SUM(SUMIFS(S28:S111,$E$28:$E$111,$U$30,$O$28:$O$111,{"";"&lt;60"}))</f>
        <v>0</v>
      </c>
      <c r="R14" s="5"/>
      <c r="S14" s="5"/>
      <c r="T14" s="62"/>
    </row>
    <row r="15" spans="1:33" x14ac:dyDescent="0.2">
      <c r="A15" s="11"/>
      <c r="B15" s="143" t="s">
        <v>466</v>
      </c>
      <c r="C15" s="75"/>
      <c r="D15" s="75"/>
      <c r="E15" s="132"/>
      <c r="F15" s="74"/>
      <c r="G15" s="79"/>
      <c r="H15" s="82"/>
      <c r="I15" s="476">
        <f>SUM(COUNTIFS($E$28:$E$111,U30,$O$28:$O$111,{"";"&lt;120"}))-I14</f>
        <v>0</v>
      </c>
      <c r="J15" s="105">
        <f>SUM(SUMIFS(K28:K111,$E$28:$E$111,$U$30,$O$28:$O$111,{"";"&lt;120"}))-J14</f>
        <v>0</v>
      </c>
      <c r="K15" s="105">
        <f>SUM(SUMIFS(L28:L111,$E$28:$E$111,$U$30,$O$28:$O$111,{"";"&lt;120"}))-K14</f>
        <v>0</v>
      </c>
      <c r="L15" s="328">
        <f>SUM(SUMIFS(M28:M111,$E$28:$E$111,$U$30,$O$28:$O$111,{"";"&lt;120"}))-L14</f>
        <v>0</v>
      </c>
      <c r="M15" s="105">
        <f>SUM(SUMIFS(N28:N111,$E$28:$E$111,$U$30,$O$28:$O$111,{"";"&lt;120"}))-M14</f>
        <v>0</v>
      </c>
      <c r="N15" s="105">
        <f>SUM(SUMIFS(P28:P111,$E$28:$E$111,$U$30,$O$28:$O$111,{"";"&lt;120"}))-N14</f>
        <v>0</v>
      </c>
      <c r="O15" s="105">
        <f>SUM(SUMIFS(Q28:Q111,$E$28:$E$111,$U$30,$O$28:$O$111,{"";"&lt;120"}))-O14</f>
        <v>0</v>
      </c>
      <c r="P15" s="105">
        <f>SUM(SUMIFS(R28:R111,$E$28:$E$111,$U$30,$O$28:$O$111,{"";"&lt;120"}))-P14</f>
        <v>0</v>
      </c>
      <c r="Q15" s="105">
        <f>SUM(SUMIFS(S28:S111,$E$28:$E$111,$U$30,$O$28:$O$111,{"";"&lt;120"}))-Q14</f>
        <v>0</v>
      </c>
      <c r="R15" s="5"/>
      <c r="S15" s="5"/>
      <c r="T15" s="62"/>
    </row>
    <row r="16" spans="1:33" x14ac:dyDescent="0.2">
      <c r="A16" s="11"/>
      <c r="B16" s="98" t="s">
        <v>34</v>
      </c>
      <c r="C16" s="140"/>
      <c r="D16" s="140"/>
      <c r="E16" s="141"/>
      <c r="F16" s="133"/>
      <c r="G16" s="85"/>
      <c r="H16" s="85"/>
      <c r="I16" s="477">
        <f t="shared" ref="I16:Q16" si="2">+Y31-(I14+I15)</f>
        <v>0</v>
      </c>
      <c r="J16" s="269">
        <f t="shared" si="2"/>
        <v>0</v>
      </c>
      <c r="K16" s="269">
        <f t="shared" si="2"/>
        <v>0</v>
      </c>
      <c r="L16" s="329">
        <f t="shared" si="2"/>
        <v>0</v>
      </c>
      <c r="M16" s="269">
        <f t="shared" si="2"/>
        <v>0</v>
      </c>
      <c r="N16" s="269">
        <f t="shared" si="2"/>
        <v>0</v>
      </c>
      <c r="O16" s="269">
        <f t="shared" si="2"/>
        <v>0</v>
      </c>
      <c r="P16" s="269">
        <f t="shared" si="2"/>
        <v>0</v>
      </c>
      <c r="Q16" s="269">
        <f t="shared" si="2"/>
        <v>0</v>
      </c>
      <c r="R16" s="5"/>
      <c r="S16" s="5"/>
      <c r="T16" s="62"/>
      <c r="AE16" s="111"/>
      <c r="AF16" s="151"/>
      <c r="AG16" s="151"/>
    </row>
    <row r="17" spans="1:33" x14ac:dyDescent="0.2">
      <c r="A17" s="11"/>
      <c r="B17" s="70" t="s">
        <v>140</v>
      </c>
      <c r="C17" s="71"/>
      <c r="D17" s="71"/>
      <c r="E17" s="135"/>
      <c r="F17" s="64"/>
      <c r="G17" s="64"/>
      <c r="H17" s="64"/>
      <c r="I17" s="478">
        <f t="shared" ref="I17:Q17" si="3">SUM(I14:I16)</f>
        <v>0</v>
      </c>
      <c r="J17" s="148">
        <f t="shared" si="3"/>
        <v>0</v>
      </c>
      <c r="K17" s="148">
        <f t="shared" si="3"/>
        <v>0</v>
      </c>
      <c r="L17" s="330">
        <f t="shared" si="3"/>
        <v>0</v>
      </c>
      <c r="M17" s="148">
        <f t="shared" si="3"/>
        <v>0</v>
      </c>
      <c r="N17" s="148">
        <f t="shared" si="3"/>
        <v>0</v>
      </c>
      <c r="O17" s="148">
        <f t="shared" si="3"/>
        <v>0</v>
      </c>
      <c r="P17" s="148">
        <f t="shared" si="3"/>
        <v>0</v>
      </c>
      <c r="Q17" s="148">
        <f t="shared" si="3"/>
        <v>0</v>
      </c>
      <c r="R17" s="5"/>
      <c r="S17" s="5"/>
      <c r="T17" s="62"/>
    </row>
    <row r="18" spans="1:33" x14ac:dyDescent="0.2">
      <c r="A18" s="11"/>
      <c r="B18" s="23" t="s">
        <v>25</v>
      </c>
      <c r="C18" s="137"/>
      <c r="D18" s="137"/>
      <c r="E18" s="1067"/>
      <c r="F18" s="1067"/>
      <c r="G18" s="1067"/>
      <c r="H18" s="1067"/>
      <c r="I18" s="663">
        <f t="shared" ref="I18:Q18" si="4">I13+I17</f>
        <v>0</v>
      </c>
      <c r="J18" s="248">
        <f t="shared" si="4"/>
        <v>0</v>
      </c>
      <c r="K18" s="248">
        <f t="shared" si="4"/>
        <v>0</v>
      </c>
      <c r="L18" s="664">
        <f t="shared" si="4"/>
        <v>0</v>
      </c>
      <c r="M18" s="248">
        <f t="shared" si="4"/>
        <v>0</v>
      </c>
      <c r="N18" s="248">
        <f t="shared" si="4"/>
        <v>0</v>
      </c>
      <c r="O18" s="248">
        <f t="shared" si="4"/>
        <v>0</v>
      </c>
      <c r="P18" s="248">
        <f t="shared" si="4"/>
        <v>0</v>
      </c>
      <c r="Q18" s="248">
        <f t="shared" si="4"/>
        <v>0</v>
      </c>
      <c r="R18" s="5"/>
      <c r="S18" s="347"/>
      <c r="T18" s="62"/>
    </row>
    <row r="19" spans="1:33" x14ac:dyDescent="0.2">
      <c r="A19" s="11"/>
      <c r="B19" s="593" t="s">
        <v>537</v>
      </c>
      <c r="C19" s="137"/>
      <c r="D19" s="137"/>
      <c r="E19" s="1067"/>
      <c r="F19" s="117"/>
      <c r="G19" s="1066"/>
      <c r="H19" s="1067"/>
      <c r="I19" s="1068">
        <f>COUNTIFS($D$28:$D$111,V35)</f>
        <v>0</v>
      </c>
      <c r="J19" s="105">
        <f>SUMIFS($K$28:$K$111,$D$28:$D$111,$V$35)</f>
        <v>0</v>
      </c>
      <c r="K19" s="105">
        <f>SUMIFS($L$28:$L$111,$D$28:$D$111,$V$35)</f>
        <v>0</v>
      </c>
      <c r="L19" s="328">
        <f>SUMIFS($M$28:$M$111,$D$28:$D$111,$V$35)</f>
        <v>0</v>
      </c>
      <c r="M19" s="655">
        <f>SUMIFS($N$28:$N$111,$D$28:$D$111,$V$35)</f>
        <v>0</v>
      </c>
      <c r="N19" s="655">
        <f>SUMIFS($P$28:$P$111,$D$28:$D$111,$V$35)</f>
        <v>0</v>
      </c>
      <c r="O19" s="655">
        <f>SUMIFS($Q$28:$Q$111,$D$28:$D$111,$V$35)</f>
        <v>0</v>
      </c>
      <c r="P19" s="655">
        <f>SUMIFS($R$28:$R$111,$D$28:$D$111,$V$35)</f>
        <v>0</v>
      </c>
      <c r="Q19" s="655">
        <f>SUMIFS($S$28:$S$111,$D$28:$D$111,$V$35)</f>
        <v>0</v>
      </c>
      <c r="R19" s="5"/>
      <c r="S19" s="347"/>
      <c r="T19" s="62"/>
    </row>
    <row r="20" spans="1:33" x14ac:dyDescent="0.2">
      <c r="A20" s="11"/>
      <c r="B20" s="593" t="s">
        <v>538</v>
      </c>
      <c r="C20" s="137"/>
      <c r="D20" s="137"/>
      <c r="E20" s="64"/>
      <c r="F20" s="67"/>
      <c r="G20" s="66"/>
      <c r="H20" s="64"/>
      <c r="I20" s="1068">
        <f t="shared" ref="I20:I21" si="5">COUNTIFS($D$28:$D$111,V36)</f>
        <v>0</v>
      </c>
      <c r="J20" s="105">
        <f>SUMIFS($K$28:$K$111,$D$28:$D$111,$V$36)</f>
        <v>0</v>
      </c>
      <c r="K20" s="105">
        <f>SUMIFS($L$28:$L$111,$D$28:$D$111,$V$36)</f>
        <v>0</v>
      </c>
      <c r="L20" s="328">
        <f>SUMIFS($M$28:$M$111,$D$28:$D$111,$V$36)</f>
        <v>0</v>
      </c>
      <c r="M20" s="655">
        <f>SUMIFS($N$28:$N$111,$D$28:$D$111,$V$36)</f>
        <v>0</v>
      </c>
      <c r="N20" s="655">
        <f>SUMIFS($P$28:$P$111,$D$28:$D$111,$V$36)</f>
        <v>0</v>
      </c>
      <c r="O20" s="655">
        <f>SUMIFS($Q$28:$Q$111,$D$28:$D$111,$V$36)</f>
        <v>0</v>
      </c>
      <c r="P20" s="655">
        <f>SUMIFS($R$28:$R$111,$D$28:$D$111,$V$36)</f>
        <v>0</v>
      </c>
      <c r="Q20" s="655">
        <f>SUMIFS($S$28:$S$111,$D$28:$D$111,$V$36)</f>
        <v>0</v>
      </c>
      <c r="R20" s="5"/>
      <c r="S20" s="347"/>
      <c r="T20" s="62"/>
    </row>
    <row r="21" spans="1:33" x14ac:dyDescent="0.2">
      <c r="A21" s="11"/>
      <c r="B21" s="656" t="s">
        <v>539</v>
      </c>
      <c r="C21" s="657"/>
      <c r="D21" s="658"/>
      <c r="E21" s="136"/>
      <c r="F21" s="500"/>
      <c r="G21" s="887"/>
      <c r="H21" s="136"/>
      <c r="I21" s="1068">
        <f t="shared" si="5"/>
        <v>0</v>
      </c>
      <c r="J21" s="659">
        <f>SUMIFS($K$28:$K$111,$D$28:$D$111,$V$37)</f>
        <v>0</v>
      </c>
      <c r="K21" s="659">
        <f>SUMIFS($L$28:$L$111,$D$28:$D$111,$V$37)</f>
        <v>0</v>
      </c>
      <c r="L21" s="660">
        <f>SUMIFS($M$28:$M$111,$D$28:$D$111,$V$37)</f>
        <v>0</v>
      </c>
      <c r="M21" s="661">
        <f>SUMIFS($N$28:$N$111,$D$28:$D$111,$V$37)</f>
        <v>0</v>
      </c>
      <c r="N21" s="661">
        <f>SUMIFS($P$28:$P$111,$D$28:$D$111,$V$37)</f>
        <v>0</v>
      </c>
      <c r="O21" s="661">
        <f>SUMIFS($Q$28:$Q$111,$D$28:$D$111,$V$37)</f>
        <v>0</v>
      </c>
      <c r="P21" s="661">
        <f>SUMIFS($R$28:$R$111,$D$28:$D$111,$V$37)</f>
        <v>0</v>
      </c>
      <c r="Q21" s="661">
        <f>SUMIFS($S$28:$S$111,$D$28:$D$111,$V$37)</f>
        <v>0</v>
      </c>
      <c r="R21" s="5"/>
      <c r="S21" s="347"/>
      <c r="T21" s="62"/>
    </row>
    <row r="22" spans="1:33" x14ac:dyDescent="0.2">
      <c r="A22" s="11"/>
      <c r="B22" s="23" t="s">
        <v>25</v>
      </c>
      <c r="C22" s="137"/>
      <c r="D22" s="137"/>
      <c r="E22" s="136"/>
      <c r="F22" s="136"/>
      <c r="G22" s="136"/>
      <c r="H22" s="136"/>
      <c r="I22" s="662">
        <f>SUM(I19:I21)</f>
        <v>0</v>
      </c>
      <c r="J22" s="379">
        <f>SUM(J19:J21)</f>
        <v>0</v>
      </c>
      <c r="K22" s="379">
        <f t="shared" ref="K22:Q22" si="6">SUM(K19:K21)</f>
        <v>0</v>
      </c>
      <c r="L22" s="380">
        <f t="shared" si="6"/>
        <v>0</v>
      </c>
      <c r="M22" s="379">
        <f t="shared" si="6"/>
        <v>0</v>
      </c>
      <c r="N22" s="379">
        <f t="shared" si="6"/>
        <v>0</v>
      </c>
      <c r="O22" s="379">
        <f t="shared" si="6"/>
        <v>0</v>
      </c>
      <c r="P22" s="379">
        <f>SUM(P19:P21)</f>
        <v>0</v>
      </c>
      <c r="Q22" s="379">
        <f t="shared" si="6"/>
        <v>0</v>
      </c>
      <c r="R22" s="5"/>
      <c r="S22" s="347"/>
      <c r="T22" s="62"/>
    </row>
    <row r="23" spans="1:33" x14ac:dyDescent="0.2">
      <c r="A23" s="11"/>
      <c r="B23" s="62"/>
      <c r="C23" s="144"/>
      <c r="D23" s="14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"/>
      <c r="S23" s="5"/>
      <c r="T23" s="62"/>
    </row>
    <row r="24" spans="1:33" x14ac:dyDescent="0.2">
      <c r="A24" s="35" t="s">
        <v>17</v>
      </c>
      <c r="B24" s="62"/>
      <c r="C24" s="144"/>
      <c r="D24" s="144"/>
      <c r="E24" s="62"/>
      <c r="F24" s="62"/>
      <c r="G24" s="62"/>
      <c r="H24" s="62"/>
      <c r="I24" s="62"/>
      <c r="J24" s="62"/>
      <c r="K24" s="231">
        <f>SUM(K28:K111)</f>
        <v>0</v>
      </c>
      <c r="L24" s="231">
        <f t="shared" ref="L24:N24" si="7">SUM(L28:L111)</f>
        <v>0</v>
      </c>
      <c r="M24" s="818">
        <f t="shared" si="7"/>
        <v>0</v>
      </c>
      <c r="N24" s="231">
        <f t="shared" si="7"/>
        <v>0</v>
      </c>
      <c r="O24" s="62"/>
      <c r="P24" s="231">
        <f t="shared" ref="P24:S24" si="8">SUM(P28:P111)</f>
        <v>0</v>
      </c>
      <c r="Q24" s="231">
        <f t="shared" si="8"/>
        <v>0</v>
      </c>
      <c r="R24" s="231">
        <f t="shared" si="8"/>
        <v>0</v>
      </c>
      <c r="S24" s="231">
        <f t="shared" si="8"/>
        <v>0</v>
      </c>
      <c r="T24" s="62"/>
    </row>
    <row r="25" spans="1:33" x14ac:dyDescent="0.2">
      <c r="A25" s="1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5"/>
      <c r="S25" s="5"/>
      <c r="T25" s="62"/>
      <c r="U25" s="8"/>
      <c r="V25" s="8"/>
    </row>
    <row r="26" spans="1:33" ht="44.25" customHeight="1" x14ac:dyDescent="0.2">
      <c r="A26" s="771" t="s">
        <v>61</v>
      </c>
      <c r="B26" s="219" t="s">
        <v>40</v>
      </c>
      <c r="C26" s="265" t="s">
        <v>102</v>
      </c>
      <c r="D26" s="265" t="s">
        <v>45</v>
      </c>
      <c r="E26" s="219" t="s">
        <v>19</v>
      </c>
      <c r="F26" s="267" t="s">
        <v>28</v>
      </c>
      <c r="G26" s="772" t="s">
        <v>247</v>
      </c>
      <c r="H26" s="772" t="s">
        <v>823</v>
      </c>
      <c r="I26" s="772" t="s">
        <v>1048</v>
      </c>
      <c r="J26" s="772" t="s">
        <v>137</v>
      </c>
      <c r="K26" s="772" t="s">
        <v>103</v>
      </c>
      <c r="L26" s="772" t="s">
        <v>115</v>
      </c>
      <c r="M26" s="220" t="s">
        <v>116</v>
      </c>
      <c r="N26" s="735" t="str">
        <f xml:space="preserve"> "Loan Balance at Year End "&amp;YEAR($B$6)</f>
        <v>Loan Balance at Year End 1900</v>
      </c>
      <c r="O26" s="772" t="s">
        <v>162</v>
      </c>
      <c r="P26" s="772" t="s">
        <v>104</v>
      </c>
      <c r="Q26" s="771" t="s">
        <v>105</v>
      </c>
      <c r="R26" s="205" t="str">
        <f>"Value of Segregated Fund "&amp;YEAR($B$6)</f>
        <v>Value of Segregated Fund 1900</v>
      </c>
      <c r="S26" s="205" t="str">
        <f>"Other Assets at Year End "&amp;YEAR($B$6)</f>
        <v>Other Assets at Year End 1900</v>
      </c>
      <c r="T26" s="62"/>
      <c r="V26" s="8"/>
      <c r="X26" s="176" t="s">
        <v>113</v>
      </c>
      <c r="Y26" s="217" t="s">
        <v>132</v>
      </c>
      <c r="Z26" s="217" t="s">
        <v>24</v>
      </c>
      <c r="AA26" s="176" t="s">
        <v>115</v>
      </c>
      <c r="AB26" s="217" t="s">
        <v>129</v>
      </c>
      <c r="AC26" s="217" t="s">
        <v>130</v>
      </c>
      <c r="AD26" s="176" t="s">
        <v>104</v>
      </c>
      <c r="AE26" s="176" t="s">
        <v>131</v>
      </c>
      <c r="AF26" s="217" t="s">
        <v>138</v>
      </c>
      <c r="AG26" s="217" t="s">
        <v>239</v>
      </c>
    </row>
    <row r="27" spans="1:33" ht="11.25" customHeight="1" x14ac:dyDescent="0.2">
      <c r="A27" s="253"/>
      <c r="B27" s="258"/>
      <c r="C27" s="266"/>
      <c r="D27" s="266"/>
      <c r="E27" s="244"/>
      <c r="F27" s="268"/>
      <c r="G27" s="259" t="s">
        <v>63</v>
      </c>
      <c r="H27" s="1070"/>
      <c r="I27" s="255"/>
      <c r="J27" s="255"/>
      <c r="K27" s="255"/>
      <c r="L27" s="254"/>
      <c r="M27" s="255"/>
      <c r="N27" s="736"/>
      <c r="O27" s="255"/>
      <c r="P27" s="255"/>
      <c r="Q27" s="255"/>
      <c r="R27" s="260"/>
      <c r="S27" s="260"/>
      <c r="T27" s="62"/>
      <c r="V27" s="50"/>
      <c r="X27" s="129"/>
      <c r="Y27" s="130"/>
      <c r="Z27" s="131" t="s">
        <v>133</v>
      </c>
      <c r="AA27" s="131" t="s">
        <v>133</v>
      </c>
      <c r="AB27" s="131" t="s">
        <v>133</v>
      </c>
      <c r="AC27" s="131" t="s">
        <v>133</v>
      </c>
      <c r="AD27" s="131" t="s">
        <v>133</v>
      </c>
      <c r="AE27" s="131" t="s">
        <v>133</v>
      </c>
      <c r="AF27" s="131"/>
      <c r="AG27" s="131"/>
    </row>
    <row r="28" spans="1:33" x14ac:dyDescent="0.2">
      <c r="A28" s="348"/>
      <c r="B28" s="757"/>
      <c r="C28" s="348"/>
      <c r="D28" s="306"/>
      <c r="E28" s="394"/>
      <c r="F28" s="568"/>
      <c r="G28" s="759"/>
      <c r="H28" s="1053"/>
      <c r="I28" s="390"/>
      <c r="J28" s="256"/>
      <c r="K28" s="569"/>
      <c r="L28" s="569"/>
      <c r="M28" s="326"/>
      <c r="N28" s="737">
        <f>L28+M28</f>
        <v>0</v>
      </c>
      <c r="O28" s="569"/>
      <c r="P28" s="569"/>
      <c r="Q28" s="569"/>
      <c r="R28" s="570">
        <f>IF($J28=$V$29,N28,0)</f>
        <v>0</v>
      </c>
      <c r="S28" s="570">
        <f t="shared" ref="S28:S91" si="9">IF(OR(J28=$V$30,ISBLANK(J28)),N28,0)</f>
        <v>0</v>
      </c>
      <c r="T28" s="62"/>
      <c r="U28" s="8"/>
      <c r="V28" s="8"/>
      <c r="X28" s="78"/>
      <c r="Y28" s="127"/>
      <c r="Z28" s="127"/>
      <c r="AA28" s="127"/>
      <c r="AB28" s="127"/>
      <c r="AC28" s="127"/>
      <c r="AD28" s="127"/>
      <c r="AE28" s="127"/>
      <c r="AF28" s="127"/>
      <c r="AG28" s="127"/>
    </row>
    <row r="29" spans="1:33" x14ac:dyDescent="0.2">
      <c r="A29" s="19"/>
      <c r="B29" s="155"/>
      <c r="C29" s="19"/>
      <c r="D29" s="306"/>
      <c r="E29" s="394"/>
      <c r="F29" s="19"/>
      <c r="G29" s="19"/>
      <c r="H29" s="1053"/>
      <c r="I29" s="761"/>
      <c r="J29" s="256"/>
      <c r="K29" s="280"/>
      <c r="L29" s="280"/>
      <c r="M29" s="325"/>
      <c r="N29" s="514">
        <f t="shared" ref="N29:N91" si="10">L29+M29</f>
        <v>0</v>
      </c>
      <c r="O29" s="242"/>
      <c r="P29" s="280"/>
      <c r="Q29" s="280"/>
      <c r="R29" s="570">
        <f t="shared" ref="R29:R92" si="11">IF($J29=$V$29,N29,0)</f>
        <v>0</v>
      </c>
      <c r="S29" s="257">
        <f t="shared" si="9"/>
        <v>0</v>
      </c>
      <c r="T29" s="62"/>
      <c r="U29" s="111" t="s">
        <v>145</v>
      </c>
      <c r="V29" s="1069" t="s">
        <v>30</v>
      </c>
      <c r="X29" s="119" t="s">
        <v>144</v>
      </c>
      <c r="Y29" s="127">
        <f>COUNTIF($E$28:$E$111,$U$29)</f>
        <v>0</v>
      </c>
      <c r="Z29" s="127">
        <f>SUMIF($E$28:$E$111,$U$29,$K$28:$K$111)</f>
        <v>0</v>
      </c>
      <c r="AA29" s="127">
        <f>SUMIF($E$28:$E$111,$U$29,$L$28:$L$111)</f>
        <v>0</v>
      </c>
      <c r="AB29" s="273">
        <f>SUMIF($E$28:$E$111,$U$29,$M$28:$M$111)</f>
        <v>0</v>
      </c>
      <c r="AC29" s="127">
        <f>SUMIF($E$28:$E$111,$U$29,$N$28:$N$111)</f>
        <v>0</v>
      </c>
      <c r="AD29" s="127">
        <f>SUMIF($E$28:$E$111,$U$29,$P$28:$P$111)</f>
        <v>0</v>
      </c>
      <c r="AE29" s="127">
        <f>SUMIF($E$28:$E$111,$U$29,$Q$28:$Q$111)</f>
        <v>0</v>
      </c>
      <c r="AF29" s="127">
        <f>SUMIF($E$28:$E$111,$U$29,$R$28:$R$111)</f>
        <v>0</v>
      </c>
      <c r="AG29" s="127">
        <f>SUMIF($E$28:$E$111,$U$29,$S$28:$S$111)</f>
        <v>0</v>
      </c>
    </row>
    <row r="30" spans="1:33" x14ac:dyDescent="0.2">
      <c r="A30" s="19"/>
      <c r="B30" s="155"/>
      <c r="C30" s="155"/>
      <c r="D30" s="306"/>
      <c r="E30" s="394"/>
      <c r="F30" s="571"/>
      <c r="G30" s="572"/>
      <c r="H30" s="1053"/>
      <c r="I30" s="761"/>
      <c r="J30" s="256"/>
      <c r="K30" s="280"/>
      <c r="L30" s="280"/>
      <c r="M30" s="325"/>
      <c r="N30" s="737">
        <f t="shared" si="10"/>
        <v>0</v>
      </c>
      <c r="O30" s="280"/>
      <c r="P30" s="280"/>
      <c r="Q30" s="280"/>
      <c r="R30" s="570">
        <f t="shared" si="11"/>
        <v>0</v>
      </c>
      <c r="S30" s="570">
        <f t="shared" si="9"/>
        <v>0</v>
      </c>
      <c r="T30" s="62"/>
      <c r="U30" s="111" t="s">
        <v>146</v>
      </c>
      <c r="V30" s="1069" t="s">
        <v>31</v>
      </c>
      <c r="X30" s="130"/>
      <c r="Y30" s="127"/>
      <c r="Z30" s="127"/>
      <c r="AA30" s="127"/>
      <c r="AB30" s="273"/>
      <c r="AC30" s="127"/>
      <c r="AD30" s="127"/>
      <c r="AE30" s="127"/>
      <c r="AF30" s="127"/>
      <c r="AG30" s="127"/>
    </row>
    <row r="31" spans="1:33" x14ac:dyDescent="0.2">
      <c r="A31" s="19"/>
      <c r="B31" s="155"/>
      <c r="C31" s="155"/>
      <c r="D31" s="306"/>
      <c r="E31" s="394"/>
      <c r="F31" s="571"/>
      <c r="G31" s="572"/>
      <c r="H31" s="1053"/>
      <c r="I31" s="761"/>
      <c r="J31" s="256"/>
      <c r="K31" s="280"/>
      <c r="L31" s="280"/>
      <c r="M31" s="325"/>
      <c r="N31" s="737">
        <f t="shared" si="10"/>
        <v>0</v>
      </c>
      <c r="O31" s="280"/>
      <c r="P31" s="280"/>
      <c r="Q31" s="280"/>
      <c r="R31" s="570">
        <f t="shared" si="11"/>
        <v>0</v>
      </c>
      <c r="S31" s="570">
        <f t="shared" si="9"/>
        <v>0</v>
      </c>
      <c r="T31" s="62"/>
      <c r="X31" s="119" t="s">
        <v>163</v>
      </c>
      <c r="Y31" s="127">
        <f>COUNTIF($E$28:$E$111,$U$30)</f>
        <v>0</v>
      </c>
      <c r="Z31" s="127">
        <f>SUMIF($E$28:$E$111,$U$30,$K$28:$K$111)</f>
        <v>0</v>
      </c>
      <c r="AA31" s="127">
        <f>SUMIF($E$28:$E$111,$U$30,$L$28:$L$111)</f>
        <v>0</v>
      </c>
      <c r="AB31" s="273">
        <f>SUMIF($E$28:$E$111,$U$30,$M$28:$M$111)</f>
        <v>0</v>
      </c>
      <c r="AC31" s="127">
        <f>SUMIF($E$28:$E$111,$U$30,$N$28:$N$111)</f>
        <v>0</v>
      </c>
      <c r="AD31" s="127">
        <f>SUMIF($E$28:$E$111,$U$30,$P$28:$P$111)</f>
        <v>0</v>
      </c>
      <c r="AE31" s="127">
        <f>SUMIF($E$28:$E$111,$U$30,$Q$28:$Q$111)</f>
        <v>0</v>
      </c>
      <c r="AF31" s="127">
        <f>SUMIF($E$28:$E$111,$U$30,$R$28:$R$111)</f>
        <v>0</v>
      </c>
      <c r="AG31" s="127">
        <f>SUMIF($E$28:$E$111,$U$30,$S$28:$S$111)</f>
        <v>0</v>
      </c>
    </row>
    <row r="32" spans="1:33" x14ac:dyDescent="0.2">
      <c r="A32" s="19"/>
      <c r="B32" s="155"/>
      <c r="C32" s="155"/>
      <c r="D32" s="306"/>
      <c r="E32" s="394"/>
      <c r="F32" s="758"/>
      <c r="G32" s="574"/>
      <c r="H32" s="1053"/>
      <c r="I32" s="761"/>
      <c r="J32" s="256"/>
      <c r="K32" s="280"/>
      <c r="L32" s="280"/>
      <c r="M32" s="326"/>
      <c r="N32" s="737">
        <f t="shared" si="10"/>
        <v>0</v>
      </c>
      <c r="O32" s="569"/>
      <c r="P32" s="569"/>
      <c r="Q32" s="280"/>
      <c r="R32" s="570">
        <f t="shared" si="11"/>
        <v>0</v>
      </c>
      <c r="S32" s="570">
        <f t="shared" si="9"/>
        <v>0</v>
      </c>
      <c r="T32" s="62"/>
      <c r="X32" s="78"/>
      <c r="Y32" s="127"/>
      <c r="Z32" s="127"/>
      <c r="AA32" s="127"/>
      <c r="AB32" s="273"/>
      <c r="AC32" s="127"/>
      <c r="AD32" s="127"/>
      <c r="AE32" s="127"/>
      <c r="AF32" s="127"/>
      <c r="AG32" s="127"/>
    </row>
    <row r="33" spans="1:33" x14ac:dyDescent="0.2">
      <c r="A33" s="19"/>
      <c r="B33" s="155"/>
      <c r="C33" s="155"/>
      <c r="D33" s="306"/>
      <c r="E33" s="394"/>
      <c r="F33" s="571"/>
      <c r="G33" s="572"/>
      <c r="H33" s="1053"/>
      <c r="I33" s="761"/>
      <c r="J33" s="147"/>
      <c r="K33" s="280"/>
      <c r="L33" s="280"/>
      <c r="M33" s="325"/>
      <c r="N33" s="737">
        <f t="shared" si="10"/>
        <v>0</v>
      </c>
      <c r="O33" s="280"/>
      <c r="P33" s="280"/>
      <c r="Q33" s="280"/>
      <c r="R33" s="570">
        <f t="shared" si="11"/>
        <v>0</v>
      </c>
      <c r="S33" s="570">
        <f t="shared" si="9"/>
        <v>0</v>
      </c>
      <c r="T33" s="62"/>
      <c r="X33" s="123" t="s">
        <v>135</v>
      </c>
      <c r="Y33" s="120">
        <f t="shared" ref="Y33:AG33" si="12">SUM(Y29:Y32)</f>
        <v>0</v>
      </c>
      <c r="Z33" s="120">
        <f t="shared" si="12"/>
        <v>0</v>
      </c>
      <c r="AA33" s="120">
        <f t="shared" si="12"/>
        <v>0</v>
      </c>
      <c r="AB33" s="335">
        <f t="shared" si="12"/>
        <v>0</v>
      </c>
      <c r="AC33" s="120">
        <f t="shared" si="12"/>
        <v>0</v>
      </c>
      <c r="AD33" s="120">
        <f t="shared" si="12"/>
        <v>0</v>
      </c>
      <c r="AE33" s="120">
        <f t="shared" si="12"/>
        <v>0</v>
      </c>
      <c r="AF33" s="120">
        <f t="shared" si="12"/>
        <v>0</v>
      </c>
      <c r="AG33" s="120">
        <f t="shared" si="12"/>
        <v>0</v>
      </c>
    </row>
    <row r="34" spans="1:33" x14ac:dyDescent="0.2">
      <c r="A34" s="19"/>
      <c r="B34" s="155"/>
      <c r="C34" s="155"/>
      <c r="D34" s="306"/>
      <c r="E34" s="394"/>
      <c r="F34" s="571"/>
      <c r="G34" s="572"/>
      <c r="H34" s="1053"/>
      <c r="I34" s="761"/>
      <c r="J34" s="147"/>
      <c r="K34" s="280"/>
      <c r="L34" s="280"/>
      <c r="M34" s="325"/>
      <c r="N34" s="737">
        <f t="shared" si="10"/>
        <v>0</v>
      </c>
      <c r="O34" s="280"/>
      <c r="P34" s="280"/>
      <c r="Q34" s="280"/>
      <c r="R34" s="570">
        <f t="shared" si="11"/>
        <v>0</v>
      </c>
      <c r="S34" s="570">
        <f t="shared" si="9"/>
        <v>0</v>
      </c>
      <c r="T34" s="6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x14ac:dyDescent="0.2">
      <c r="A35" s="19"/>
      <c r="B35" s="155"/>
      <c r="C35" s="155"/>
      <c r="D35" s="306"/>
      <c r="E35" s="394"/>
      <c r="F35" s="571"/>
      <c r="G35" s="572"/>
      <c r="H35" s="1053"/>
      <c r="I35" s="761"/>
      <c r="J35" s="147"/>
      <c r="K35" s="280"/>
      <c r="L35" s="280"/>
      <c r="M35" s="325"/>
      <c r="N35" s="737">
        <f t="shared" si="10"/>
        <v>0</v>
      </c>
      <c r="O35" s="280"/>
      <c r="P35" s="280"/>
      <c r="Q35" s="280"/>
      <c r="R35" s="570">
        <f t="shared" si="11"/>
        <v>0</v>
      </c>
      <c r="S35" s="570">
        <f t="shared" si="9"/>
        <v>0</v>
      </c>
      <c r="T35" s="62"/>
      <c r="V35" t="s">
        <v>540</v>
      </c>
    </row>
    <row r="36" spans="1:33" x14ac:dyDescent="0.2">
      <c r="A36" s="348"/>
      <c r="B36" s="155"/>
      <c r="C36" s="155"/>
      <c r="D36" s="306"/>
      <c r="E36" s="394"/>
      <c r="F36" s="568"/>
      <c r="G36" s="572"/>
      <c r="H36" s="1053"/>
      <c r="I36" s="386"/>
      <c r="J36" s="147"/>
      <c r="K36" s="280"/>
      <c r="L36" s="280"/>
      <c r="M36" s="326"/>
      <c r="N36" s="737">
        <f t="shared" si="10"/>
        <v>0</v>
      </c>
      <c r="O36" s="569"/>
      <c r="P36" s="280"/>
      <c r="Q36" s="280"/>
      <c r="R36" s="570">
        <f t="shared" si="11"/>
        <v>0</v>
      </c>
      <c r="S36" s="570">
        <f t="shared" si="9"/>
        <v>0</v>
      </c>
      <c r="T36" s="62"/>
      <c r="V36" t="s">
        <v>541</v>
      </c>
    </row>
    <row r="37" spans="1:33" x14ac:dyDescent="0.2">
      <c r="A37" s="372"/>
      <c r="B37" s="155"/>
      <c r="C37" s="155"/>
      <c r="D37" s="306"/>
      <c r="E37" s="394"/>
      <c r="F37" s="571"/>
      <c r="G37" s="572"/>
      <c r="H37" s="1053"/>
      <c r="I37" s="386"/>
      <c r="J37" s="147"/>
      <c r="K37" s="280"/>
      <c r="L37" s="280"/>
      <c r="M37" s="325"/>
      <c r="N37" s="737">
        <f t="shared" si="10"/>
        <v>0</v>
      </c>
      <c r="O37" s="280"/>
      <c r="P37" s="280"/>
      <c r="Q37" s="280"/>
      <c r="R37" s="570">
        <f t="shared" si="11"/>
        <v>0</v>
      </c>
      <c r="S37" s="570">
        <f t="shared" si="9"/>
        <v>0</v>
      </c>
      <c r="T37" s="62"/>
      <c r="V37" t="s">
        <v>34</v>
      </c>
    </row>
    <row r="38" spans="1:33" x14ac:dyDescent="0.2">
      <c r="A38" s="19"/>
      <c r="B38" s="155"/>
      <c r="C38" s="19"/>
      <c r="D38" s="306"/>
      <c r="E38" s="394"/>
      <c r="F38" s="19"/>
      <c r="G38" s="19"/>
      <c r="H38" s="1053"/>
      <c r="I38" s="386"/>
      <c r="J38" s="147"/>
      <c r="K38" s="280"/>
      <c r="L38" s="280"/>
      <c r="M38" s="325"/>
      <c r="N38" s="514">
        <f t="shared" si="10"/>
        <v>0</v>
      </c>
      <c r="O38" s="242"/>
      <c r="P38" s="280"/>
      <c r="Q38" s="280"/>
      <c r="R38" s="570">
        <f t="shared" si="11"/>
        <v>0</v>
      </c>
      <c r="S38" s="257">
        <f t="shared" si="9"/>
        <v>0</v>
      </c>
      <c r="T38" s="62"/>
      <c r="X38" s="210" t="s">
        <v>225</v>
      </c>
    </row>
    <row r="39" spans="1:33" ht="13.5" customHeight="1" x14ac:dyDescent="0.2">
      <c r="A39" s="155"/>
      <c r="B39" s="109"/>
      <c r="C39" s="155"/>
      <c r="D39" s="306"/>
      <c r="E39" s="394"/>
      <c r="F39" s="571"/>
      <c r="G39" s="760"/>
      <c r="H39" s="1053"/>
      <c r="I39" s="387"/>
      <c r="J39" s="147"/>
      <c r="K39" s="280"/>
      <c r="L39" s="280"/>
      <c r="M39" s="325"/>
      <c r="N39" s="737">
        <f t="shared" si="10"/>
        <v>0</v>
      </c>
      <c r="O39" s="280"/>
      <c r="P39" s="280"/>
      <c r="Q39" s="280"/>
      <c r="R39" s="570">
        <f t="shared" si="11"/>
        <v>0</v>
      </c>
      <c r="S39" s="570">
        <f t="shared" si="9"/>
        <v>0</v>
      </c>
      <c r="T39" s="62"/>
      <c r="X39" s="89"/>
      <c r="Y39" s="89"/>
      <c r="Z39" s="186" t="s">
        <v>464</v>
      </c>
      <c r="AA39" s="186" t="s">
        <v>152</v>
      </c>
      <c r="AB39" s="186" t="s">
        <v>239</v>
      </c>
    </row>
    <row r="40" spans="1:33" x14ac:dyDescent="0.2">
      <c r="A40" s="372"/>
      <c r="B40" s="155"/>
      <c r="C40" s="155"/>
      <c r="D40" s="306"/>
      <c r="E40" s="394"/>
      <c r="F40" s="573"/>
      <c r="G40" s="574"/>
      <c r="H40" s="1053"/>
      <c r="I40" s="390"/>
      <c r="J40" s="147"/>
      <c r="K40" s="280"/>
      <c r="L40" s="280"/>
      <c r="M40" s="325"/>
      <c r="N40" s="737">
        <f t="shared" si="10"/>
        <v>0</v>
      </c>
      <c r="O40" s="280"/>
      <c r="P40" s="280"/>
      <c r="Q40" s="280"/>
      <c r="R40" s="570">
        <f t="shared" si="11"/>
        <v>0</v>
      </c>
      <c r="S40" s="570">
        <f t="shared" si="9"/>
        <v>0</v>
      </c>
      <c r="T40" s="62"/>
      <c r="X40" s="119" t="s">
        <v>173</v>
      </c>
      <c r="Y40" s="78"/>
      <c r="Z40" s="127">
        <f>SUMIFS($N$28:$N$111,$H$28:$H$111,X40)</f>
        <v>0</v>
      </c>
      <c r="AA40" s="127">
        <f>SUMIFS($R$28:$R$111,$H$28:$H$111,X40)</f>
        <v>0</v>
      </c>
      <c r="AB40" s="127">
        <f>SUMIFS($S$28:$S$111,$H$28:$H$111,X40)</f>
        <v>0</v>
      </c>
    </row>
    <row r="41" spans="1:33" x14ac:dyDescent="0.2">
      <c r="A41" s="155"/>
      <c r="B41" s="155"/>
      <c r="C41" s="155"/>
      <c r="D41" s="306"/>
      <c r="E41" s="394"/>
      <c r="F41" s="571"/>
      <c r="G41" s="572"/>
      <c r="H41" s="1053"/>
      <c r="I41" s="386"/>
      <c r="J41" s="147"/>
      <c r="K41" s="280"/>
      <c r="L41" s="280"/>
      <c r="M41" s="325"/>
      <c r="N41" s="737">
        <f t="shared" si="10"/>
        <v>0</v>
      </c>
      <c r="O41" s="280"/>
      <c r="P41" s="280"/>
      <c r="Q41" s="280"/>
      <c r="R41" s="570">
        <f t="shared" si="11"/>
        <v>0</v>
      </c>
      <c r="S41" s="570">
        <f t="shared" si="9"/>
        <v>0</v>
      </c>
      <c r="T41" s="62"/>
      <c r="X41" s="119" t="s">
        <v>175</v>
      </c>
      <c r="Y41" s="78"/>
      <c r="Z41" s="127">
        <f>SUMIFS($N$28:$N$111,$H$28:$H$111,X41)</f>
        <v>0</v>
      </c>
      <c r="AA41" s="127">
        <f t="shared" ref="AA41:AA47" si="13">SUMIFS($R$28:$R$111,$H$28:$H$111,X41)</f>
        <v>0</v>
      </c>
      <c r="AB41" s="127">
        <f t="shared" ref="AB41:AB47" si="14">SUMIFS($S$28:$S$111,$H$28:$H$111,X41)</f>
        <v>0</v>
      </c>
    </row>
    <row r="42" spans="1:33" x14ac:dyDescent="0.2">
      <c r="A42" s="19"/>
      <c r="B42" s="19"/>
      <c r="C42" s="19"/>
      <c r="D42" s="306"/>
      <c r="E42" s="394"/>
      <c r="F42" s="19"/>
      <c r="G42" s="19"/>
      <c r="H42" s="1053"/>
      <c r="I42" s="386"/>
      <c r="J42" s="147"/>
      <c r="K42" s="242"/>
      <c r="L42" s="242"/>
      <c r="M42" s="325"/>
      <c r="N42" s="514">
        <f t="shared" si="10"/>
        <v>0</v>
      </c>
      <c r="O42" s="242"/>
      <c r="P42" s="242"/>
      <c r="Q42" s="242"/>
      <c r="R42" s="570">
        <f t="shared" si="11"/>
        <v>0</v>
      </c>
      <c r="S42" s="257">
        <f t="shared" si="9"/>
        <v>0</v>
      </c>
      <c r="T42" s="62"/>
      <c r="X42" s="119" t="s">
        <v>174</v>
      </c>
      <c r="Y42" s="78"/>
      <c r="Z42" s="127">
        <f t="shared" ref="Z42:Z47" si="15">SUMIFS($N$28:$N$111,$H$28:$H$111,X42)</f>
        <v>0</v>
      </c>
      <c r="AA42" s="127">
        <f t="shared" si="13"/>
        <v>0</v>
      </c>
      <c r="AB42" s="127">
        <f t="shared" si="14"/>
        <v>0</v>
      </c>
    </row>
    <row r="43" spans="1:33" x14ac:dyDescent="0.2">
      <c r="A43" s="19"/>
      <c r="B43" s="19"/>
      <c r="C43" s="19"/>
      <c r="D43" s="306"/>
      <c r="E43" s="394"/>
      <c r="F43" s="19"/>
      <c r="G43" s="19"/>
      <c r="H43" s="1053"/>
      <c r="I43" s="386"/>
      <c r="J43" s="147"/>
      <c r="K43" s="242"/>
      <c r="L43" s="242"/>
      <c r="M43" s="325"/>
      <c r="N43" s="514">
        <f t="shared" si="10"/>
        <v>0</v>
      </c>
      <c r="O43" s="242"/>
      <c r="P43" s="242"/>
      <c r="Q43" s="242"/>
      <c r="R43" s="570">
        <f t="shared" si="11"/>
        <v>0</v>
      </c>
      <c r="S43" s="257">
        <f t="shared" si="9"/>
        <v>0</v>
      </c>
      <c r="T43" s="62"/>
      <c r="X43" s="119" t="s">
        <v>176</v>
      </c>
      <c r="Y43" s="78"/>
      <c r="Z43" s="127">
        <f t="shared" si="15"/>
        <v>0</v>
      </c>
      <c r="AA43" s="127">
        <f t="shared" si="13"/>
        <v>0</v>
      </c>
      <c r="AB43" s="127">
        <f t="shared" si="14"/>
        <v>0</v>
      </c>
    </row>
    <row r="44" spans="1:33" x14ac:dyDescent="0.2">
      <c r="A44" s="19"/>
      <c r="B44" s="19"/>
      <c r="C44" s="19"/>
      <c r="D44" s="306"/>
      <c r="E44" s="394"/>
      <c r="F44" s="19"/>
      <c r="G44" s="19"/>
      <c r="H44" s="1053"/>
      <c r="I44" s="386"/>
      <c r="J44" s="147"/>
      <c r="K44" s="242"/>
      <c r="L44" s="242"/>
      <c r="M44" s="325"/>
      <c r="N44" s="514">
        <f t="shared" si="10"/>
        <v>0</v>
      </c>
      <c r="O44" s="242"/>
      <c r="P44" s="242"/>
      <c r="Q44" s="242"/>
      <c r="R44" s="570">
        <f t="shared" si="11"/>
        <v>0</v>
      </c>
      <c r="S44" s="257">
        <f t="shared" si="9"/>
        <v>0</v>
      </c>
      <c r="T44" s="62"/>
      <c r="X44" s="119" t="s">
        <v>177</v>
      </c>
      <c r="Y44" s="78"/>
      <c r="Z44" s="127">
        <f t="shared" si="15"/>
        <v>0</v>
      </c>
      <c r="AA44" s="127">
        <f t="shared" si="13"/>
        <v>0</v>
      </c>
      <c r="AB44" s="127">
        <f t="shared" si="14"/>
        <v>0</v>
      </c>
    </row>
    <row r="45" spans="1:33" x14ac:dyDescent="0.2">
      <c r="A45" s="19"/>
      <c r="B45" s="19"/>
      <c r="C45" s="19"/>
      <c r="D45" s="306"/>
      <c r="E45" s="394"/>
      <c r="F45" s="19"/>
      <c r="G45" s="19"/>
      <c r="H45" s="1053"/>
      <c r="I45" s="386"/>
      <c r="J45" s="147"/>
      <c r="K45" s="242"/>
      <c r="L45" s="242"/>
      <c r="M45" s="325"/>
      <c r="N45" s="514">
        <f t="shared" si="10"/>
        <v>0</v>
      </c>
      <c r="O45" s="242"/>
      <c r="P45" s="242"/>
      <c r="Q45" s="242"/>
      <c r="R45" s="570">
        <f t="shared" si="11"/>
        <v>0</v>
      </c>
      <c r="S45" s="257">
        <f t="shared" si="9"/>
        <v>0</v>
      </c>
      <c r="T45" s="62"/>
      <c r="X45" s="119" t="s">
        <v>178</v>
      </c>
      <c r="Y45" s="78"/>
      <c r="Z45" s="127">
        <f t="shared" si="15"/>
        <v>0</v>
      </c>
      <c r="AA45" s="127">
        <f t="shared" si="13"/>
        <v>0</v>
      </c>
      <c r="AB45" s="127">
        <f t="shared" si="14"/>
        <v>0</v>
      </c>
    </row>
    <row r="46" spans="1:33" x14ac:dyDescent="0.2">
      <c r="A46" s="19"/>
      <c r="B46" s="19"/>
      <c r="C46" s="19"/>
      <c r="D46" s="306"/>
      <c r="E46" s="394"/>
      <c r="F46" s="19"/>
      <c r="G46" s="19"/>
      <c r="H46" s="1053"/>
      <c r="I46" s="386"/>
      <c r="J46" s="147"/>
      <c r="K46" s="242"/>
      <c r="L46" s="242"/>
      <c r="M46" s="325"/>
      <c r="N46" s="514">
        <f t="shared" si="10"/>
        <v>0</v>
      </c>
      <c r="O46" s="242"/>
      <c r="P46" s="242"/>
      <c r="Q46" s="242"/>
      <c r="R46" s="570">
        <f t="shared" si="11"/>
        <v>0</v>
      </c>
      <c r="S46" s="257">
        <f t="shared" si="9"/>
        <v>0</v>
      </c>
      <c r="T46" s="62"/>
      <c r="X46" s="119" t="s">
        <v>211</v>
      </c>
      <c r="Y46" s="78"/>
      <c r="Z46" s="127">
        <f t="shared" si="15"/>
        <v>0</v>
      </c>
      <c r="AA46" s="127">
        <f t="shared" si="13"/>
        <v>0</v>
      </c>
      <c r="AB46" s="127">
        <f t="shared" si="14"/>
        <v>0</v>
      </c>
    </row>
    <row r="47" spans="1:33" x14ac:dyDescent="0.2">
      <c r="A47" s="19"/>
      <c r="B47" s="19"/>
      <c r="C47" s="19"/>
      <c r="D47" s="306"/>
      <c r="E47" s="394"/>
      <c r="F47" s="19"/>
      <c r="G47" s="19"/>
      <c r="H47" s="1053"/>
      <c r="I47" s="386"/>
      <c r="J47" s="147"/>
      <c r="K47" s="242"/>
      <c r="L47" s="242"/>
      <c r="M47" s="325"/>
      <c r="N47" s="514">
        <f t="shared" si="10"/>
        <v>0</v>
      </c>
      <c r="O47" s="242"/>
      <c r="P47" s="242"/>
      <c r="Q47" s="242"/>
      <c r="R47" s="570">
        <f t="shared" si="11"/>
        <v>0</v>
      </c>
      <c r="S47" s="257">
        <f t="shared" si="9"/>
        <v>0</v>
      </c>
      <c r="T47" s="62"/>
      <c r="X47" s="119" t="s">
        <v>212</v>
      </c>
      <c r="Y47" s="78"/>
      <c r="Z47" s="127">
        <f t="shared" si="15"/>
        <v>0</v>
      </c>
      <c r="AA47" s="127">
        <f t="shared" si="13"/>
        <v>0</v>
      </c>
      <c r="AB47" s="127">
        <f t="shared" si="14"/>
        <v>0</v>
      </c>
    </row>
    <row r="48" spans="1:33" x14ac:dyDescent="0.2">
      <c r="A48" s="19"/>
      <c r="B48" s="19"/>
      <c r="C48" s="19"/>
      <c r="D48" s="306"/>
      <c r="E48" s="394"/>
      <c r="F48" s="19"/>
      <c r="G48" s="19"/>
      <c r="H48" s="1053"/>
      <c r="I48" s="386"/>
      <c r="J48" s="147"/>
      <c r="K48" s="242"/>
      <c r="L48" s="242"/>
      <c r="M48" s="325"/>
      <c r="N48" s="514">
        <f t="shared" si="10"/>
        <v>0</v>
      </c>
      <c r="O48" s="242"/>
      <c r="P48" s="242"/>
      <c r="Q48" s="242"/>
      <c r="R48" s="570">
        <f t="shared" si="11"/>
        <v>0</v>
      </c>
      <c r="S48" s="257">
        <f t="shared" si="9"/>
        <v>0</v>
      </c>
      <c r="T48" s="62"/>
      <c r="X48" s="78"/>
      <c r="Y48" s="78"/>
      <c r="Z48" s="127"/>
      <c r="AA48" s="127"/>
      <c r="AB48" s="127"/>
    </row>
    <row r="49" spans="1:28" x14ac:dyDescent="0.2">
      <c r="A49" s="19"/>
      <c r="B49" s="19"/>
      <c r="C49" s="19"/>
      <c r="D49" s="306"/>
      <c r="E49" s="394"/>
      <c r="F49" s="19"/>
      <c r="G49" s="19"/>
      <c r="H49" s="1053"/>
      <c r="I49" s="386"/>
      <c r="J49" s="147"/>
      <c r="K49" s="242"/>
      <c r="L49" s="242"/>
      <c r="M49" s="325"/>
      <c r="N49" s="514">
        <f t="shared" si="10"/>
        <v>0</v>
      </c>
      <c r="O49" s="242"/>
      <c r="P49" s="242"/>
      <c r="Q49" s="242"/>
      <c r="R49" s="570">
        <f t="shared" si="11"/>
        <v>0</v>
      </c>
      <c r="S49" s="257">
        <f t="shared" si="9"/>
        <v>0</v>
      </c>
      <c r="T49" s="62"/>
      <c r="X49" s="228" t="s">
        <v>16</v>
      </c>
      <c r="Y49" s="89"/>
      <c r="Z49" s="99">
        <f>SUM(Z40:Z47)</f>
        <v>0</v>
      </c>
      <c r="AA49" s="99">
        <f t="shared" ref="AA49:AB49" si="16">SUM(AA40:AA47)</f>
        <v>0</v>
      </c>
      <c r="AB49" s="99">
        <f t="shared" si="16"/>
        <v>0</v>
      </c>
    </row>
    <row r="50" spans="1:28" x14ac:dyDescent="0.2">
      <c r="A50" s="19"/>
      <c r="B50" s="19"/>
      <c r="C50" s="19"/>
      <c r="D50" s="306"/>
      <c r="E50" s="394"/>
      <c r="F50" s="19"/>
      <c r="G50" s="19"/>
      <c r="H50" s="1053"/>
      <c r="I50" s="386"/>
      <c r="J50" s="147"/>
      <c r="K50" s="242"/>
      <c r="L50" s="242"/>
      <c r="M50" s="325"/>
      <c r="N50" s="514">
        <f t="shared" si="10"/>
        <v>0</v>
      </c>
      <c r="O50" s="242"/>
      <c r="P50" s="242"/>
      <c r="Q50" s="242"/>
      <c r="R50" s="570">
        <f t="shared" si="11"/>
        <v>0</v>
      </c>
      <c r="S50" s="257">
        <f t="shared" si="9"/>
        <v>0</v>
      </c>
      <c r="T50" s="62"/>
    </row>
    <row r="51" spans="1:28" x14ac:dyDescent="0.2">
      <c r="A51" s="19"/>
      <c r="B51" s="19"/>
      <c r="C51" s="19"/>
      <c r="D51" s="306"/>
      <c r="E51" s="394"/>
      <c r="F51" s="19"/>
      <c r="G51" s="19"/>
      <c r="H51" s="1053"/>
      <c r="I51" s="386"/>
      <c r="J51" s="147"/>
      <c r="K51" s="242"/>
      <c r="L51" s="242"/>
      <c r="M51" s="325"/>
      <c r="N51" s="514">
        <f t="shared" si="10"/>
        <v>0</v>
      </c>
      <c r="O51" s="242"/>
      <c r="P51" s="242"/>
      <c r="Q51" s="242"/>
      <c r="R51" s="570">
        <f t="shared" si="11"/>
        <v>0</v>
      </c>
      <c r="S51" s="257">
        <f t="shared" si="9"/>
        <v>0</v>
      </c>
      <c r="T51" s="62"/>
    </row>
    <row r="52" spans="1:28" x14ac:dyDescent="0.2">
      <c r="A52" s="19"/>
      <c r="B52" s="19"/>
      <c r="C52" s="19"/>
      <c r="D52" s="306"/>
      <c r="E52" s="394"/>
      <c r="F52" s="19"/>
      <c r="G52" s="19"/>
      <c r="H52" s="1053"/>
      <c r="I52" s="386"/>
      <c r="J52" s="147"/>
      <c r="K52" s="242"/>
      <c r="L52" s="242"/>
      <c r="M52" s="325"/>
      <c r="N52" s="514">
        <f t="shared" si="10"/>
        <v>0</v>
      </c>
      <c r="O52" s="242"/>
      <c r="P52" s="242"/>
      <c r="Q52" s="242"/>
      <c r="R52" s="570">
        <f t="shared" si="11"/>
        <v>0</v>
      </c>
      <c r="S52" s="257">
        <f t="shared" si="9"/>
        <v>0</v>
      </c>
      <c r="T52" s="62"/>
    </row>
    <row r="53" spans="1:28" x14ac:dyDescent="0.2">
      <c r="A53" s="19"/>
      <c r="B53" s="19"/>
      <c r="C53" s="19"/>
      <c r="D53" s="306"/>
      <c r="E53" s="394"/>
      <c r="F53" s="19"/>
      <c r="G53" s="19"/>
      <c r="H53" s="1053"/>
      <c r="I53" s="386"/>
      <c r="J53" s="147"/>
      <c r="K53" s="242"/>
      <c r="L53" s="242"/>
      <c r="M53" s="325"/>
      <c r="N53" s="514">
        <f t="shared" si="10"/>
        <v>0</v>
      </c>
      <c r="O53" s="242"/>
      <c r="P53" s="242"/>
      <c r="Q53" s="242"/>
      <c r="R53" s="570">
        <f t="shared" si="11"/>
        <v>0</v>
      </c>
      <c r="S53" s="257">
        <f t="shared" si="9"/>
        <v>0</v>
      </c>
      <c r="T53" s="62"/>
    </row>
    <row r="54" spans="1:28" x14ac:dyDescent="0.2">
      <c r="A54" s="19"/>
      <c r="B54" s="19"/>
      <c r="C54" s="19"/>
      <c r="D54" s="306"/>
      <c r="E54" s="394"/>
      <c r="F54" s="19"/>
      <c r="G54" s="19"/>
      <c r="H54" s="1053"/>
      <c r="I54" s="386"/>
      <c r="J54" s="147"/>
      <c r="K54" s="242"/>
      <c r="L54" s="242"/>
      <c r="M54" s="325"/>
      <c r="N54" s="514">
        <f t="shared" si="10"/>
        <v>0</v>
      </c>
      <c r="O54" s="242"/>
      <c r="P54" s="242"/>
      <c r="Q54" s="242"/>
      <c r="R54" s="570">
        <f t="shared" si="11"/>
        <v>0</v>
      </c>
      <c r="S54" s="257">
        <f t="shared" si="9"/>
        <v>0</v>
      </c>
      <c r="T54" s="62"/>
    </row>
    <row r="55" spans="1:28" x14ac:dyDescent="0.2">
      <c r="A55" s="19"/>
      <c r="B55" s="19"/>
      <c r="C55" s="19"/>
      <c r="D55" s="306"/>
      <c r="E55" s="394"/>
      <c r="F55" s="19"/>
      <c r="G55" s="19"/>
      <c r="H55" s="1053"/>
      <c r="I55" s="386"/>
      <c r="J55" s="147"/>
      <c r="K55" s="242"/>
      <c r="L55" s="242"/>
      <c r="M55" s="325"/>
      <c r="N55" s="514">
        <f t="shared" si="10"/>
        <v>0</v>
      </c>
      <c r="O55" s="242"/>
      <c r="P55" s="242"/>
      <c r="Q55" s="242"/>
      <c r="R55" s="570">
        <f t="shared" si="11"/>
        <v>0</v>
      </c>
      <c r="S55" s="257">
        <f t="shared" si="9"/>
        <v>0</v>
      </c>
      <c r="T55" s="62"/>
    </row>
    <row r="56" spans="1:28" x14ac:dyDescent="0.2">
      <c r="A56" s="19"/>
      <c r="B56" s="19"/>
      <c r="C56" s="19"/>
      <c r="D56" s="306"/>
      <c r="E56" s="394"/>
      <c r="F56" s="19"/>
      <c r="G56" s="19"/>
      <c r="H56" s="1053"/>
      <c r="I56" s="386"/>
      <c r="J56" s="147"/>
      <c r="K56" s="242"/>
      <c r="L56" s="242"/>
      <c r="M56" s="325"/>
      <c r="N56" s="514">
        <f t="shared" si="10"/>
        <v>0</v>
      </c>
      <c r="O56" s="242"/>
      <c r="P56" s="242"/>
      <c r="Q56" s="242"/>
      <c r="R56" s="570">
        <f t="shared" si="11"/>
        <v>0</v>
      </c>
      <c r="S56" s="257">
        <f t="shared" si="9"/>
        <v>0</v>
      </c>
      <c r="T56" s="62"/>
    </row>
    <row r="57" spans="1:28" x14ac:dyDescent="0.2">
      <c r="A57" s="19"/>
      <c r="B57" s="19"/>
      <c r="C57" s="19"/>
      <c r="D57" s="306"/>
      <c r="E57" s="394"/>
      <c r="F57" s="19"/>
      <c r="G57" s="19"/>
      <c r="H57" s="1053"/>
      <c r="I57" s="386"/>
      <c r="J57" s="147"/>
      <c r="K57" s="242"/>
      <c r="L57" s="242"/>
      <c r="M57" s="325"/>
      <c r="N57" s="514">
        <f t="shared" si="10"/>
        <v>0</v>
      </c>
      <c r="O57" s="242"/>
      <c r="P57" s="242"/>
      <c r="Q57" s="242"/>
      <c r="R57" s="570">
        <f t="shared" si="11"/>
        <v>0</v>
      </c>
      <c r="S57" s="257">
        <f t="shared" si="9"/>
        <v>0</v>
      </c>
      <c r="T57" s="62"/>
    </row>
    <row r="58" spans="1:28" x14ac:dyDescent="0.2">
      <c r="A58" s="19"/>
      <c r="B58" s="19"/>
      <c r="C58" s="19"/>
      <c r="D58" s="306"/>
      <c r="E58" s="394"/>
      <c r="F58" s="19"/>
      <c r="G58" s="19"/>
      <c r="H58" s="1053"/>
      <c r="I58" s="386"/>
      <c r="J58" s="147"/>
      <c r="K58" s="242"/>
      <c r="L58" s="242"/>
      <c r="M58" s="325"/>
      <c r="N58" s="514">
        <f t="shared" si="10"/>
        <v>0</v>
      </c>
      <c r="O58" s="242"/>
      <c r="P58" s="242"/>
      <c r="Q58" s="242"/>
      <c r="R58" s="570">
        <f t="shared" si="11"/>
        <v>0</v>
      </c>
      <c r="S58" s="257">
        <f t="shared" si="9"/>
        <v>0</v>
      </c>
      <c r="T58" s="62"/>
    </row>
    <row r="59" spans="1:28" x14ac:dyDescent="0.2">
      <c r="A59" s="19"/>
      <c r="B59" s="19"/>
      <c r="C59" s="19"/>
      <c r="D59" s="306"/>
      <c r="E59" s="394"/>
      <c r="F59" s="19"/>
      <c r="G59" s="19"/>
      <c r="H59" s="1053"/>
      <c r="I59" s="386"/>
      <c r="J59" s="147"/>
      <c r="K59" s="242"/>
      <c r="L59" s="242"/>
      <c r="M59" s="325"/>
      <c r="N59" s="514">
        <f t="shared" si="10"/>
        <v>0</v>
      </c>
      <c r="O59" s="242"/>
      <c r="P59" s="242"/>
      <c r="Q59" s="242"/>
      <c r="R59" s="570">
        <f t="shared" si="11"/>
        <v>0</v>
      </c>
      <c r="S59" s="257">
        <f t="shared" si="9"/>
        <v>0</v>
      </c>
      <c r="T59" s="62"/>
    </row>
    <row r="60" spans="1:28" x14ac:dyDescent="0.2">
      <c r="A60" s="19"/>
      <c r="B60" s="19"/>
      <c r="C60" s="19"/>
      <c r="D60" s="306"/>
      <c r="E60" s="394"/>
      <c r="F60" s="19"/>
      <c r="G60" s="19"/>
      <c r="H60" s="1053"/>
      <c r="I60" s="386"/>
      <c r="J60" s="147"/>
      <c r="K60" s="242"/>
      <c r="L60" s="242"/>
      <c r="M60" s="325"/>
      <c r="N60" s="514">
        <f t="shared" si="10"/>
        <v>0</v>
      </c>
      <c r="O60" s="242"/>
      <c r="P60" s="242"/>
      <c r="Q60" s="242"/>
      <c r="R60" s="570">
        <f t="shared" si="11"/>
        <v>0</v>
      </c>
      <c r="S60" s="257">
        <f t="shared" si="9"/>
        <v>0</v>
      </c>
      <c r="T60" s="62"/>
    </row>
    <row r="61" spans="1:28" x14ac:dyDescent="0.2">
      <c r="A61" s="19"/>
      <c r="B61" s="19"/>
      <c r="C61" s="19"/>
      <c r="D61" s="306"/>
      <c r="E61" s="394"/>
      <c r="F61" s="19"/>
      <c r="G61" s="19"/>
      <c r="H61" s="1053"/>
      <c r="I61" s="386"/>
      <c r="J61" s="147"/>
      <c r="K61" s="242"/>
      <c r="L61" s="242"/>
      <c r="M61" s="325"/>
      <c r="N61" s="514">
        <f t="shared" si="10"/>
        <v>0</v>
      </c>
      <c r="O61" s="242"/>
      <c r="P61" s="242"/>
      <c r="Q61" s="242"/>
      <c r="R61" s="570">
        <f t="shared" si="11"/>
        <v>0</v>
      </c>
      <c r="S61" s="257">
        <f t="shared" si="9"/>
        <v>0</v>
      </c>
      <c r="T61" s="62"/>
    </row>
    <row r="62" spans="1:28" x14ac:dyDescent="0.2">
      <c r="A62" s="19"/>
      <c r="B62" s="19"/>
      <c r="C62" s="19"/>
      <c r="D62" s="306"/>
      <c r="E62" s="394"/>
      <c r="F62" s="19"/>
      <c r="G62" s="19"/>
      <c r="H62" s="1053"/>
      <c r="I62" s="386"/>
      <c r="J62" s="147"/>
      <c r="K62" s="242"/>
      <c r="L62" s="242"/>
      <c r="M62" s="325"/>
      <c r="N62" s="514">
        <f t="shared" si="10"/>
        <v>0</v>
      </c>
      <c r="O62" s="242"/>
      <c r="P62" s="242"/>
      <c r="Q62" s="242"/>
      <c r="R62" s="570">
        <f t="shared" si="11"/>
        <v>0</v>
      </c>
      <c r="S62" s="257">
        <f t="shared" si="9"/>
        <v>0</v>
      </c>
      <c r="T62" s="62"/>
    </row>
    <row r="63" spans="1:28" x14ac:dyDescent="0.2">
      <c r="A63" s="19"/>
      <c r="B63" s="19"/>
      <c r="C63" s="19"/>
      <c r="D63" s="306"/>
      <c r="E63" s="394"/>
      <c r="F63" s="19"/>
      <c r="G63" s="19"/>
      <c r="H63" s="1053"/>
      <c r="I63" s="386"/>
      <c r="J63" s="147"/>
      <c r="K63" s="242"/>
      <c r="L63" s="242"/>
      <c r="M63" s="325"/>
      <c r="N63" s="514">
        <f t="shared" si="10"/>
        <v>0</v>
      </c>
      <c r="O63" s="242"/>
      <c r="P63" s="242"/>
      <c r="Q63" s="242"/>
      <c r="R63" s="570">
        <f t="shared" si="11"/>
        <v>0</v>
      </c>
      <c r="S63" s="257">
        <f t="shared" si="9"/>
        <v>0</v>
      </c>
      <c r="T63" s="62"/>
    </row>
    <row r="64" spans="1:28" x14ac:dyDescent="0.2">
      <c r="A64" s="19"/>
      <c r="B64" s="19"/>
      <c r="C64" s="19"/>
      <c r="D64" s="306"/>
      <c r="E64" s="394"/>
      <c r="F64" s="19"/>
      <c r="G64" s="19"/>
      <c r="H64" s="1053"/>
      <c r="I64" s="386"/>
      <c r="J64" s="147"/>
      <c r="K64" s="242"/>
      <c r="L64" s="242"/>
      <c r="M64" s="325"/>
      <c r="N64" s="514">
        <f t="shared" si="10"/>
        <v>0</v>
      </c>
      <c r="O64" s="242"/>
      <c r="P64" s="242"/>
      <c r="Q64" s="242"/>
      <c r="R64" s="570">
        <f t="shared" si="11"/>
        <v>0</v>
      </c>
      <c r="S64" s="257">
        <f t="shared" si="9"/>
        <v>0</v>
      </c>
      <c r="T64" s="62"/>
    </row>
    <row r="65" spans="1:20" x14ac:dyDescent="0.2">
      <c r="A65" s="19"/>
      <c r="B65" s="19"/>
      <c r="C65" s="19"/>
      <c r="D65" s="306"/>
      <c r="E65" s="394"/>
      <c r="F65" s="19"/>
      <c r="G65" s="19"/>
      <c r="H65" s="1053"/>
      <c r="I65" s="386"/>
      <c r="J65" s="147"/>
      <c r="K65" s="242"/>
      <c r="L65" s="242"/>
      <c r="M65" s="325"/>
      <c r="N65" s="514">
        <f t="shared" si="10"/>
        <v>0</v>
      </c>
      <c r="O65" s="242"/>
      <c r="P65" s="242"/>
      <c r="Q65" s="242"/>
      <c r="R65" s="570">
        <f t="shared" si="11"/>
        <v>0</v>
      </c>
      <c r="S65" s="257">
        <f t="shared" si="9"/>
        <v>0</v>
      </c>
      <c r="T65" s="62"/>
    </row>
    <row r="66" spans="1:20" x14ac:dyDescent="0.2">
      <c r="A66" s="19"/>
      <c r="B66" s="19"/>
      <c r="C66" s="19"/>
      <c r="D66" s="306"/>
      <c r="E66" s="394"/>
      <c r="F66" s="19"/>
      <c r="G66" s="19"/>
      <c r="H66" s="1053"/>
      <c r="I66" s="386"/>
      <c r="J66" s="147"/>
      <c r="K66" s="242"/>
      <c r="L66" s="242"/>
      <c r="M66" s="325"/>
      <c r="N66" s="514">
        <f t="shared" si="10"/>
        <v>0</v>
      </c>
      <c r="O66" s="242"/>
      <c r="P66" s="242"/>
      <c r="Q66" s="242"/>
      <c r="R66" s="570">
        <f t="shared" si="11"/>
        <v>0</v>
      </c>
      <c r="S66" s="257">
        <f t="shared" si="9"/>
        <v>0</v>
      </c>
      <c r="T66" s="62"/>
    </row>
    <row r="67" spans="1:20" x14ac:dyDescent="0.2">
      <c r="A67" s="19"/>
      <c r="B67" s="19"/>
      <c r="C67" s="19"/>
      <c r="D67" s="306"/>
      <c r="E67" s="394"/>
      <c r="F67" s="19"/>
      <c r="G67" s="19"/>
      <c r="H67" s="1053"/>
      <c r="I67" s="386"/>
      <c r="J67" s="147"/>
      <c r="K67" s="242"/>
      <c r="L67" s="242"/>
      <c r="M67" s="325"/>
      <c r="N67" s="514">
        <f t="shared" si="10"/>
        <v>0</v>
      </c>
      <c r="O67" s="242"/>
      <c r="P67" s="242"/>
      <c r="Q67" s="242"/>
      <c r="R67" s="570">
        <f t="shared" si="11"/>
        <v>0</v>
      </c>
      <c r="S67" s="257">
        <f t="shared" si="9"/>
        <v>0</v>
      </c>
      <c r="T67" s="62"/>
    </row>
    <row r="68" spans="1:20" x14ac:dyDescent="0.2">
      <c r="A68" s="19"/>
      <c r="B68" s="19"/>
      <c r="C68" s="19"/>
      <c r="D68" s="306"/>
      <c r="E68" s="394"/>
      <c r="F68" s="19"/>
      <c r="G68" s="19"/>
      <c r="H68" s="1053"/>
      <c r="I68" s="386"/>
      <c r="J68" s="147"/>
      <c r="K68" s="242"/>
      <c r="L68" s="242"/>
      <c r="M68" s="325"/>
      <c r="N68" s="514">
        <f t="shared" si="10"/>
        <v>0</v>
      </c>
      <c r="O68" s="242"/>
      <c r="P68" s="242"/>
      <c r="Q68" s="242"/>
      <c r="R68" s="570">
        <f t="shared" si="11"/>
        <v>0</v>
      </c>
      <c r="S68" s="257">
        <f t="shared" si="9"/>
        <v>0</v>
      </c>
      <c r="T68" s="62"/>
    </row>
    <row r="69" spans="1:20" x14ac:dyDescent="0.2">
      <c r="A69" s="19"/>
      <c r="B69" s="19"/>
      <c r="C69" s="19"/>
      <c r="D69" s="306"/>
      <c r="E69" s="394"/>
      <c r="F69" s="19"/>
      <c r="G69" s="19"/>
      <c r="H69" s="1053"/>
      <c r="I69" s="386"/>
      <c r="J69" s="147"/>
      <c r="K69" s="242"/>
      <c r="L69" s="242"/>
      <c r="M69" s="325"/>
      <c r="N69" s="514">
        <f t="shared" si="10"/>
        <v>0</v>
      </c>
      <c r="O69" s="242"/>
      <c r="P69" s="242"/>
      <c r="Q69" s="242"/>
      <c r="R69" s="570">
        <f t="shared" si="11"/>
        <v>0</v>
      </c>
      <c r="S69" s="257">
        <f t="shared" si="9"/>
        <v>0</v>
      </c>
      <c r="T69" s="62"/>
    </row>
    <row r="70" spans="1:20" x14ac:dyDescent="0.2">
      <c r="A70" s="19"/>
      <c r="B70" s="19"/>
      <c r="C70" s="19"/>
      <c r="D70" s="306"/>
      <c r="E70" s="394"/>
      <c r="F70" s="19"/>
      <c r="G70" s="19"/>
      <c r="H70" s="1053"/>
      <c r="I70" s="386"/>
      <c r="J70" s="147"/>
      <c r="K70" s="242"/>
      <c r="L70" s="242"/>
      <c r="M70" s="325"/>
      <c r="N70" s="514">
        <f t="shared" si="10"/>
        <v>0</v>
      </c>
      <c r="O70" s="242"/>
      <c r="P70" s="242"/>
      <c r="Q70" s="242"/>
      <c r="R70" s="570">
        <f t="shared" si="11"/>
        <v>0</v>
      </c>
      <c r="S70" s="257">
        <f t="shared" si="9"/>
        <v>0</v>
      </c>
      <c r="T70" s="62"/>
    </row>
    <row r="71" spans="1:20" x14ac:dyDescent="0.2">
      <c r="A71" s="19"/>
      <c r="B71" s="19"/>
      <c r="C71" s="19"/>
      <c r="D71" s="306"/>
      <c r="E71" s="394"/>
      <c r="F71" s="19"/>
      <c r="G71" s="19"/>
      <c r="H71" s="1053"/>
      <c r="I71" s="386"/>
      <c r="J71" s="147"/>
      <c r="K71" s="242"/>
      <c r="L71" s="242"/>
      <c r="M71" s="325"/>
      <c r="N71" s="514">
        <f t="shared" si="10"/>
        <v>0</v>
      </c>
      <c r="O71" s="242"/>
      <c r="P71" s="242"/>
      <c r="Q71" s="242"/>
      <c r="R71" s="570">
        <f t="shared" si="11"/>
        <v>0</v>
      </c>
      <c r="S71" s="257">
        <f t="shared" si="9"/>
        <v>0</v>
      </c>
      <c r="T71" s="62"/>
    </row>
    <row r="72" spans="1:20" x14ac:dyDescent="0.2">
      <c r="A72" s="19"/>
      <c r="B72" s="19"/>
      <c r="C72" s="19"/>
      <c r="D72" s="306"/>
      <c r="E72" s="394"/>
      <c r="F72" s="19"/>
      <c r="G72" s="19"/>
      <c r="H72" s="1053"/>
      <c r="I72" s="386"/>
      <c r="J72" s="147"/>
      <c r="K72" s="242"/>
      <c r="L72" s="242"/>
      <c r="M72" s="325"/>
      <c r="N72" s="514">
        <f t="shared" si="10"/>
        <v>0</v>
      </c>
      <c r="O72" s="242"/>
      <c r="P72" s="242"/>
      <c r="Q72" s="242"/>
      <c r="R72" s="570">
        <f t="shared" si="11"/>
        <v>0</v>
      </c>
      <c r="S72" s="257">
        <f t="shared" si="9"/>
        <v>0</v>
      </c>
      <c r="T72" s="62"/>
    </row>
    <row r="73" spans="1:20" x14ac:dyDescent="0.2">
      <c r="A73" s="19"/>
      <c r="B73" s="19"/>
      <c r="C73" s="19"/>
      <c r="D73" s="306"/>
      <c r="E73" s="394"/>
      <c r="F73" s="19"/>
      <c r="G73" s="19"/>
      <c r="H73" s="1053"/>
      <c r="I73" s="386"/>
      <c r="J73" s="147"/>
      <c r="K73" s="242"/>
      <c r="L73" s="242"/>
      <c r="M73" s="325"/>
      <c r="N73" s="514">
        <f t="shared" si="10"/>
        <v>0</v>
      </c>
      <c r="O73" s="242"/>
      <c r="P73" s="242"/>
      <c r="Q73" s="242"/>
      <c r="R73" s="570">
        <f t="shared" si="11"/>
        <v>0</v>
      </c>
      <c r="S73" s="257">
        <f t="shared" si="9"/>
        <v>0</v>
      </c>
      <c r="T73" s="62"/>
    </row>
    <row r="74" spans="1:20" x14ac:dyDescent="0.2">
      <c r="A74" s="19"/>
      <c r="B74" s="19"/>
      <c r="C74" s="19"/>
      <c r="D74" s="306"/>
      <c r="E74" s="394"/>
      <c r="F74" s="19"/>
      <c r="G74" s="19"/>
      <c r="H74" s="1053"/>
      <c r="I74" s="386"/>
      <c r="J74" s="147"/>
      <c r="K74" s="242"/>
      <c r="L74" s="242"/>
      <c r="M74" s="325"/>
      <c r="N74" s="514">
        <f t="shared" si="10"/>
        <v>0</v>
      </c>
      <c r="O74" s="242"/>
      <c r="P74" s="242"/>
      <c r="Q74" s="242"/>
      <c r="R74" s="570">
        <f t="shared" si="11"/>
        <v>0</v>
      </c>
      <c r="S74" s="257">
        <f t="shared" si="9"/>
        <v>0</v>
      </c>
      <c r="T74" s="62"/>
    </row>
    <row r="75" spans="1:20" x14ac:dyDescent="0.2">
      <c r="A75" s="19"/>
      <c r="B75" s="19"/>
      <c r="C75" s="19"/>
      <c r="D75" s="306"/>
      <c r="E75" s="394"/>
      <c r="F75" s="19"/>
      <c r="G75" s="19"/>
      <c r="H75" s="1053"/>
      <c r="I75" s="386"/>
      <c r="J75" s="147"/>
      <c r="K75" s="242"/>
      <c r="L75" s="242"/>
      <c r="M75" s="325"/>
      <c r="N75" s="514">
        <f t="shared" si="10"/>
        <v>0</v>
      </c>
      <c r="O75" s="242"/>
      <c r="P75" s="242"/>
      <c r="Q75" s="242"/>
      <c r="R75" s="570">
        <f t="shared" si="11"/>
        <v>0</v>
      </c>
      <c r="S75" s="257">
        <f t="shared" si="9"/>
        <v>0</v>
      </c>
      <c r="T75" s="62"/>
    </row>
    <row r="76" spans="1:20" x14ac:dyDescent="0.2">
      <c r="A76" s="19"/>
      <c r="B76" s="19"/>
      <c r="C76" s="19"/>
      <c r="D76" s="306"/>
      <c r="E76" s="394"/>
      <c r="F76" s="19"/>
      <c r="G76" s="19"/>
      <c r="H76" s="1053"/>
      <c r="I76" s="386"/>
      <c r="J76" s="147"/>
      <c r="K76" s="242"/>
      <c r="L76" s="242"/>
      <c r="M76" s="325"/>
      <c r="N76" s="514">
        <f t="shared" si="10"/>
        <v>0</v>
      </c>
      <c r="O76" s="242"/>
      <c r="P76" s="242"/>
      <c r="Q76" s="242"/>
      <c r="R76" s="570">
        <f t="shared" si="11"/>
        <v>0</v>
      </c>
      <c r="S76" s="257">
        <f t="shared" si="9"/>
        <v>0</v>
      </c>
      <c r="T76" s="62"/>
    </row>
    <row r="77" spans="1:20" x14ac:dyDescent="0.2">
      <c r="A77" s="19"/>
      <c r="B77" s="19"/>
      <c r="C77" s="19"/>
      <c r="D77" s="306"/>
      <c r="E77" s="394"/>
      <c r="F77" s="19"/>
      <c r="G77" s="19"/>
      <c r="H77" s="1053"/>
      <c r="I77" s="386"/>
      <c r="J77" s="147"/>
      <c r="K77" s="242"/>
      <c r="L77" s="242"/>
      <c r="M77" s="325"/>
      <c r="N77" s="514">
        <f t="shared" si="10"/>
        <v>0</v>
      </c>
      <c r="O77" s="242"/>
      <c r="P77" s="242"/>
      <c r="Q77" s="242"/>
      <c r="R77" s="570">
        <f t="shared" si="11"/>
        <v>0</v>
      </c>
      <c r="S77" s="257">
        <f t="shared" si="9"/>
        <v>0</v>
      </c>
      <c r="T77" s="62"/>
    </row>
    <row r="78" spans="1:20" x14ac:dyDescent="0.2">
      <c r="A78" s="19"/>
      <c r="B78" s="19"/>
      <c r="C78" s="19"/>
      <c r="D78" s="306"/>
      <c r="E78" s="394"/>
      <c r="F78" s="19"/>
      <c r="G78" s="19"/>
      <c r="H78" s="1053"/>
      <c r="I78" s="386"/>
      <c r="J78" s="147"/>
      <c r="K78" s="242"/>
      <c r="L78" s="242"/>
      <c r="M78" s="325"/>
      <c r="N78" s="514">
        <f t="shared" si="10"/>
        <v>0</v>
      </c>
      <c r="O78" s="242"/>
      <c r="P78" s="242"/>
      <c r="Q78" s="242"/>
      <c r="R78" s="570">
        <f t="shared" si="11"/>
        <v>0</v>
      </c>
      <c r="S78" s="257">
        <f t="shared" si="9"/>
        <v>0</v>
      </c>
      <c r="T78" s="62"/>
    </row>
    <row r="79" spans="1:20" x14ac:dyDescent="0.2">
      <c r="A79" s="19"/>
      <c r="B79" s="19"/>
      <c r="C79" s="19"/>
      <c r="D79" s="306"/>
      <c r="E79" s="394"/>
      <c r="F79" s="19"/>
      <c r="G79" s="19"/>
      <c r="H79" s="1053"/>
      <c r="I79" s="386"/>
      <c r="J79" s="147"/>
      <c r="K79" s="242"/>
      <c r="L79" s="242"/>
      <c r="M79" s="325"/>
      <c r="N79" s="514">
        <f t="shared" si="10"/>
        <v>0</v>
      </c>
      <c r="O79" s="242"/>
      <c r="P79" s="242"/>
      <c r="Q79" s="242"/>
      <c r="R79" s="570">
        <f t="shared" si="11"/>
        <v>0</v>
      </c>
      <c r="S79" s="257">
        <f t="shared" si="9"/>
        <v>0</v>
      </c>
      <c r="T79" s="62"/>
    </row>
    <row r="80" spans="1:20" x14ac:dyDescent="0.2">
      <c r="A80" s="19"/>
      <c r="B80" s="19"/>
      <c r="C80" s="19"/>
      <c r="D80" s="306"/>
      <c r="E80" s="394"/>
      <c r="F80" s="19"/>
      <c r="G80" s="19"/>
      <c r="H80" s="1053"/>
      <c r="I80" s="386"/>
      <c r="J80" s="147"/>
      <c r="K80" s="242"/>
      <c r="L80" s="242"/>
      <c r="M80" s="325"/>
      <c r="N80" s="514">
        <f t="shared" si="10"/>
        <v>0</v>
      </c>
      <c r="O80" s="242"/>
      <c r="P80" s="242"/>
      <c r="Q80" s="242"/>
      <c r="R80" s="570">
        <f t="shared" si="11"/>
        <v>0</v>
      </c>
      <c r="S80" s="257">
        <f t="shared" si="9"/>
        <v>0</v>
      </c>
      <c r="T80" s="62"/>
    </row>
    <row r="81" spans="1:20" x14ac:dyDescent="0.2">
      <c r="A81" s="19"/>
      <c r="B81" s="19"/>
      <c r="C81" s="19"/>
      <c r="D81" s="306"/>
      <c r="E81" s="394"/>
      <c r="F81" s="19"/>
      <c r="G81" s="19"/>
      <c r="H81" s="1053"/>
      <c r="I81" s="386"/>
      <c r="J81" s="147"/>
      <c r="K81" s="242"/>
      <c r="L81" s="242"/>
      <c r="M81" s="325"/>
      <c r="N81" s="514">
        <f t="shared" si="10"/>
        <v>0</v>
      </c>
      <c r="O81" s="242"/>
      <c r="P81" s="242"/>
      <c r="Q81" s="242"/>
      <c r="R81" s="570">
        <f t="shared" si="11"/>
        <v>0</v>
      </c>
      <c r="S81" s="257">
        <f t="shared" si="9"/>
        <v>0</v>
      </c>
      <c r="T81" s="62"/>
    </row>
    <row r="82" spans="1:20" x14ac:dyDescent="0.2">
      <c r="A82" s="19"/>
      <c r="B82" s="19"/>
      <c r="C82" s="19"/>
      <c r="D82" s="306"/>
      <c r="E82" s="394"/>
      <c r="F82" s="19"/>
      <c r="G82" s="19"/>
      <c r="H82" s="1053"/>
      <c r="I82" s="386"/>
      <c r="J82" s="147"/>
      <c r="K82" s="242"/>
      <c r="L82" s="242"/>
      <c r="M82" s="325"/>
      <c r="N82" s="514">
        <f t="shared" si="10"/>
        <v>0</v>
      </c>
      <c r="O82" s="242"/>
      <c r="P82" s="242"/>
      <c r="Q82" s="242"/>
      <c r="R82" s="570">
        <f t="shared" si="11"/>
        <v>0</v>
      </c>
      <c r="S82" s="257">
        <f t="shared" si="9"/>
        <v>0</v>
      </c>
      <c r="T82" s="62"/>
    </row>
    <row r="83" spans="1:20" x14ac:dyDescent="0.2">
      <c r="A83" s="19"/>
      <c r="B83" s="19"/>
      <c r="C83" s="19"/>
      <c r="D83" s="306"/>
      <c r="E83" s="394"/>
      <c r="F83" s="19"/>
      <c r="G83" s="19"/>
      <c r="H83" s="1053"/>
      <c r="I83" s="386"/>
      <c r="J83" s="147"/>
      <c r="K83" s="242"/>
      <c r="L83" s="242"/>
      <c r="M83" s="325"/>
      <c r="N83" s="514">
        <f t="shared" si="10"/>
        <v>0</v>
      </c>
      <c r="O83" s="242"/>
      <c r="P83" s="242"/>
      <c r="Q83" s="242"/>
      <c r="R83" s="570">
        <f t="shared" si="11"/>
        <v>0</v>
      </c>
      <c r="S83" s="257">
        <f t="shared" si="9"/>
        <v>0</v>
      </c>
      <c r="T83" s="62"/>
    </row>
    <row r="84" spans="1:20" x14ac:dyDescent="0.2">
      <c r="A84" s="19"/>
      <c r="B84" s="19"/>
      <c r="C84" s="19"/>
      <c r="D84" s="306"/>
      <c r="E84" s="394"/>
      <c r="F84" s="19"/>
      <c r="G84" s="19"/>
      <c r="H84" s="1053"/>
      <c r="I84" s="386"/>
      <c r="J84" s="147"/>
      <c r="K84" s="242"/>
      <c r="L84" s="242"/>
      <c r="M84" s="325"/>
      <c r="N84" s="514">
        <f t="shared" si="10"/>
        <v>0</v>
      </c>
      <c r="O84" s="242"/>
      <c r="P84" s="242"/>
      <c r="Q84" s="242"/>
      <c r="R84" s="570">
        <f t="shared" si="11"/>
        <v>0</v>
      </c>
      <c r="S84" s="257">
        <f t="shared" si="9"/>
        <v>0</v>
      </c>
      <c r="T84" s="62"/>
    </row>
    <row r="85" spans="1:20" x14ac:dyDescent="0.2">
      <c r="A85" s="19"/>
      <c r="B85" s="19"/>
      <c r="C85" s="19"/>
      <c r="D85" s="306"/>
      <c r="E85" s="394"/>
      <c r="F85" s="19"/>
      <c r="G85" s="19"/>
      <c r="H85" s="1053"/>
      <c r="I85" s="386"/>
      <c r="J85" s="147"/>
      <c r="K85" s="242"/>
      <c r="L85" s="242"/>
      <c r="M85" s="325"/>
      <c r="N85" s="514">
        <f t="shared" si="10"/>
        <v>0</v>
      </c>
      <c r="O85" s="242"/>
      <c r="P85" s="242"/>
      <c r="Q85" s="242"/>
      <c r="R85" s="570">
        <f t="shared" si="11"/>
        <v>0</v>
      </c>
      <c r="S85" s="257">
        <f t="shared" si="9"/>
        <v>0</v>
      </c>
      <c r="T85" s="62"/>
    </row>
    <row r="86" spans="1:20" x14ac:dyDescent="0.2">
      <c r="A86" s="19"/>
      <c r="B86" s="19"/>
      <c r="C86" s="19"/>
      <c r="D86" s="306"/>
      <c r="E86" s="394"/>
      <c r="F86" s="19"/>
      <c r="G86" s="19"/>
      <c r="H86" s="1053"/>
      <c r="I86" s="386"/>
      <c r="J86" s="147"/>
      <c r="K86" s="242"/>
      <c r="L86" s="242"/>
      <c r="M86" s="325"/>
      <c r="N86" s="514">
        <f t="shared" si="10"/>
        <v>0</v>
      </c>
      <c r="O86" s="242"/>
      <c r="P86" s="242"/>
      <c r="Q86" s="242"/>
      <c r="R86" s="570">
        <f t="shared" si="11"/>
        <v>0</v>
      </c>
      <c r="S86" s="257">
        <f t="shared" si="9"/>
        <v>0</v>
      </c>
      <c r="T86" s="62"/>
    </row>
    <row r="87" spans="1:20" x14ac:dyDescent="0.2">
      <c r="A87" s="19"/>
      <c r="B87" s="19"/>
      <c r="C87" s="19"/>
      <c r="D87" s="306"/>
      <c r="E87" s="394"/>
      <c r="F87" s="19"/>
      <c r="G87" s="19"/>
      <c r="H87" s="1053"/>
      <c r="I87" s="386"/>
      <c r="J87" s="147"/>
      <c r="K87" s="242"/>
      <c r="L87" s="242"/>
      <c r="M87" s="325"/>
      <c r="N87" s="514">
        <f t="shared" si="10"/>
        <v>0</v>
      </c>
      <c r="O87" s="242"/>
      <c r="P87" s="242"/>
      <c r="Q87" s="242"/>
      <c r="R87" s="570">
        <f t="shared" si="11"/>
        <v>0</v>
      </c>
      <c r="S87" s="257">
        <f t="shared" si="9"/>
        <v>0</v>
      </c>
      <c r="T87" s="62"/>
    </row>
    <row r="88" spans="1:20" x14ac:dyDescent="0.2">
      <c r="A88" s="19"/>
      <c r="B88" s="19"/>
      <c r="C88" s="19"/>
      <c r="D88" s="306"/>
      <c r="E88" s="394"/>
      <c r="F88" s="19"/>
      <c r="G88" s="19"/>
      <c r="H88" s="1053"/>
      <c r="I88" s="386"/>
      <c r="J88" s="147"/>
      <c r="K88" s="242"/>
      <c r="L88" s="242"/>
      <c r="M88" s="325"/>
      <c r="N88" s="514">
        <f t="shared" si="10"/>
        <v>0</v>
      </c>
      <c r="O88" s="242"/>
      <c r="P88" s="242"/>
      <c r="Q88" s="242"/>
      <c r="R88" s="570">
        <f t="shared" si="11"/>
        <v>0</v>
      </c>
      <c r="S88" s="257">
        <f t="shared" si="9"/>
        <v>0</v>
      </c>
      <c r="T88" s="62"/>
    </row>
    <row r="89" spans="1:20" x14ac:dyDescent="0.2">
      <c r="A89" s="19"/>
      <c r="B89" s="19"/>
      <c r="C89" s="19"/>
      <c r="D89" s="306"/>
      <c r="E89" s="394"/>
      <c r="F89" s="19"/>
      <c r="G89" s="19"/>
      <c r="H89" s="1053"/>
      <c r="I89" s="386"/>
      <c r="J89" s="147"/>
      <c r="K89" s="242"/>
      <c r="L89" s="242"/>
      <c r="M89" s="325"/>
      <c r="N89" s="514">
        <f t="shared" si="10"/>
        <v>0</v>
      </c>
      <c r="O89" s="242"/>
      <c r="P89" s="242"/>
      <c r="Q89" s="242"/>
      <c r="R89" s="570">
        <f t="shared" si="11"/>
        <v>0</v>
      </c>
      <c r="S89" s="257">
        <f t="shared" si="9"/>
        <v>0</v>
      </c>
      <c r="T89" s="62"/>
    </row>
    <row r="90" spans="1:20" x14ac:dyDescent="0.2">
      <c r="A90" s="19"/>
      <c r="B90" s="19"/>
      <c r="C90" s="19"/>
      <c r="D90" s="306"/>
      <c r="E90" s="394"/>
      <c r="F90" s="19"/>
      <c r="G90" s="19"/>
      <c r="H90" s="1053"/>
      <c r="I90" s="386"/>
      <c r="J90" s="147"/>
      <c r="K90" s="242"/>
      <c r="L90" s="242"/>
      <c r="M90" s="325"/>
      <c r="N90" s="514">
        <f t="shared" si="10"/>
        <v>0</v>
      </c>
      <c r="O90" s="242"/>
      <c r="P90" s="242"/>
      <c r="Q90" s="242"/>
      <c r="R90" s="570">
        <f t="shared" si="11"/>
        <v>0</v>
      </c>
      <c r="S90" s="257">
        <f t="shared" si="9"/>
        <v>0</v>
      </c>
      <c r="T90" s="62"/>
    </row>
    <row r="91" spans="1:20" x14ac:dyDescent="0.2">
      <c r="A91" s="19"/>
      <c r="B91" s="19"/>
      <c r="C91" s="19"/>
      <c r="D91" s="306"/>
      <c r="E91" s="394"/>
      <c r="F91" s="19"/>
      <c r="G91" s="19"/>
      <c r="H91" s="1053"/>
      <c r="I91" s="386"/>
      <c r="J91" s="147"/>
      <c r="K91" s="242"/>
      <c r="L91" s="242"/>
      <c r="M91" s="325"/>
      <c r="N91" s="514">
        <f t="shared" si="10"/>
        <v>0</v>
      </c>
      <c r="O91" s="242"/>
      <c r="P91" s="242"/>
      <c r="Q91" s="242"/>
      <c r="R91" s="570">
        <f t="shared" si="11"/>
        <v>0</v>
      </c>
      <c r="S91" s="257">
        <f t="shared" si="9"/>
        <v>0</v>
      </c>
      <c r="T91" s="62"/>
    </row>
    <row r="92" spans="1:20" x14ac:dyDescent="0.2">
      <c r="A92" s="19"/>
      <c r="B92" s="19"/>
      <c r="C92" s="19"/>
      <c r="D92" s="306"/>
      <c r="E92" s="394"/>
      <c r="F92" s="19"/>
      <c r="G92" s="19"/>
      <c r="H92" s="1053"/>
      <c r="I92" s="386"/>
      <c r="J92" s="147"/>
      <c r="K92" s="242"/>
      <c r="L92" s="242"/>
      <c r="M92" s="325"/>
      <c r="N92" s="514">
        <f t="shared" ref="N92:N111" si="17">L92+M92</f>
        <v>0</v>
      </c>
      <c r="O92" s="242"/>
      <c r="P92" s="242"/>
      <c r="Q92" s="242"/>
      <c r="R92" s="570">
        <f t="shared" si="11"/>
        <v>0</v>
      </c>
      <c r="S92" s="257">
        <f t="shared" ref="S92:S111" si="18">IF(OR(J92=$V$30,ISBLANK(J92)),N92,0)</f>
        <v>0</v>
      </c>
      <c r="T92" s="62"/>
    </row>
    <row r="93" spans="1:20" x14ac:dyDescent="0.2">
      <c r="A93" s="19"/>
      <c r="B93" s="19"/>
      <c r="C93" s="19"/>
      <c r="D93" s="306"/>
      <c r="E93" s="394"/>
      <c r="F93" s="19"/>
      <c r="G93" s="19"/>
      <c r="H93" s="1053"/>
      <c r="I93" s="386"/>
      <c r="J93" s="147"/>
      <c r="K93" s="242"/>
      <c r="L93" s="242"/>
      <c r="M93" s="325"/>
      <c r="N93" s="514">
        <f t="shared" si="17"/>
        <v>0</v>
      </c>
      <c r="O93" s="242"/>
      <c r="P93" s="242"/>
      <c r="Q93" s="242"/>
      <c r="R93" s="570">
        <f t="shared" ref="R93:R111" si="19">IF($J93=$V$29,N93,0)</f>
        <v>0</v>
      </c>
      <c r="S93" s="257">
        <f t="shared" si="18"/>
        <v>0</v>
      </c>
      <c r="T93" s="62"/>
    </row>
    <row r="94" spans="1:20" x14ac:dyDescent="0.2">
      <c r="A94" s="19"/>
      <c r="B94" s="19"/>
      <c r="C94" s="19"/>
      <c r="D94" s="306"/>
      <c r="E94" s="394"/>
      <c r="F94" s="19"/>
      <c r="G94" s="19"/>
      <c r="H94" s="1053"/>
      <c r="I94" s="386"/>
      <c r="J94" s="147"/>
      <c r="K94" s="242"/>
      <c r="L94" s="242"/>
      <c r="M94" s="325"/>
      <c r="N94" s="514">
        <f t="shared" si="17"/>
        <v>0</v>
      </c>
      <c r="O94" s="242"/>
      <c r="P94" s="242"/>
      <c r="Q94" s="242"/>
      <c r="R94" s="570">
        <f t="shared" si="19"/>
        <v>0</v>
      </c>
      <c r="S94" s="257">
        <f t="shared" si="18"/>
        <v>0</v>
      </c>
      <c r="T94" s="62"/>
    </row>
    <row r="95" spans="1:20" x14ac:dyDescent="0.2">
      <c r="A95" s="19"/>
      <c r="B95" s="19"/>
      <c r="C95" s="19"/>
      <c r="D95" s="306"/>
      <c r="E95" s="394"/>
      <c r="F95" s="19"/>
      <c r="G95" s="19"/>
      <c r="H95" s="1053"/>
      <c r="I95" s="386"/>
      <c r="J95" s="147"/>
      <c r="K95" s="242"/>
      <c r="L95" s="242"/>
      <c r="M95" s="325"/>
      <c r="N95" s="514">
        <f t="shared" si="17"/>
        <v>0</v>
      </c>
      <c r="O95" s="242"/>
      <c r="P95" s="242"/>
      <c r="Q95" s="242"/>
      <c r="R95" s="570">
        <f t="shared" si="19"/>
        <v>0</v>
      </c>
      <c r="S95" s="257">
        <f t="shared" si="18"/>
        <v>0</v>
      </c>
      <c r="T95" s="62"/>
    </row>
    <row r="96" spans="1:20" x14ac:dyDescent="0.2">
      <c r="A96" s="19"/>
      <c r="B96" s="19"/>
      <c r="C96" s="19"/>
      <c r="D96" s="306"/>
      <c r="E96" s="394"/>
      <c r="F96" s="19"/>
      <c r="G96" s="19"/>
      <c r="H96" s="1053"/>
      <c r="I96" s="386"/>
      <c r="J96" s="147"/>
      <c r="K96" s="242"/>
      <c r="L96" s="242"/>
      <c r="M96" s="325"/>
      <c r="N96" s="514">
        <f t="shared" si="17"/>
        <v>0</v>
      </c>
      <c r="O96" s="242"/>
      <c r="P96" s="242"/>
      <c r="Q96" s="242"/>
      <c r="R96" s="570">
        <f t="shared" si="19"/>
        <v>0</v>
      </c>
      <c r="S96" s="257">
        <f t="shared" si="18"/>
        <v>0</v>
      </c>
      <c r="T96" s="62"/>
    </row>
    <row r="97" spans="1:20" x14ac:dyDescent="0.2">
      <c r="A97" s="19"/>
      <c r="B97" s="19"/>
      <c r="C97" s="19"/>
      <c r="D97" s="306"/>
      <c r="E97" s="394"/>
      <c r="F97" s="19"/>
      <c r="G97" s="19"/>
      <c r="H97" s="1053"/>
      <c r="I97" s="386"/>
      <c r="J97" s="147"/>
      <c r="K97" s="242"/>
      <c r="L97" s="242"/>
      <c r="M97" s="325"/>
      <c r="N97" s="514">
        <f t="shared" si="17"/>
        <v>0</v>
      </c>
      <c r="O97" s="242"/>
      <c r="P97" s="242"/>
      <c r="Q97" s="242"/>
      <c r="R97" s="570">
        <f t="shared" si="19"/>
        <v>0</v>
      </c>
      <c r="S97" s="257">
        <f t="shared" si="18"/>
        <v>0</v>
      </c>
      <c r="T97" s="62"/>
    </row>
    <row r="98" spans="1:20" x14ac:dyDescent="0.2">
      <c r="A98" s="19"/>
      <c r="B98" s="19"/>
      <c r="C98" s="19"/>
      <c r="D98" s="306"/>
      <c r="E98" s="394"/>
      <c r="F98" s="19"/>
      <c r="G98" s="19"/>
      <c r="H98" s="1053"/>
      <c r="I98" s="386"/>
      <c r="J98" s="147"/>
      <c r="K98" s="242"/>
      <c r="L98" s="242"/>
      <c r="M98" s="325"/>
      <c r="N98" s="514">
        <f t="shared" si="17"/>
        <v>0</v>
      </c>
      <c r="O98" s="242"/>
      <c r="P98" s="242"/>
      <c r="Q98" s="242"/>
      <c r="R98" s="570">
        <f t="shared" si="19"/>
        <v>0</v>
      </c>
      <c r="S98" s="257">
        <f t="shared" si="18"/>
        <v>0</v>
      </c>
      <c r="T98" s="62"/>
    </row>
    <row r="99" spans="1:20" x14ac:dyDescent="0.2">
      <c r="A99" s="19"/>
      <c r="B99" s="19"/>
      <c r="C99" s="19"/>
      <c r="D99" s="306"/>
      <c r="E99" s="394"/>
      <c r="F99" s="19"/>
      <c r="G99" s="19"/>
      <c r="H99" s="1053"/>
      <c r="I99" s="386"/>
      <c r="J99" s="147"/>
      <c r="K99" s="242"/>
      <c r="L99" s="242"/>
      <c r="M99" s="325"/>
      <c r="N99" s="514">
        <f t="shared" si="17"/>
        <v>0</v>
      </c>
      <c r="O99" s="242"/>
      <c r="P99" s="242"/>
      <c r="Q99" s="242"/>
      <c r="R99" s="570">
        <f t="shared" si="19"/>
        <v>0</v>
      </c>
      <c r="S99" s="257">
        <f t="shared" si="18"/>
        <v>0</v>
      </c>
      <c r="T99" s="62"/>
    </row>
    <row r="100" spans="1:20" x14ac:dyDescent="0.2">
      <c r="A100" s="19"/>
      <c r="B100" s="19"/>
      <c r="C100" s="19"/>
      <c r="D100" s="306"/>
      <c r="E100" s="394"/>
      <c r="F100" s="19"/>
      <c r="G100" s="19"/>
      <c r="H100" s="1053"/>
      <c r="I100" s="386"/>
      <c r="J100" s="147"/>
      <c r="K100" s="242"/>
      <c r="L100" s="242"/>
      <c r="M100" s="325"/>
      <c r="N100" s="514">
        <f t="shared" si="17"/>
        <v>0</v>
      </c>
      <c r="O100" s="242"/>
      <c r="P100" s="242"/>
      <c r="Q100" s="242"/>
      <c r="R100" s="570">
        <f t="shared" si="19"/>
        <v>0</v>
      </c>
      <c r="S100" s="257">
        <f t="shared" si="18"/>
        <v>0</v>
      </c>
      <c r="T100" s="62"/>
    </row>
    <row r="101" spans="1:20" x14ac:dyDescent="0.2">
      <c r="A101" s="19"/>
      <c r="B101" s="19"/>
      <c r="C101" s="19"/>
      <c r="D101" s="306"/>
      <c r="E101" s="394"/>
      <c r="F101" s="19"/>
      <c r="G101" s="19"/>
      <c r="H101" s="1053"/>
      <c r="I101" s="386"/>
      <c r="J101" s="147"/>
      <c r="K101" s="242"/>
      <c r="L101" s="242"/>
      <c r="M101" s="325"/>
      <c r="N101" s="514">
        <f t="shared" si="17"/>
        <v>0</v>
      </c>
      <c r="O101" s="242"/>
      <c r="P101" s="242"/>
      <c r="Q101" s="242"/>
      <c r="R101" s="570">
        <f t="shared" si="19"/>
        <v>0</v>
      </c>
      <c r="S101" s="257">
        <f t="shared" si="18"/>
        <v>0</v>
      </c>
      <c r="T101" s="62"/>
    </row>
    <row r="102" spans="1:20" x14ac:dyDescent="0.2">
      <c r="A102" s="19"/>
      <c r="B102" s="19"/>
      <c r="C102" s="19"/>
      <c r="D102" s="306"/>
      <c r="E102" s="394"/>
      <c r="F102" s="19"/>
      <c r="G102" s="19"/>
      <c r="H102" s="1053"/>
      <c r="I102" s="386"/>
      <c r="J102" s="147"/>
      <c r="K102" s="242"/>
      <c r="L102" s="242"/>
      <c r="M102" s="325"/>
      <c r="N102" s="514">
        <f t="shared" si="17"/>
        <v>0</v>
      </c>
      <c r="O102" s="242"/>
      <c r="P102" s="242"/>
      <c r="Q102" s="242"/>
      <c r="R102" s="570">
        <f t="shared" si="19"/>
        <v>0</v>
      </c>
      <c r="S102" s="257">
        <f t="shared" si="18"/>
        <v>0</v>
      </c>
      <c r="T102" s="62"/>
    </row>
    <row r="103" spans="1:20" x14ac:dyDescent="0.2">
      <c r="A103" s="19"/>
      <c r="B103" s="19"/>
      <c r="C103" s="19"/>
      <c r="D103" s="306"/>
      <c r="E103" s="394"/>
      <c r="F103" s="19"/>
      <c r="G103" s="19"/>
      <c r="H103" s="1053"/>
      <c r="I103" s="386"/>
      <c r="J103" s="147"/>
      <c r="K103" s="242"/>
      <c r="L103" s="242"/>
      <c r="M103" s="325"/>
      <c r="N103" s="514">
        <f t="shared" si="17"/>
        <v>0</v>
      </c>
      <c r="O103" s="242"/>
      <c r="P103" s="242"/>
      <c r="Q103" s="242"/>
      <c r="R103" s="570">
        <f t="shared" si="19"/>
        <v>0</v>
      </c>
      <c r="S103" s="257">
        <f t="shared" si="18"/>
        <v>0</v>
      </c>
      <c r="T103" s="62"/>
    </row>
    <row r="104" spans="1:20" x14ac:dyDescent="0.2">
      <c r="A104" s="19"/>
      <c r="B104" s="19"/>
      <c r="C104" s="19"/>
      <c r="D104" s="306"/>
      <c r="E104" s="394"/>
      <c r="F104" s="19"/>
      <c r="G104" s="19"/>
      <c r="H104" s="1053"/>
      <c r="I104" s="386"/>
      <c r="J104" s="147"/>
      <c r="K104" s="242"/>
      <c r="L104" s="242"/>
      <c r="M104" s="325"/>
      <c r="N104" s="514">
        <f t="shared" si="17"/>
        <v>0</v>
      </c>
      <c r="O104" s="242"/>
      <c r="P104" s="242"/>
      <c r="Q104" s="242"/>
      <c r="R104" s="570">
        <f t="shared" si="19"/>
        <v>0</v>
      </c>
      <c r="S104" s="257">
        <f t="shared" si="18"/>
        <v>0</v>
      </c>
      <c r="T104" s="62"/>
    </row>
    <row r="105" spans="1:20" x14ac:dyDescent="0.2">
      <c r="A105" s="19"/>
      <c r="B105" s="19"/>
      <c r="C105" s="19"/>
      <c r="D105" s="306"/>
      <c r="E105" s="394"/>
      <c r="F105" s="19"/>
      <c r="G105" s="19"/>
      <c r="H105" s="1053"/>
      <c r="I105" s="386"/>
      <c r="J105" s="147"/>
      <c r="K105" s="242"/>
      <c r="L105" s="242"/>
      <c r="M105" s="325"/>
      <c r="N105" s="514">
        <f t="shared" si="17"/>
        <v>0</v>
      </c>
      <c r="O105" s="242"/>
      <c r="P105" s="242"/>
      <c r="Q105" s="242"/>
      <c r="R105" s="570">
        <f t="shared" si="19"/>
        <v>0</v>
      </c>
      <c r="S105" s="257">
        <f t="shared" si="18"/>
        <v>0</v>
      </c>
      <c r="T105" s="62"/>
    </row>
    <row r="106" spans="1:20" x14ac:dyDescent="0.2">
      <c r="A106" s="19"/>
      <c r="B106" s="19"/>
      <c r="C106" s="19"/>
      <c r="D106" s="306"/>
      <c r="E106" s="394"/>
      <c r="F106" s="19"/>
      <c r="G106" s="19"/>
      <c r="H106" s="1053"/>
      <c r="I106" s="386"/>
      <c r="J106" s="147"/>
      <c r="K106" s="242"/>
      <c r="L106" s="242"/>
      <c r="M106" s="325"/>
      <c r="N106" s="514">
        <f t="shared" si="17"/>
        <v>0</v>
      </c>
      <c r="O106" s="242"/>
      <c r="P106" s="242"/>
      <c r="Q106" s="242"/>
      <c r="R106" s="570">
        <f t="shared" si="19"/>
        <v>0</v>
      </c>
      <c r="S106" s="257">
        <f t="shared" si="18"/>
        <v>0</v>
      </c>
      <c r="T106" s="62"/>
    </row>
    <row r="107" spans="1:20" x14ac:dyDescent="0.2">
      <c r="A107" s="19"/>
      <c r="B107" s="19"/>
      <c r="C107" s="19"/>
      <c r="D107" s="306"/>
      <c r="E107" s="394"/>
      <c r="F107" s="19"/>
      <c r="G107" s="19"/>
      <c r="H107" s="1053"/>
      <c r="I107" s="386"/>
      <c r="J107" s="147"/>
      <c r="K107" s="242"/>
      <c r="L107" s="242"/>
      <c r="M107" s="325"/>
      <c r="N107" s="514">
        <f t="shared" si="17"/>
        <v>0</v>
      </c>
      <c r="O107" s="242"/>
      <c r="P107" s="242"/>
      <c r="Q107" s="242"/>
      <c r="R107" s="570">
        <f t="shared" si="19"/>
        <v>0</v>
      </c>
      <c r="S107" s="257">
        <f t="shared" si="18"/>
        <v>0</v>
      </c>
      <c r="T107" s="62"/>
    </row>
    <row r="108" spans="1:20" x14ac:dyDescent="0.2">
      <c r="A108" s="19"/>
      <c r="B108" s="19"/>
      <c r="C108" s="19"/>
      <c r="D108" s="306"/>
      <c r="E108" s="394"/>
      <c r="F108" s="19"/>
      <c r="G108" s="19"/>
      <c r="H108" s="1053"/>
      <c r="I108" s="386"/>
      <c r="J108" s="147"/>
      <c r="K108" s="242"/>
      <c r="L108" s="242"/>
      <c r="M108" s="325"/>
      <c r="N108" s="514">
        <f t="shared" si="17"/>
        <v>0</v>
      </c>
      <c r="O108" s="242"/>
      <c r="P108" s="242"/>
      <c r="Q108" s="242"/>
      <c r="R108" s="570">
        <f t="shared" si="19"/>
        <v>0</v>
      </c>
      <c r="S108" s="257">
        <f t="shared" si="18"/>
        <v>0</v>
      </c>
      <c r="T108" s="62"/>
    </row>
    <row r="109" spans="1:20" x14ac:dyDescent="0.2">
      <c r="A109" s="19"/>
      <c r="B109" s="19"/>
      <c r="C109" s="19"/>
      <c r="D109" s="306"/>
      <c r="E109" s="394"/>
      <c r="F109" s="19"/>
      <c r="G109" s="19"/>
      <c r="H109" s="1053"/>
      <c r="I109" s="386"/>
      <c r="J109" s="147"/>
      <c r="K109" s="242"/>
      <c r="L109" s="242"/>
      <c r="M109" s="325"/>
      <c r="N109" s="514">
        <f t="shared" si="17"/>
        <v>0</v>
      </c>
      <c r="O109" s="242"/>
      <c r="P109" s="242"/>
      <c r="Q109" s="242"/>
      <c r="R109" s="570">
        <f t="shared" si="19"/>
        <v>0</v>
      </c>
      <c r="S109" s="257">
        <f t="shared" si="18"/>
        <v>0</v>
      </c>
      <c r="T109" s="62"/>
    </row>
    <row r="110" spans="1:20" x14ac:dyDescent="0.2">
      <c r="A110" s="19"/>
      <c r="B110" s="19"/>
      <c r="C110" s="19"/>
      <c r="D110" s="306"/>
      <c r="E110" s="394"/>
      <c r="F110" s="19"/>
      <c r="G110" s="19"/>
      <c r="H110" s="1053"/>
      <c r="I110" s="386"/>
      <c r="J110" s="147"/>
      <c r="K110" s="242"/>
      <c r="L110" s="242"/>
      <c r="M110" s="325"/>
      <c r="N110" s="514">
        <f t="shared" si="17"/>
        <v>0</v>
      </c>
      <c r="O110" s="242"/>
      <c r="P110" s="242"/>
      <c r="Q110" s="242"/>
      <c r="R110" s="570">
        <f t="shared" si="19"/>
        <v>0</v>
      </c>
      <c r="S110" s="257">
        <f t="shared" si="18"/>
        <v>0</v>
      </c>
      <c r="T110" s="62"/>
    </row>
    <row r="111" spans="1:20" x14ac:dyDescent="0.2">
      <c r="A111" s="19"/>
      <c r="B111" s="19"/>
      <c r="C111" s="19"/>
      <c r="D111" s="306"/>
      <c r="E111" s="394"/>
      <c r="F111" s="19"/>
      <c r="G111" s="19"/>
      <c r="H111" s="1053"/>
      <c r="I111" s="386"/>
      <c r="J111" s="147"/>
      <c r="K111" s="242"/>
      <c r="L111" s="242"/>
      <c r="M111" s="325"/>
      <c r="N111" s="514">
        <f t="shared" si="17"/>
        <v>0</v>
      </c>
      <c r="O111" s="242"/>
      <c r="P111" s="242"/>
      <c r="Q111" s="242"/>
      <c r="R111" s="570">
        <f t="shared" si="19"/>
        <v>0</v>
      </c>
      <c r="S111" s="257">
        <f t="shared" si="18"/>
        <v>0</v>
      </c>
      <c r="T111" s="62"/>
    </row>
  </sheetData>
  <sheetProtection algorithmName="SHA-512" hashValue="7Q5DlIG08TpZ+fbcu5Hj6P5elHiIPPwReY85A/rXc25mkQ1vUIIiJkzZu0uZ32onAKnfwM7vVmZDqFp0l+/xtQ==" saltValue="P3AuByzp0eUAeCpqZjmxlw==" spinCount="100000" sheet="1" objects="1" scenarios="1"/>
  <dataValidations count="14">
    <dataValidation operator="lessThanOrEqual" allowBlank="1" showInputMessage="1" showErrorMessage="1" errorTitle="Numbers only" error="You can only enter numbers in these cells.To re input a number, press Cancel  or Retry and  delete, and then re enter a valid number" sqref="X49 X38"/>
    <dataValidation type="list" operator="equal" allowBlank="1" showInputMessage="1" showErrorMessage="1" errorTitle="Incorrect Date Format" error="Please enter date in format mm/dd/yyyy" sqref="H111">
      <formula1>$X$39:$X$47</formula1>
    </dataValidation>
    <dataValidation type="list" allowBlank="1" showInputMessage="1" showErrorMessage="1" sqref="D28:D111">
      <formula1>$V$35:$V$37</formula1>
    </dataValidation>
    <dataValidation type="date" operator="greaterThan" allowBlank="1" showInputMessage="1" showErrorMessage="1" errorTitle="Incorrect Date Format" error="Please enter date in format dd/mmm/yyyy" sqref="I28">
      <formula1>21916</formula1>
    </dataValidation>
    <dataValidation type="list" allowBlank="1" showInputMessage="1" showErrorMessage="1" sqref="J26 J28:J111">
      <formula1>$V$29:$V$30</formula1>
    </dataValidation>
    <dataValidation type="list" allowBlank="1" showInputMessage="1" showErrorMessage="1" sqref="E28:E111">
      <formula1>$U$29:$U$30</formula1>
    </dataValidation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Q28 K32:L32 Q32 Q30 K30:L30 K34:L34 O30 O28 O34 Q34">
      <formula1>50000000000</formula1>
    </dataValidation>
    <dataValidation type="date" operator="greaterThan" allowBlank="1" showErrorMessage="1" errorTitle="Incorrect Date Format" error="Please enter date in format mm/dd/yyyy" sqref="I31 I35:I111 I33">
      <formula1>21916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M28:M111 O31:O33 Q29 K31:L31 K28:L29 Q33 K33:L33 Q35:Q111 N30:N111 N28 K35:L111 O35:O111 N29:O29 Q31">
      <formula1>50000000000</formula1>
    </dataValidation>
    <dataValidation type="date" operator="greaterThan" allowBlank="1" showInputMessage="1" showErrorMessage="1" errorTitle="Incorrect Date Format" error="Please enter date in format mm/dd/yyyy" sqref="I32 I34 G28:G111">
      <formula1>21916</formula1>
    </dataValidation>
    <dataValidation type="list" operator="equal" allowBlank="1" showInputMessage="1" showErrorMessage="1" errorTitle="Incorrect Date Format" error="Please enter date in format mm/dd/yyyy" sqref="H28:H110">
      <formula1>$X$40:$X$47</formula1>
    </dataValidation>
    <dataValidation type="custom" allowBlank="1" showInputMessage="1" showErrorMessage="1" error="Amount in arrears must be between 0 and the Balance Sheet Amount" sqref="P28:P111">
      <formula1>AND(P28&gt;=0,P28&lt;=N28)</formula1>
    </dataValidation>
    <dataValidation type="date" operator="greaterThan" allowBlank="1" showInputMessage="1" showErrorMessage="1" errorTitle="Incorrect Date Format" error="Please enter date in format dd/mmm/yyyy" sqref="I30">
      <formula1>21916</formula1>
    </dataValidation>
    <dataValidation type="date" operator="greaterThan" allowBlank="1" showErrorMessage="1" errorTitle="Incorrect Date Format" error="Please enter date in format dd/mmm/yyyy" sqref="I29 I30:I1048576">
      <formula1>21916</formula1>
    </dataValidation>
  </dataValidations>
  <hyperlinks>
    <hyperlink ref="N1" location="Cover!A1" display="Back to Main"/>
  </hyperlinks>
  <pageMargins left="0.51181102362204722" right="0.23622047244094491" top="0.74803149606299213" bottom="0.74803149606299213" header="0.31496062992125984" footer="0.31496062992125984"/>
  <pageSetup paperSize="5" scale="53" orientation="landscape" r:id="rId1"/>
  <headerFooter>
    <oddHeader>&amp;C&amp;"Arial,Bold"&amp;14 2.2 Loans on Debentures and Shares</oddHeader>
    <oddFooter>&amp;RPage &amp;P of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C115"/>
  <sheetViews>
    <sheetView zoomScale="80" zoomScaleNormal="80" zoomScaleSheetLayoutView="80" workbookViewId="0">
      <selection activeCell="G34" sqref="G34"/>
    </sheetView>
  </sheetViews>
  <sheetFormatPr defaultColWidth="0" defaultRowHeight="12.75" zeroHeight="1" x14ac:dyDescent="0.2"/>
  <cols>
    <col min="1" max="1" width="21.5703125" customWidth="1"/>
    <col min="2" max="2" width="33.140625" customWidth="1"/>
    <col min="3" max="3" width="12.5703125" customWidth="1"/>
    <col min="4" max="4" width="11.140625" customWidth="1"/>
    <col min="5" max="5" width="13.85546875" customWidth="1"/>
    <col min="6" max="6" width="15" customWidth="1"/>
    <col min="7" max="7" width="17.140625" customWidth="1"/>
    <col min="8" max="8" width="15.5703125" customWidth="1"/>
    <col min="9" max="9" width="17.5703125" customWidth="1"/>
    <col min="10" max="13" width="15.5703125" customWidth="1"/>
    <col min="14" max="14" width="12.42578125" bestFit="1" customWidth="1"/>
    <col min="15" max="17" width="13.42578125" customWidth="1"/>
    <col min="18" max="18" width="9.140625" hidden="1" customWidth="1"/>
    <col min="19" max="19" width="10.85546875" hidden="1" customWidth="1"/>
    <col min="20" max="20" width="9.140625" hidden="1" customWidth="1"/>
    <col min="21" max="21" width="59.140625" hidden="1" customWidth="1"/>
    <col min="22" max="23" width="16.5703125" hidden="1" customWidth="1"/>
    <col min="24" max="24" width="16.140625" hidden="1" customWidth="1"/>
    <col min="25" max="25" width="16.85546875" hidden="1" customWidth="1"/>
    <col min="26" max="28" width="12.5703125" hidden="1" customWidth="1"/>
    <col min="29" max="29" width="15.5703125" hidden="1" customWidth="1"/>
    <col min="30" max="16384" width="9.140625" hidden="1"/>
  </cols>
  <sheetData>
    <row r="1" spans="1:20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739" t="s">
        <v>12</v>
      </c>
      <c r="L1" s="11"/>
      <c r="M1" s="11"/>
      <c r="N1" s="11"/>
      <c r="O1" s="5"/>
      <c r="P1" s="5"/>
      <c r="Q1" s="62"/>
      <c r="R1" t="s">
        <v>1049</v>
      </c>
    </row>
    <row r="2" spans="1:20" ht="18" x14ac:dyDescent="0.25">
      <c r="A2" s="11"/>
      <c r="B2" s="11"/>
      <c r="C2" s="1112"/>
      <c r="D2" s="62"/>
      <c r="E2" s="1112"/>
      <c r="F2" s="11"/>
      <c r="G2" s="11"/>
      <c r="H2" s="11"/>
      <c r="I2" s="11"/>
      <c r="J2" s="11"/>
      <c r="K2" s="11"/>
      <c r="L2" s="11"/>
      <c r="M2" s="11"/>
      <c r="N2" s="11"/>
      <c r="O2" s="5"/>
      <c r="P2" s="5"/>
      <c r="Q2" s="62"/>
    </row>
    <row r="3" spans="1:20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356" t="s">
        <v>358</v>
      </c>
      <c r="L3" s="11"/>
      <c r="M3" s="11"/>
      <c r="N3" s="11"/>
      <c r="O3" s="5"/>
      <c r="P3" s="5"/>
      <c r="Q3" s="62"/>
    </row>
    <row r="4" spans="1:20" x14ac:dyDescent="0.2">
      <c r="A4" s="35" t="s">
        <v>9</v>
      </c>
      <c r="B4" s="40" t="str">
        <f>Cover!$B$13</f>
        <v>Select Name of Insurer/ Financial Holding Company</v>
      </c>
      <c r="C4" s="40"/>
      <c r="D4" s="11"/>
      <c r="E4" s="11"/>
      <c r="F4" s="11"/>
      <c r="G4" s="11"/>
      <c r="H4" s="11"/>
      <c r="I4" s="11"/>
      <c r="J4" s="11"/>
      <c r="K4" s="356"/>
      <c r="L4" s="11"/>
      <c r="M4" s="11"/>
      <c r="N4" s="11"/>
      <c r="O4" s="5"/>
      <c r="P4" s="5"/>
      <c r="Q4" s="62"/>
    </row>
    <row r="5" spans="1:20" x14ac:dyDescent="0.2">
      <c r="A5" s="35"/>
      <c r="B5" s="40"/>
      <c r="C5" s="40"/>
      <c r="D5" s="11"/>
      <c r="E5" s="11"/>
      <c r="F5" s="11"/>
      <c r="G5" s="11"/>
      <c r="H5" s="11"/>
      <c r="I5" s="11"/>
      <c r="J5" s="11"/>
      <c r="K5" s="356" t="s">
        <v>357</v>
      </c>
      <c r="L5" s="11"/>
      <c r="M5" s="11"/>
      <c r="N5" s="11"/>
      <c r="O5" s="5"/>
      <c r="P5" s="5"/>
      <c r="Q5" s="62"/>
    </row>
    <row r="6" spans="1:20" x14ac:dyDescent="0.2">
      <c r="A6" s="35" t="s">
        <v>10</v>
      </c>
      <c r="B6" s="41">
        <f>Cover!$B$19</f>
        <v>0</v>
      </c>
      <c r="C6" s="4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61"/>
      <c r="Q6" s="62"/>
    </row>
    <row r="7" spans="1:20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/>
      <c r="P7" s="61"/>
      <c r="Q7" s="62"/>
    </row>
    <row r="8" spans="1:20" ht="38.25" x14ac:dyDescent="0.2">
      <c r="A8" s="11"/>
      <c r="B8" s="24"/>
      <c r="C8" s="64"/>
      <c r="D8" s="64"/>
      <c r="E8" s="64"/>
      <c r="F8" s="176" t="s">
        <v>236</v>
      </c>
      <c r="G8" s="251" t="s">
        <v>235</v>
      </c>
      <c r="H8" s="217" t="s">
        <v>116</v>
      </c>
      <c r="I8" s="176" t="str">
        <f xml:space="preserve"> "Valuation Amount Balance Sheet "&amp;YEAR($B$6)</f>
        <v>Valuation Amount Balance Sheet 1900</v>
      </c>
      <c r="J8" s="175" t="s">
        <v>104</v>
      </c>
      <c r="K8" s="175" t="s">
        <v>105</v>
      </c>
      <c r="L8" s="218" t="str">
        <f>"Value of Segregated Fund "&amp;YEAR($B$6)</f>
        <v>Value of Segregated Fund 1900</v>
      </c>
      <c r="M8" s="251" t="str">
        <f>"Other Asset at Year End "&amp;YEAR($B$6)</f>
        <v>Other Asset at Year End 1900</v>
      </c>
      <c r="N8" s="5"/>
      <c r="O8" s="5"/>
      <c r="P8" s="62"/>
      <c r="Q8" s="62"/>
    </row>
    <row r="9" spans="1:20" x14ac:dyDescent="0.2">
      <c r="A9" s="11"/>
      <c r="B9" s="865"/>
      <c r="C9" s="136"/>
      <c r="D9" s="136"/>
      <c r="E9" s="136"/>
      <c r="F9" s="93" t="s">
        <v>29</v>
      </c>
      <c r="G9" s="93" t="s">
        <v>133</v>
      </c>
      <c r="H9" s="93" t="s">
        <v>133</v>
      </c>
      <c r="I9" s="93" t="s">
        <v>133</v>
      </c>
      <c r="J9" s="93" t="s">
        <v>133</v>
      </c>
      <c r="K9" s="93" t="s">
        <v>133</v>
      </c>
      <c r="L9" s="93" t="s">
        <v>133</v>
      </c>
      <c r="M9" s="93" t="s">
        <v>133</v>
      </c>
      <c r="N9" s="5"/>
      <c r="O9" s="5"/>
      <c r="P9" s="62"/>
      <c r="Q9" s="62"/>
      <c r="T9" s="111"/>
    </row>
    <row r="10" spans="1:20" x14ac:dyDescent="0.2">
      <c r="A10" s="11"/>
      <c r="B10" s="1087" t="s">
        <v>231</v>
      </c>
      <c r="C10" s="138"/>
      <c r="D10" s="139"/>
      <c r="E10" s="73"/>
      <c r="F10" s="104"/>
      <c r="G10" s="104"/>
      <c r="H10" s="327"/>
      <c r="I10" s="104"/>
      <c r="J10" s="104"/>
      <c r="K10" s="104"/>
      <c r="L10" s="104"/>
      <c r="M10" s="104"/>
      <c r="N10" s="5"/>
      <c r="O10" s="5"/>
      <c r="P10" s="62"/>
      <c r="Q10" s="62"/>
    </row>
    <row r="11" spans="1:20" ht="13.5" thickBot="1" x14ac:dyDescent="0.25">
      <c r="A11" s="11"/>
      <c r="B11" s="1093" t="s">
        <v>661</v>
      </c>
      <c r="C11" s="1094"/>
      <c r="D11" s="1095"/>
      <c r="E11" s="1096"/>
      <c r="F11" s="1097">
        <f>+V26</f>
        <v>0</v>
      </c>
      <c r="G11" s="1097">
        <f t="shared" ref="G11:M11" si="0">+W26</f>
        <v>0</v>
      </c>
      <c r="H11" s="1098">
        <f t="shared" si="0"/>
        <v>0</v>
      </c>
      <c r="I11" s="1097">
        <f t="shared" si="0"/>
        <v>0</v>
      </c>
      <c r="J11" s="1097">
        <f t="shared" si="0"/>
        <v>0</v>
      </c>
      <c r="K11" s="1097">
        <f t="shared" si="0"/>
        <v>0</v>
      </c>
      <c r="L11" s="1097">
        <f t="shared" si="0"/>
        <v>0</v>
      </c>
      <c r="M11" s="1097">
        <f t="shared" si="0"/>
        <v>0</v>
      </c>
      <c r="N11" s="5"/>
      <c r="O11" s="5"/>
      <c r="P11" s="62"/>
      <c r="Q11" s="62"/>
    </row>
    <row r="12" spans="1:20" x14ac:dyDescent="0.2">
      <c r="A12" s="11"/>
      <c r="B12" s="810" t="s">
        <v>885</v>
      </c>
      <c r="C12" s="808"/>
      <c r="D12" s="866"/>
      <c r="E12" s="69"/>
      <c r="F12" s="1088"/>
      <c r="G12" s="1088"/>
      <c r="H12" s="1089"/>
      <c r="I12" s="1088"/>
      <c r="J12" s="1088"/>
      <c r="K12" s="1088"/>
      <c r="L12" s="1088"/>
      <c r="M12" s="1088"/>
      <c r="N12" s="5"/>
      <c r="O12" s="5"/>
      <c r="P12" s="62"/>
      <c r="Q12" s="62"/>
    </row>
    <row r="13" spans="1:20" x14ac:dyDescent="0.2">
      <c r="A13" s="11"/>
      <c r="B13" s="1100" t="s">
        <v>884</v>
      </c>
      <c r="C13" s="86"/>
      <c r="D13" s="1101"/>
      <c r="E13" s="82"/>
      <c r="F13" s="106">
        <f>+V27</f>
        <v>0</v>
      </c>
      <c r="G13" s="106">
        <f t="shared" ref="G13:M13" si="1">+W27</f>
        <v>0</v>
      </c>
      <c r="H13" s="1086">
        <f t="shared" si="1"/>
        <v>0</v>
      </c>
      <c r="I13" s="106">
        <f t="shared" si="1"/>
        <v>0</v>
      </c>
      <c r="J13" s="106">
        <f t="shared" si="1"/>
        <v>0</v>
      </c>
      <c r="K13" s="106">
        <f t="shared" si="1"/>
        <v>0</v>
      </c>
      <c r="L13" s="106">
        <f t="shared" si="1"/>
        <v>0</v>
      </c>
      <c r="M13" s="106">
        <f t="shared" si="1"/>
        <v>0</v>
      </c>
      <c r="N13" s="5"/>
      <c r="O13" s="5"/>
      <c r="P13" s="62"/>
      <c r="Q13" s="62"/>
    </row>
    <row r="14" spans="1:20" x14ac:dyDescent="0.2">
      <c r="A14" s="11"/>
      <c r="B14" s="1102" t="s">
        <v>481</v>
      </c>
      <c r="C14" s="76"/>
      <c r="D14" s="1090"/>
      <c r="E14" s="80"/>
      <c r="F14" s="1103">
        <f t="shared" ref="F14:M14" si="2">+V29</f>
        <v>0</v>
      </c>
      <c r="G14" s="1103">
        <f t="shared" si="2"/>
        <v>0</v>
      </c>
      <c r="H14" s="1104">
        <f t="shared" si="2"/>
        <v>0</v>
      </c>
      <c r="I14" s="1103">
        <f t="shared" si="2"/>
        <v>0</v>
      </c>
      <c r="J14" s="1103">
        <f t="shared" si="2"/>
        <v>0</v>
      </c>
      <c r="K14" s="1103">
        <f t="shared" si="2"/>
        <v>0</v>
      </c>
      <c r="L14" s="1103">
        <f t="shared" si="2"/>
        <v>0</v>
      </c>
      <c r="M14" s="1103">
        <f t="shared" si="2"/>
        <v>0</v>
      </c>
      <c r="N14" s="5"/>
      <c r="O14" s="5"/>
      <c r="P14" s="62"/>
      <c r="Q14" s="62"/>
    </row>
    <row r="15" spans="1:20" x14ac:dyDescent="0.2">
      <c r="A15" s="11"/>
      <c r="B15" s="1606" t="s">
        <v>293</v>
      </c>
      <c r="C15" s="1607"/>
      <c r="D15" s="1607"/>
      <c r="E15" s="1608"/>
      <c r="F15" s="1091">
        <f>SUM(F13:F14)</f>
        <v>0</v>
      </c>
      <c r="G15" s="1091">
        <f t="shared" ref="G15:M15" si="3">SUM(G13:G14)</f>
        <v>0</v>
      </c>
      <c r="H15" s="1091">
        <f t="shared" si="3"/>
        <v>0</v>
      </c>
      <c r="I15" s="1091">
        <f t="shared" si="3"/>
        <v>0</v>
      </c>
      <c r="J15" s="1091">
        <f t="shared" si="3"/>
        <v>0</v>
      </c>
      <c r="K15" s="1091">
        <f t="shared" si="3"/>
        <v>0</v>
      </c>
      <c r="L15" s="1091">
        <f t="shared" si="3"/>
        <v>0</v>
      </c>
      <c r="M15" s="1091">
        <f t="shared" si="3"/>
        <v>0</v>
      </c>
      <c r="N15" s="5"/>
      <c r="O15" s="5"/>
      <c r="P15" s="62"/>
      <c r="Q15" s="62"/>
    </row>
    <row r="16" spans="1:20" x14ac:dyDescent="0.2">
      <c r="A16" s="11"/>
      <c r="B16" s="1105" t="s">
        <v>232</v>
      </c>
      <c r="C16" s="86"/>
      <c r="D16" s="1101"/>
      <c r="E16" s="82"/>
      <c r="F16" s="106"/>
      <c r="G16" s="106"/>
      <c r="H16" s="1086"/>
      <c r="I16" s="106"/>
      <c r="J16" s="106"/>
      <c r="K16" s="106"/>
      <c r="L16" s="106"/>
      <c r="M16" s="106"/>
      <c r="N16" s="5"/>
      <c r="O16" s="5"/>
      <c r="P16" s="62"/>
      <c r="Q16" s="62"/>
    </row>
    <row r="17" spans="1:29" x14ac:dyDescent="0.2">
      <c r="A17" s="11"/>
      <c r="B17" s="143" t="s">
        <v>659</v>
      </c>
      <c r="C17" s="75"/>
      <c r="D17" s="132"/>
      <c r="E17" s="79"/>
      <c r="F17" s="107">
        <f t="shared" ref="F17:L17" si="4">+V30</f>
        <v>0</v>
      </c>
      <c r="G17" s="107">
        <f t="shared" si="4"/>
        <v>0</v>
      </c>
      <c r="H17" s="334">
        <f t="shared" si="4"/>
        <v>0</v>
      </c>
      <c r="I17" s="107">
        <f t="shared" si="4"/>
        <v>0</v>
      </c>
      <c r="J17" s="107">
        <f t="shared" si="4"/>
        <v>0</v>
      </c>
      <c r="K17" s="107">
        <f t="shared" si="4"/>
        <v>0</v>
      </c>
      <c r="L17" s="107">
        <f t="shared" si="4"/>
        <v>0</v>
      </c>
      <c r="M17" s="107">
        <f>AC30</f>
        <v>0</v>
      </c>
      <c r="N17" s="347"/>
      <c r="O17" s="5"/>
      <c r="P17" s="62"/>
      <c r="Q17" s="62"/>
      <c r="R17" s="151"/>
    </row>
    <row r="18" spans="1:29" x14ac:dyDescent="0.2">
      <c r="A18" s="11"/>
      <c r="B18" s="143" t="s">
        <v>660</v>
      </c>
      <c r="C18" s="75"/>
      <c r="D18" s="132"/>
      <c r="E18" s="79"/>
      <c r="F18" s="107">
        <f t="shared" ref="F18:L18" si="5">V31</f>
        <v>0</v>
      </c>
      <c r="G18" s="107">
        <f t="shared" si="5"/>
        <v>0</v>
      </c>
      <c r="H18" s="334">
        <f t="shared" si="5"/>
        <v>0</v>
      </c>
      <c r="I18" s="107">
        <f t="shared" si="5"/>
        <v>0</v>
      </c>
      <c r="J18" s="107">
        <f t="shared" si="5"/>
        <v>0</v>
      </c>
      <c r="K18" s="107">
        <f t="shared" si="5"/>
        <v>0</v>
      </c>
      <c r="L18" s="107">
        <f t="shared" si="5"/>
        <v>0</v>
      </c>
      <c r="M18" s="107">
        <f>AC31</f>
        <v>0</v>
      </c>
      <c r="N18" s="5"/>
      <c r="O18" s="5"/>
      <c r="P18" s="62"/>
      <c r="Q18" s="62"/>
    </row>
    <row r="19" spans="1:29" x14ac:dyDescent="0.2">
      <c r="A19" s="11"/>
      <c r="B19" s="1606" t="s">
        <v>293</v>
      </c>
      <c r="C19" s="1607"/>
      <c r="D19" s="1607"/>
      <c r="E19" s="1608"/>
      <c r="F19" s="113">
        <f>SUM(F17:F18)</f>
        <v>0</v>
      </c>
      <c r="G19" s="113">
        <f t="shared" ref="G19:M19" si="6">SUM(G17:G18)</f>
        <v>0</v>
      </c>
      <c r="H19" s="113">
        <f t="shared" si="6"/>
        <v>0</v>
      </c>
      <c r="I19" s="113">
        <f t="shared" si="6"/>
        <v>0</v>
      </c>
      <c r="J19" s="113">
        <f t="shared" si="6"/>
        <v>0</v>
      </c>
      <c r="K19" s="113">
        <f t="shared" si="6"/>
        <v>0</v>
      </c>
      <c r="L19" s="113">
        <f t="shared" si="6"/>
        <v>0</v>
      </c>
      <c r="M19" s="113">
        <f t="shared" si="6"/>
        <v>0</v>
      </c>
      <c r="N19" s="5"/>
      <c r="O19" s="5"/>
      <c r="P19" s="62"/>
      <c r="Q19" s="62"/>
    </row>
    <row r="20" spans="1:29" x14ac:dyDescent="0.2">
      <c r="A20" s="11"/>
      <c r="B20" s="867"/>
      <c r="C20" s="61"/>
      <c r="D20" s="61"/>
      <c r="E20" s="69"/>
      <c r="F20" s="592"/>
      <c r="G20" s="592"/>
      <c r="H20" s="1092"/>
      <c r="I20" s="592"/>
      <c r="J20" s="592"/>
      <c r="K20" s="592"/>
      <c r="L20" s="592"/>
      <c r="M20" s="128"/>
      <c r="N20" s="5"/>
      <c r="O20" s="5"/>
      <c r="P20" s="62"/>
      <c r="Q20" s="62"/>
    </row>
    <row r="21" spans="1:29" x14ac:dyDescent="0.2">
      <c r="A21" s="11"/>
      <c r="B21" s="23" t="s">
        <v>25</v>
      </c>
      <c r="C21" s="137"/>
      <c r="D21" s="64"/>
      <c r="E21" s="64"/>
      <c r="F21" s="248">
        <f>F11+F15+F19</f>
        <v>0</v>
      </c>
      <c r="G21" s="248">
        <f t="shared" ref="G21:M21" si="7">G11+G15+G19</f>
        <v>0</v>
      </c>
      <c r="H21" s="248">
        <f t="shared" si="7"/>
        <v>0</v>
      </c>
      <c r="I21" s="248">
        <f t="shared" si="7"/>
        <v>0</v>
      </c>
      <c r="J21" s="248">
        <f t="shared" si="7"/>
        <v>0</v>
      </c>
      <c r="K21" s="248">
        <f t="shared" si="7"/>
        <v>0</v>
      </c>
      <c r="L21" s="248">
        <f t="shared" si="7"/>
        <v>0</v>
      </c>
      <c r="M21" s="248">
        <f t="shared" si="7"/>
        <v>0</v>
      </c>
      <c r="N21" s="347"/>
      <c r="O21" s="5"/>
      <c r="P21" s="62"/>
      <c r="Q21" s="62"/>
    </row>
    <row r="22" spans="1:29" x14ac:dyDescent="0.2">
      <c r="A22" s="11"/>
      <c r="B22" s="62"/>
      <c r="C22" s="14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"/>
      <c r="P22" s="5"/>
      <c r="Q22" s="62"/>
    </row>
    <row r="23" spans="1:29" x14ac:dyDescent="0.2">
      <c r="A23" s="35" t="s">
        <v>17</v>
      </c>
      <c r="B23" s="62"/>
      <c r="C23" s="62"/>
      <c r="D23" s="62"/>
      <c r="E23" s="62"/>
      <c r="F23" s="62"/>
      <c r="G23" s="62"/>
      <c r="H23" s="62"/>
      <c r="I23" s="231">
        <f>SUM(I26:I109)</f>
        <v>0</v>
      </c>
      <c r="J23" s="818">
        <f>SUM(J26:J109)</f>
        <v>0</v>
      </c>
      <c r="K23" s="231">
        <f t="shared" ref="K23" si="8">SUM(K26:K109)</f>
        <v>0</v>
      </c>
      <c r="L23" s="62"/>
      <c r="M23" s="231">
        <f t="shared" ref="M23:P23" si="9">SUM(M26:M109)</f>
        <v>0</v>
      </c>
      <c r="N23" s="231">
        <f t="shared" si="9"/>
        <v>0</v>
      </c>
      <c r="O23" s="231">
        <f t="shared" si="9"/>
        <v>0</v>
      </c>
      <c r="P23" s="231">
        <f t="shared" si="9"/>
        <v>0</v>
      </c>
      <c r="Q23" s="62"/>
    </row>
    <row r="24" spans="1:29" x14ac:dyDescent="0.2">
      <c r="A24" s="1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"/>
      <c r="P24" s="5"/>
      <c r="Q24" s="62"/>
    </row>
    <row r="25" spans="1:29" ht="51.75" customHeight="1" x14ac:dyDescent="0.2">
      <c r="A25" s="176" t="s">
        <v>479</v>
      </c>
      <c r="B25" s="217" t="s">
        <v>478</v>
      </c>
      <c r="C25" s="217" t="s">
        <v>102</v>
      </c>
      <c r="D25" s="217" t="s">
        <v>19</v>
      </c>
      <c r="E25" s="176" t="s">
        <v>28</v>
      </c>
      <c r="F25" s="176" t="s">
        <v>1054</v>
      </c>
      <c r="G25" s="176" t="s">
        <v>1055</v>
      </c>
      <c r="H25" s="176" t="s">
        <v>137</v>
      </c>
      <c r="I25" s="176" t="s">
        <v>235</v>
      </c>
      <c r="J25" s="249" t="s">
        <v>116</v>
      </c>
      <c r="K25" s="199" t="str">
        <f xml:space="preserve"> "Valuation Amount Balance Sheet "&amp;YEAR($B$6)</f>
        <v>Valuation Amount Balance Sheet 1900</v>
      </c>
      <c r="L25" s="176" t="s">
        <v>162</v>
      </c>
      <c r="M25" s="176" t="s">
        <v>104</v>
      </c>
      <c r="N25" s="175" t="s">
        <v>105</v>
      </c>
      <c r="O25" s="199" t="str">
        <f>"Value of Segregated Fund "&amp;YEAR($B$6)</f>
        <v>Value of Segregated Fund 1900</v>
      </c>
      <c r="P25" s="199" t="str">
        <f>"Other Assets at Year End "&amp;YEAR($B$6)</f>
        <v>Other Assets at Year End 1900</v>
      </c>
      <c r="Q25" s="62"/>
      <c r="U25" s="176"/>
      <c r="V25" s="176" t="s">
        <v>236</v>
      </c>
      <c r="W25" s="175" t="s">
        <v>235</v>
      </c>
      <c r="X25" s="217" t="s">
        <v>116</v>
      </c>
      <c r="Y25" s="218" t="str">
        <f xml:space="preserve"> "Balance Sheet "&amp;YEAR($B$6)</f>
        <v>Balance Sheet 1900</v>
      </c>
      <c r="Z25" s="175" t="s">
        <v>104</v>
      </c>
      <c r="AA25" s="175" t="s">
        <v>105</v>
      </c>
      <c r="AB25" s="218" t="str">
        <f>"Value of Segregated Fund "&amp;YEAR($B$6)</f>
        <v>Value of Segregated Fund 1900</v>
      </c>
      <c r="AC25" s="176" t="str">
        <f>"Other Assets at Year End "&amp;YEAR($B$6)</f>
        <v>Other Assets at Year End 1900</v>
      </c>
    </row>
    <row r="26" spans="1:29" x14ac:dyDescent="0.2">
      <c r="A26" s="126"/>
      <c r="B26" s="109"/>
      <c r="C26" s="196"/>
      <c r="D26" s="306"/>
      <c r="E26" s="370"/>
      <c r="F26" s="388"/>
      <c r="G26" s="388"/>
      <c r="H26" s="147"/>
      <c r="I26" s="270"/>
      <c r="J26" s="326"/>
      <c r="K26" s="514">
        <f>I26+J26</f>
        <v>0</v>
      </c>
      <c r="L26" s="271"/>
      <c r="M26" s="271"/>
      <c r="N26" s="270"/>
      <c r="O26" s="257">
        <f t="shared" ref="O26:O57" si="10">IF($H26=Yes,K26,0)</f>
        <v>0</v>
      </c>
      <c r="P26" s="257">
        <f t="shared" ref="P26:P57" si="11">IF(OR(H26=$W$39,ISBLANK(H26)),K26,0)</f>
        <v>0</v>
      </c>
      <c r="Q26" s="62"/>
      <c r="U26" s="119" t="s">
        <v>882</v>
      </c>
      <c r="V26" s="127">
        <f>COUNTIFS($A$26:$A$109,$U$38,$D$26:$D$109,$V$39)</f>
        <v>0</v>
      </c>
      <c r="W26" s="127">
        <f>SUMIFS($I$26:$I$109,$A$26:$A$109,$U$38,$D$26:$D$109,$V$39)</f>
        <v>0</v>
      </c>
      <c r="X26" s="273">
        <f>SUMIFS($J$26:$J$109,$A$26:$A$109,$U$38,$D$26:$D$109,$V$39)</f>
        <v>0</v>
      </c>
      <c r="Y26" s="127">
        <f>SUMIFS($K$26:$K$109,$A$26:$A$109,$U$38,$D$26:$D$109,$V$39)</f>
        <v>0</v>
      </c>
      <c r="Z26" s="127">
        <f>SUMIFS($M$26:$M$109,$A$26:$A$109,$U$38,$D$26:$D$109,$V$39)</f>
        <v>0</v>
      </c>
      <c r="AA26" s="127">
        <f>SUMIFS($N$26:$N$109,$A$26:$A$109,$U$38,$D$26:$D$109,$V$39)</f>
        <v>0</v>
      </c>
      <c r="AB26" s="127">
        <f>SUMIFS($O$26:$O$109,$A$26:$A$109,$U$38,$D$26:$D$109,$V$39)</f>
        <v>0</v>
      </c>
      <c r="AC26" s="127">
        <f>SUMIFS($P$26:$P$109,$A$26:$A$109,$U$38,$D$26:$D$109,$V$39)</f>
        <v>0</v>
      </c>
    </row>
    <row r="27" spans="1:29" x14ac:dyDescent="0.2">
      <c r="A27" s="126"/>
      <c r="B27" s="109"/>
      <c r="C27" s="19"/>
      <c r="D27" s="306"/>
      <c r="E27" s="371"/>
      <c r="F27" s="386"/>
      <c r="G27" s="386"/>
      <c r="H27" s="147"/>
      <c r="I27" s="242"/>
      <c r="J27" s="325"/>
      <c r="K27" s="514">
        <f t="shared" ref="K27:K90" si="12">I27+J27</f>
        <v>0</v>
      </c>
      <c r="L27" s="242"/>
      <c r="M27" s="242"/>
      <c r="N27" s="242"/>
      <c r="O27" s="257">
        <f t="shared" si="10"/>
        <v>0</v>
      </c>
      <c r="P27" s="257">
        <f t="shared" si="11"/>
        <v>0</v>
      </c>
      <c r="Q27" s="62"/>
      <c r="U27" s="119" t="s">
        <v>883</v>
      </c>
      <c r="V27" s="127">
        <f>COUNTIFS($A$26:$A$109,$U$38,$D$26:$D$109,$V$38)</f>
        <v>0</v>
      </c>
      <c r="W27" s="127">
        <f>SUMIFS($I$26:$I$109,$A$26:$A$109,$U$38,$D$26:$D$109,$V$38)</f>
        <v>0</v>
      </c>
      <c r="X27" s="273">
        <f>SUMIFS($J$26:$J$109,$A$26:$A$109,$U$38,$D$26:$D$109,$V$38)</f>
        <v>0</v>
      </c>
      <c r="Y27" s="127">
        <f>SUMIFS($K$26:$K$109,$A$26:$A$109,$U$38,$D$26:$D$109,$V$38)</f>
        <v>0</v>
      </c>
      <c r="Z27" s="127">
        <f>SUMIFS($M$26:$M$109,$A$26:$A$109,$U$38,$D$26:$D$109,$V$38)</f>
        <v>0</v>
      </c>
      <c r="AA27" s="127">
        <f>SUMIFS($N$26:$N$109,$A$26:$A$109,$U$38,$D$26:$D$109,$V$38)</f>
        <v>0</v>
      </c>
      <c r="AB27" s="127">
        <f>SUMIFS($O$26:$O$109,$A$26:$A$109,$U$38,$D$26:$D$109,$V$38)</f>
        <v>0</v>
      </c>
      <c r="AC27" s="127">
        <f>SUMIFS($P$26:$P$109,$A$26:$A$109,$U$38,$D$26:$D$109,$V$38)</f>
        <v>0</v>
      </c>
    </row>
    <row r="28" spans="1:29" x14ac:dyDescent="0.2">
      <c r="A28" s="126"/>
      <c r="B28" s="109"/>
      <c r="C28" s="19"/>
      <c r="D28" s="306"/>
      <c r="E28" s="370"/>
      <c r="F28" s="389"/>
      <c r="G28" s="390"/>
      <c r="H28" s="147"/>
      <c r="I28" s="262"/>
      <c r="J28" s="325"/>
      <c r="K28" s="514">
        <f t="shared" si="12"/>
        <v>0</v>
      </c>
      <c r="L28" s="242"/>
      <c r="M28" s="242"/>
      <c r="N28" s="242"/>
      <c r="O28" s="257">
        <f t="shared" si="10"/>
        <v>0</v>
      </c>
      <c r="P28" s="257">
        <f t="shared" si="11"/>
        <v>0</v>
      </c>
      <c r="Q28" s="62"/>
      <c r="U28" s="1085" t="s">
        <v>293</v>
      </c>
      <c r="V28" s="1099">
        <f>SUM(V26:V27)</f>
        <v>0</v>
      </c>
      <c r="W28" s="1099">
        <f t="shared" ref="W28:AC28" si="13">SUM(W26:W27)</f>
        <v>0</v>
      </c>
      <c r="X28" s="1099">
        <f t="shared" si="13"/>
        <v>0</v>
      </c>
      <c r="Y28" s="1099">
        <f t="shared" si="13"/>
        <v>0</v>
      </c>
      <c r="Z28" s="1099">
        <f t="shared" si="13"/>
        <v>0</v>
      </c>
      <c r="AA28" s="1099">
        <f t="shared" si="13"/>
        <v>0</v>
      </c>
      <c r="AB28" s="1099">
        <f t="shared" si="13"/>
        <v>0</v>
      </c>
      <c r="AC28" s="1099">
        <f t="shared" si="13"/>
        <v>0</v>
      </c>
    </row>
    <row r="29" spans="1:29" x14ac:dyDescent="0.2">
      <c r="A29" s="126"/>
      <c r="B29" s="109"/>
      <c r="C29" s="19"/>
      <c r="D29" s="306"/>
      <c r="E29" s="371"/>
      <c r="F29" s="386"/>
      <c r="G29" s="386"/>
      <c r="H29" s="147"/>
      <c r="I29" s="270"/>
      <c r="J29" s="325"/>
      <c r="K29" s="514">
        <f t="shared" si="12"/>
        <v>0</v>
      </c>
      <c r="L29" s="242"/>
      <c r="M29" s="242"/>
      <c r="N29" s="242"/>
      <c r="O29" s="257">
        <f t="shared" si="10"/>
        <v>0</v>
      </c>
      <c r="P29" s="257">
        <f t="shared" si="11"/>
        <v>0</v>
      </c>
      <c r="Q29" s="62"/>
      <c r="U29" s="78" t="s">
        <v>481</v>
      </c>
      <c r="V29" s="127">
        <f>COUNTIFS($A$26:$A$109,$U$39,$D$26:$D$109,$V$38)</f>
        <v>0</v>
      </c>
      <c r="W29" s="127">
        <f>SUMIFS($I$26:$I$109,$A$26:$A$109,$U$39,$D$26:$D$109,$V$38)</f>
        <v>0</v>
      </c>
      <c r="X29" s="273">
        <f>SUMIFS($J$26:$J$109,$A$26:$A$109,$U$39,$D$26:$D$109,$V$38)</f>
        <v>0</v>
      </c>
      <c r="Y29" s="127">
        <f>SUMIFS($K$26:$K$109,$A$26:$A$109,$U$39,$D$26:$D$109,$V$38)</f>
        <v>0</v>
      </c>
      <c r="Z29" s="127">
        <f>SUMIFS($M$26:$M$109,$A$26:$A$109,$U$39,$D$26:$D$109,$V$38)</f>
        <v>0</v>
      </c>
      <c r="AA29" s="127">
        <f>SUMIFS($N$26:$N$109,$A$26:$A$109,$U$39,$D$26:$D$109,$V$38)</f>
        <v>0</v>
      </c>
      <c r="AB29" s="127">
        <f>SUMIFS($O$26:$O$109,$A$26:$A$109,$U$39,$D$26:$D$109,$V$38)</f>
        <v>0</v>
      </c>
      <c r="AC29" s="127">
        <f>SUMIFS($P$26:$P$109,$A$26:$A$109,$U$39,$D$26:$D$109,$V$38)</f>
        <v>0</v>
      </c>
    </row>
    <row r="30" spans="1:29" x14ac:dyDescent="0.2">
      <c r="A30" s="126"/>
      <c r="B30" s="109"/>
      <c r="C30" s="19"/>
      <c r="D30" s="306"/>
      <c r="E30" s="370"/>
      <c r="F30" s="389"/>
      <c r="G30" s="390"/>
      <c r="H30" s="147"/>
      <c r="I30" s="242"/>
      <c r="J30" s="325"/>
      <c r="K30" s="514">
        <f t="shared" si="12"/>
        <v>0</v>
      </c>
      <c r="L30" s="242"/>
      <c r="M30" s="262"/>
      <c r="N30" s="242"/>
      <c r="O30" s="257">
        <f t="shared" si="10"/>
        <v>0</v>
      </c>
      <c r="P30" s="257">
        <f t="shared" si="11"/>
        <v>0</v>
      </c>
      <c r="Q30" s="62"/>
      <c r="U30" s="119" t="s">
        <v>659</v>
      </c>
      <c r="V30" s="127">
        <f>SUM(COUNTIFS($A$26:$A$109,$U$39,$D$26:$D$109,V39,$L$26:$L$109,{"0";"";"&lt;0"}))</f>
        <v>0</v>
      </c>
      <c r="W30" s="127">
        <f>SUM(SUMIFS($I$26:$I$109,$A$26:$A$109,$U$39,$D$26:$D$109,$V$39,$L$26:$L$109,{"0";"";"&lt;0"}))</f>
        <v>0</v>
      </c>
      <c r="X30" s="273">
        <f>SUM(SUMIFS($J$26:$J$109,$A$26:$A$109,$U$39,$D$26:$D$109,$V$39,$L$26:$L$109,{"0";"";"&lt;0"}))</f>
        <v>0</v>
      </c>
      <c r="Y30" s="127">
        <f>SUM(SUMIFS($K$26:$K$109,$A$26:$A$109,$U$39,$D$26:$D$109,$V$39,$L$26:$L$109,{"0";"";"&lt;0"}))</f>
        <v>0</v>
      </c>
      <c r="Z30" s="127">
        <f>SUM(SUMIFS($M$26:$M$109,$A$26:$A$109,$U$39,$D$26:$D$109,$V$39,$L$26:$L$109,{"0";"";"&lt;0"}))</f>
        <v>0</v>
      </c>
      <c r="AA30" s="127">
        <f>SUM(SUMIFS($N$26:$N$109,$A$26:$A$109,$U$39,$D$26:$D$109,$V$39,$L$26:$L$109,{"0";"";"&lt;0"}))</f>
        <v>0</v>
      </c>
      <c r="AB30" s="127">
        <f>SUM(SUMIFS($O$26:$O$109,$A$26:$A$109,$U$39,$D$26:$D$109,$V$39,$L$26:$L$109,{"0";"";"&lt;0"}))</f>
        <v>0</v>
      </c>
      <c r="AC30" s="127">
        <f>SUM(SUMIFS($P$26:$P$109,$A$26:$A$109,$U$39,$D$26:$D$109,$V$39,$L$26:$L$109,{"0";"";"&lt;0"}))</f>
        <v>0</v>
      </c>
    </row>
    <row r="31" spans="1:29" x14ac:dyDescent="0.2">
      <c r="A31" s="126"/>
      <c r="B31" s="109"/>
      <c r="C31" s="19"/>
      <c r="D31" s="306"/>
      <c r="E31" s="371"/>
      <c r="F31" s="386"/>
      <c r="G31" s="390"/>
      <c r="H31" s="147"/>
      <c r="I31" s="262"/>
      <c r="J31" s="325"/>
      <c r="K31" s="514">
        <f t="shared" si="12"/>
        <v>0</v>
      </c>
      <c r="L31" s="242"/>
      <c r="M31" s="242"/>
      <c r="N31" s="242"/>
      <c r="O31" s="257">
        <f t="shared" si="10"/>
        <v>0</v>
      </c>
      <c r="P31" s="257">
        <f t="shared" si="11"/>
        <v>0</v>
      </c>
      <c r="Q31" s="62"/>
      <c r="U31" s="119" t="s">
        <v>660</v>
      </c>
      <c r="V31" s="127">
        <f>COUNTIFS($A$26:$A$109,$U$39,$D$26:$D$109,$V$39,$L$26:$L$109,"&gt;0")</f>
        <v>0</v>
      </c>
      <c r="W31" s="127">
        <f>SUMIFS($I$26:$I$109,$A$26:$A$109,$U$39,$D$26:$D$109,$V$39,$L$26:$L$109,"&gt;0")</f>
        <v>0</v>
      </c>
      <c r="X31" s="273">
        <f>SUMIFS($J$26:$J$109,$A$26:$A$109,$U$39,$D$26:$D$109,$V$39,$L$26:$L$109,"&gt;0")</f>
        <v>0</v>
      </c>
      <c r="Y31" s="127">
        <f>SUMIFS($K$26:$K$109,$A$26:$A$109,$U$39,$D$26:$D$109,$V$39,$L$26:$L$109,"&gt;0")</f>
        <v>0</v>
      </c>
      <c r="Z31" s="127">
        <f>SUMIFS($M$26:$M$109,$A$26:$A$109,$U$39,$D$26:$D$109,$V$39,$L$26:$L$109,"&gt;0")</f>
        <v>0</v>
      </c>
      <c r="AA31" s="127">
        <f>SUMIFS($N$26:$N$109,$A$26:$A$109,$U$39,$D$26:$D$109,$V$39,$L$26:$L$109,"&gt;0")</f>
        <v>0</v>
      </c>
      <c r="AB31" s="127">
        <f>SUMIFS($O$26:$O$109,$A$26:$A$109,$U$39,$D$26:$D$109,$V$39,$L$26:$L$109,"&gt;0")</f>
        <v>0</v>
      </c>
      <c r="AC31" s="127">
        <f>SUMIFS($P$26:$P$109,$A$26:$A$109,$U$39,$D$26:$D$109,$V$39,$L$26:$L$109,"&gt;0")</f>
        <v>0</v>
      </c>
    </row>
    <row r="32" spans="1:29" x14ac:dyDescent="0.2">
      <c r="A32" s="126"/>
      <c r="B32" s="109"/>
      <c r="C32" s="19"/>
      <c r="D32" s="306"/>
      <c r="E32" s="91"/>
      <c r="F32" s="389"/>
      <c r="G32" s="390"/>
      <c r="H32" s="147"/>
      <c r="I32" s="242"/>
      <c r="J32" s="325"/>
      <c r="K32" s="514">
        <f t="shared" si="12"/>
        <v>0</v>
      </c>
      <c r="L32" s="242"/>
      <c r="M32" s="242"/>
      <c r="N32" s="242"/>
      <c r="O32" s="257">
        <f t="shared" si="10"/>
        <v>0</v>
      </c>
      <c r="P32" s="257">
        <f t="shared" si="11"/>
        <v>0</v>
      </c>
      <c r="Q32" s="62"/>
      <c r="U32" s="123" t="s">
        <v>135</v>
      </c>
      <c r="V32" s="379">
        <f>SUM(V28:V31)</f>
        <v>0</v>
      </c>
      <c r="W32" s="379">
        <f t="shared" ref="W32:AC32" si="14">SUM(W28:W31)</f>
        <v>0</v>
      </c>
      <c r="X32" s="379">
        <f t="shared" si="14"/>
        <v>0</v>
      </c>
      <c r="Y32" s="379">
        <f t="shared" si="14"/>
        <v>0</v>
      </c>
      <c r="Z32" s="379">
        <f t="shared" si="14"/>
        <v>0</v>
      </c>
      <c r="AA32" s="379">
        <f t="shared" si="14"/>
        <v>0</v>
      </c>
      <c r="AB32" s="379">
        <f t="shared" si="14"/>
        <v>0</v>
      </c>
      <c r="AC32" s="379">
        <f t="shared" si="14"/>
        <v>0</v>
      </c>
    </row>
    <row r="33" spans="1:25" x14ac:dyDescent="0.2">
      <c r="A33" s="126"/>
      <c r="B33" s="109"/>
      <c r="C33" s="19"/>
      <c r="D33" s="306"/>
      <c r="E33" s="19"/>
      <c r="F33" s="386"/>
      <c r="G33" s="386"/>
      <c r="H33" s="147"/>
      <c r="I33" s="242"/>
      <c r="J33" s="325"/>
      <c r="K33" s="514">
        <f t="shared" si="12"/>
        <v>0</v>
      </c>
      <c r="L33" s="242"/>
      <c r="M33" s="242"/>
      <c r="N33" s="242"/>
      <c r="O33" s="257">
        <f t="shared" si="10"/>
        <v>0</v>
      </c>
      <c r="P33" s="257">
        <f t="shared" si="11"/>
        <v>0</v>
      </c>
      <c r="Q33" s="62"/>
      <c r="Y33" s="101"/>
    </row>
    <row r="34" spans="1:25" x14ac:dyDescent="0.2">
      <c r="A34" s="126"/>
      <c r="B34" s="109"/>
      <c r="C34" s="19"/>
      <c r="D34" s="306"/>
      <c r="E34" s="19"/>
      <c r="F34" s="386"/>
      <c r="G34" s="386"/>
      <c r="H34" s="147"/>
      <c r="I34" s="242"/>
      <c r="J34" s="325"/>
      <c r="K34" s="514">
        <f t="shared" si="12"/>
        <v>0</v>
      </c>
      <c r="L34" s="242"/>
      <c r="M34" s="242"/>
      <c r="N34" s="242"/>
      <c r="O34" s="257">
        <f t="shared" si="10"/>
        <v>0</v>
      </c>
      <c r="P34" s="257">
        <f t="shared" si="11"/>
        <v>0</v>
      </c>
      <c r="Q34" s="62"/>
    </row>
    <row r="35" spans="1:25" x14ac:dyDescent="0.2">
      <c r="A35" s="126"/>
      <c r="B35" s="109"/>
      <c r="C35" s="19"/>
      <c r="D35" s="306"/>
      <c r="E35" s="19"/>
      <c r="F35" s="386"/>
      <c r="G35" s="386"/>
      <c r="H35" s="147"/>
      <c r="I35" s="242"/>
      <c r="J35" s="325"/>
      <c r="K35" s="514">
        <f t="shared" si="12"/>
        <v>0</v>
      </c>
      <c r="L35" s="242"/>
      <c r="M35" s="242"/>
      <c r="N35" s="242"/>
      <c r="O35" s="257">
        <f t="shared" si="10"/>
        <v>0</v>
      </c>
      <c r="P35" s="257">
        <f t="shared" si="11"/>
        <v>0</v>
      </c>
      <c r="Q35" s="62"/>
    </row>
    <row r="36" spans="1:25" x14ac:dyDescent="0.2">
      <c r="A36" s="126"/>
      <c r="B36" s="109"/>
      <c r="C36" s="19"/>
      <c r="D36" s="306"/>
      <c r="E36" s="19"/>
      <c r="F36" s="386"/>
      <c r="G36" s="386"/>
      <c r="H36" s="147"/>
      <c r="I36" s="242"/>
      <c r="J36" s="325"/>
      <c r="K36" s="514">
        <f t="shared" si="12"/>
        <v>0</v>
      </c>
      <c r="L36" s="242"/>
      <c r="M36" s="242"/>
      <c r="N36" s="242"/>
      <c r="O36" s="257">
        <f t="shared" si="10"/>
        <v>0</v>
      </c>
      <c r="P36" s="257">
        <f t="shared" si="11"/>
        <v>0</v>
      </c>
      <c r="Q36" s="62"/>
    </row>
    <row r="37" spans="1:25" x14ac:dyDescent="0.2">
      <c r="A37" s="126"/>
      <c r="B37" s="109"/>
      <c r="C37" s="19"/>
      <c r="D37" s="306"/>
      <c r="E37" s="19"/>
      <c r="F37" s="386"/>
      <c r="G37" s="386"/>
      <c r="H37" s="147"/>
      <c r="I37" s="242"/>
      <c r="J37" s="325"/>
      <c r="K37" s="514">
        <f t="shared" si="12"/>
        <v>0</v>
      </c>
      <c r="L37" s="242"/>
      <c r="M37" s="242"/>
      <c r="N37" s="242"/>
      <c r="O37" s="257">
        <f t="shared" si="10"/>
        <v>0</v>
      </c>
      <c r="P37" s="257">
        <f t="shared" si="11"/>
        <v>0</v>
      </c>
      <c r="Q37" s="62"/>
      <c r="W37" s="50"/>
    </row>
    <row r="38" spans="1:25" x14ac:dyDescent="0.2">
      <c r="A38" s="126"/>
      <c r="B38" s="109"/>
      <c r="C38" s="19"/>
      <c r="D38" s="306"/>
      <c r="E38" s="19"/>
      <c r="F38" s="386"/>
      <c r="G38" s="386"/>
      <c r="H38" s="147"/>
      <c r="I38" s="242"/>
      <c r="J38" s="325"/>
      <c r="K38" s="514">
        <f t="shared" si="12"/>
        <v>0</v>
      </c>
      <c r="L38" s="242"/>
      <c r="M38" s="242"/>
      <c r="N38" s="242"/>
      <c r="O38" s="257">
        <f t="shared" si="10"/>
        <v>0</v>
      </c>
      <c r="P38" s="257">
        <f t="shared" si="11"/>
        <v>0</v>
      </c>
      <c r="Q38" s="62"/>
      <c r="T38" s="111" t="s">
        <v>319</v>
      </c>
      <c r="U38" s="111" t="s">
        <v>231</v>
      </c>
      <c r="V38" s="111" t="s">
        <v>233</v>
      </c>
      <c r="W38" s="50" t="s">
        <v>30</v>
      </c>
    </row>
    <row r="39" spans="1:25" x14ac:dyDescent="0.2">
      <c r="A39" s="126"/>
      <c r="B39" s="109"/>
      <c r="C39" s="19"/>
      <c r="D39" s="306"/>
      <c r="E39" s="19"/>
      <c r="F39" s="386"/>
      <c r="G39" s="386"/>
      <c r="H39" s="147"/>
      <c r="I39" s="242"/>
      <c r="J39" s="325"/>
      <c r="K39" s="514">
        <f t="shared" si="12"/>
        <v>0</v>
      </c>
      <c r="L39" s="242"/>
      <c r="M39" s="242"/>
      <c r="N39" s="242"/>
      <c r="O39" s="257">
        <f t="shared" si="10"/>
        <v>0</v>
      </c>
      <c r="P39" s="257">
        <f t="shared" si="11"/>
        <v>0</v>
      </c>
      <c r="Q39" s="62"/>
      <c r="T39" s="111" t="s">
        <v>483</v>
      </c>
      <c r="U39" s="111" t="s">
        <v>232</v>
      </c>
      <c r="V39" s="111" t="s">
        <v>234</v>
      </c>
      <c r="W39" s="50" t="s">
        <v>31</v>
      </c>
    </row>
    <row r="40" spans="1:25" x14ac:dyDescent="0.2">
      <c r="A40" s="126"/>
      <c r="B40" s="19"/>
      <c r="C40" s="19"/>
      <c r="D40" s="306"/>
      <c r="E40" s="19"/>
      <c r="F40" s="386"/>
      <c r="G40" s="386"/>
      <c r="H40" s="147"/>
      <c r="I40" s="242"/>
      <c r="J40" s="325"/>
      <c r="K40" s="514">
        <f t="shared" si="12"/>
        <v>0</v>
      </c>
      <c r="L40" s="242"/>
      <c r="M40" s="242"/>
      <c r="N40" s="242"/>
      <c r="O40" s="257">
        <f t="shared" si="10"/>
        <v>0</v>
      </c>
      <c r="P40" s="257">
        <f t="shared" si="11"/>
        <v>0</v>
      </c>
      <c r="Q40" s="62"/>
      <c r="V40" s="111"/>
    </row>
    <row r="41" spans="1:25" x14ac:dyDescent="0.2">
      <c r="A41" s="126"/>
      <c r="B41" s="19"/>
      <c r="C41" s="19"/>
      <c r="D41" s="306"/>
      <c r="E41" s="19"/>
      <c r="F41" s="386"/>
      <c r="G41" s="386"/>
      <c r="H41" s="147"/>
      <c r="I41" s="242"/>
      <c r="J41" s="325"/>
      <c r="K41" s="514">
        <f t="shared" si="12"/>
        <v>0</v>
      </c>
      <c r="L41" s="242"/>
      <c r="M41" s="242"/>
      <c r="N41" s="242"/>
      <c r="O41" s="257">
        <f t="shared" si="10"/>
        <v>0</v>
      </c>
      <c r="P41" s="257">
        <f t="shared" si="11"/>
        <v>0</v>
      </c>
      <c r="Q41" s="62"/>
      <c r="U41" s="210" t="s">
        <v>225</v>
      </c>
      <c r="V41" s="311" t="str">
        <f>"Valuation Amount Balance Sheet "&amp;YEAR($B$6)</f>
        <v>Valuation Amount Balance Sheet 1900</v>
      </c>
      <c r="W41" s="312" t="s">
        <v>224</v>
      </c>
      <c r="X41" s="312" t="str">
        <f>"Other Assets at Year End "&amp;YEAR($B$6)</f>
        <v>Other Assets at Year End 1900</v>
      </c>
    </row>
    <row r="42" spans="1:25" x14ac:dyDescent="0.2">
      <c r="A42" s="126"/>
      <c r="B42" s="19"/>
      <c r="C42" s="19"/>
      <c r="D42" s="306"/>
      <c r="E42" s="19"/>
      <c r="F42" s="386"/>
      <c r="G42" s="386"/>
      <c r="H42" s="147"/>
      <c r="I42" s="242"/>
      <c r="J42" s="325"/>
      <c r="K42" s="514">
        <f t="shared" si="12"/>
        <v>0</v>
      </c>
      <c r="L42" s="242"/>
      <c r="M42" s="242"/>
      <c r="N42" s="242"/>
      <c r="O42" s="257">
        <f t="shared" si="10"/>
        <v>0</v>
      </c>
      <c r="P42" s="257">
        <f t="shared" si="11"/>
        <v>0</v>
      </c>
      <c r="Q42" s="62"/>
      <c r="U42" s="222" t="s">
        <v>231</v>
      </c>
      <c r="V42" s="221">
        <f>+Y28</f>
        <v>0</v>
      </c>
      <c r="W42" s="221">
        <f>+AB28</f>
        <v>0</v>
      </c>
      <c r="X42" s="221">
        <f>+AC28</f>
        <v>0</v>
      </c>
    </row>
    <row r="43" spans="1:25" x14ac:dyDescent="0.2">
      <c r="A43" s="126"/>
      <c r="B43" s="19"/>
      <c r="C43" s="19"/>
      <c r="D43" s="306"/>
      <c r="E43" s="19"/>
      <c r="F43" s="386"/>
      <c r="G43" s="386"/>
      <c r="H43" s="147"/>
      <c r="I43" s="242"/>
      <c r="J43" s="325"/>
      <c r="K43" s="514">
        <f t="shared" si="12"/>
        <v>0</v>
      </c>
      <c r="L43" s="242"/>
      <c r="M43" s="242"/>
      <c r="N43" s="242"/>
      <c r="O43" s="257">
        <f t="shared" si="10"/>
        <v>0</v>
      </c>
      <c r="P43" s="257">
        <f t="shared" si="11"/>
        <v>0</v>
      </c>
      <c r="Q43" s="62"/>
      <c r="U43" s="222" t="s">
        <v>481</v>
      </c>
      <c r="V43" s="221">
        <f>Y29</f>
        <v>0</v>
      </c>
      <c r="W43" s="221">
        <f>AB29</f>
        <v>0</v>
      </c>
      <c r="X43" s="221">
        <f>AC29</f>
        <v>0</v>
      </c>
    </row>
    <row r="44" spans="1:25" x14ac:dyDescent="0.2">
      <c r="A44" s="126"/>
      <c r="B44" s="19"/>
      <c r="C44" s="19"/>
      <c r="D44" s="306"/>
      <c r="E44" s="19"/>
      <c r="F44" s="386"/>
      <c r="G44" s="386"/>
      <c r="H44" s="147"/>
      <c r="I44" s="242"/>
      <c r="J44" s="325"/>
      <c r="K44" s="514">
        <f t="shared" si="12"/>
        <v>0</v>
      </c>
      <c r="L44" s="242"/>
      <c r="M44" s="242"/>
      <c r="N44" s="242"/>
      <c r="O44" s="257">
        <f t="shared" si="10"/>
        <v>0</v>
      </c>
      <c r="P44" s="257">
        <f t="shared" si="11"/>
        <v>0</v>
      </c>
      <c r="Q44" s="62"/>
      <c r="U44" s="222" t="s">
        <v>482</v>
      </c>
      <c r="V44" s="221">
        <f>+Y30</f>
        <v>0</v>
      </c>
      <c r="W44" s="221">
        <f>+AB30</f>
        <v>0</v>
      </c>
      <c r="X44" s="221">
        <f>+AC30</f>
        <v>0</v>
      </c>
    </row>
    <row r="45" spans="1:25" x14ac:dyDescent="0.2">
      <c r="A45" s="126"/>
      <c r="B45" s="19"/>
      <c r="C45" s="19"/>
      <c r="D45" s="306"/>
      <c r="E45" s="19"/>
      <c r="F45" s="386"/>
      <c r="G45" s="386"/>
      <c r="H45" s="147"/>
      <c r="I45" s="242"/>
      <c r="J45" s="325"/>
      <c r="K45" s="514">
        <f t="shared" si="12"/>
        <v>0</v>
      </c>
      <c r="L45" s="242"/>
      <c r="M45" s="242"/>
      <c r="N45" s="242"/>
      <c r="O45" s="257">
        <f t="shared" si="10"/>
        <v>0</v>
      </c>
      <c r="P45" s="257">
        <f t="shared" si="11"/>
        <v>0</v>
      </c>
      <c r="Q45" s="62"/>
      <c r="U45" s="222" t="s">
        <v>480</v>
      </c>
      <c r="V45" s="221">
        <f>SUMIFS($K$26:$K$109,$A$26:$A$109,$U$39,$D$26:$D$109,$V$39,$L$26:$L$109,"&gt;0")</f>
        <v>0</v>
      </c>
      <c r="W45" s="221">
        <f>SUMIFS($O$26:$O$109,$A$26:$A$109,$U$39,$D$26:$D$109,$V$39,$L$26:$L$109,"&gt;0")</f>
        <v>0</v>
      </c>
      <c r="X45" s="221">
        <f>SUMIFS($P$26:$P$109,$A$26:$A$109,$U$39,$D$26:$D$109,$V$39,$L$26:$L$109,"&gt;0")</f>
        <v>0</v>
      </c>
    </row>
    <row r="46" spans="1:25" x14ac:dyDescent="0.2">
      <c r="A46" s="126"/>
      <c r="B46" s="19"/>
      <c r="C46" s="19"/>
      <c r="D46" s="306"/>
      <c r="E46" s="19"/>
      <c r="F46" s="386"/>
      <c r="G46" s="386"/>
      <c r="H46" s="147"/>
      <c r="I46" s="242"/>
      <c r="J46" s="325"/>
      <c r="K46" s="514">
        <f t="shared" si="12"/>
        <v>0</v>
      </c>
      <c r="L46" s="242"/>
      <c r="M46" s="242"/>
      <c r="N46" s="242"/>
      <c r="O46" s="257">
        <f t="shared" si="10"/>
        <v>0</v>
      </c>
      <c r="P46" s="257">
        <f t="shared" si="11"/>
        <v>0</v>
      </c>
      <c r="Q46" s="62"/>
      <c r="U46" s="222" t="s">
        <v>16</v>
      </c>
      <c r="V46" s="221">
        <f>SUM(V42:V45)</f>
        <v>0</v>
      </c>
      <c r="W46" s="221">
        <f>SUM(W42:W45)</f>
        <v>0</v>
      </c>
      <c r="X46" s="221">
        <f>SUM(X42:X45)</f>
        <v>0</v>
      </c>
    </row>
    <row r="47" spans="1:25" x14ac:dyDescent="0.2">
      <c r="A47" s="126"/>
      <c r="B47" s="19"/>
      <c r="C47" s="19"/>
      <c r="D47" s="306"/>
      <c r="E47" s="19"/>
      <c r="F47" s="386"/>
      <c r="G47" s="386"/>
      <c r="H47" s="147"/>
      <c r="I47" s="242"/>
      <c r="J47" s="325"/>
      <c r="K47" s="514">
        <f t="shared" si="12"/>
        <v>0</v>
      </c>
      <c r="L47" s="242"/>
      <c r="M47" s="242"/>
      <c r="N47" s="242"/>
      <c r="O47" s="257">
        <f t="shared" si="10"/>
        <v>0</v>
      </c>
      <c r="P47" s="257">
        <f t="shared" si="11"/>
        <v>0</v>
      </c>
      <c r="Q47" s="62"/>
    </row>
    <row r="48" spans="1:25" x14ac:dyDescent="0.2">
      <c r="A48" s="126"/>
      <c r="B48" s="19"/>
      <c r="C48" s="19"/>
      <c r="D48" s="306"/>
      <c r="E48" s="19"/>
      <c r="F48" s="386"/>
      <c r="G48" s="386"/>
      <c r="H48" s="147"/>
      <c r="I48" s="242"/>
      <c r="J48" s="325"/>
      <c r="K48" s="514">
        <f t="shared" si="12"/>
        <v>0</v>
      </c>
      <c r="L48" s="242"/>
      <c r="M48" s="242"/>
      <c r="N48" s="242"/>
      <c r="O48" s="257">
        <f t="shared" si="10"/>
        <v>0</v>
      </c>
      <c r="P48" s="257">
        <f t="shared" si="11"/>
        <v>0</v>
      </c>
      <c r="Q48" s="62"/>
      <c r="U48" s="575"/>
    </row>
    <row r="49" spans="1:17" x14ac:dyDescent="0.2">
      <c r="A49" s="126"/>
      <c r="B49" s="19"/>
      <c r="C49" s="19"/>
      <c r="D49" s="306"/>
      <c r="E49" s="19"/>
      <c r="F49" s="386"/>
      <c r="G49" s="386"/>
      <c r="H49" s="147"/>
      <c r="I49" s="242"/>
      <c r="J49" s="325"/>
      <c r="K49" s="514">
        <f t="shared" si="12"/>
        <v>0</v>
      </c>
      <c r="L49" s="242"/>
      <c r="M49" s="242"/>
      <c r="N49" s="242"/>
      <c r="O49" s="257">
        <f t="shared" si="10"/>
        <v>0</v>
      </c>
      <c r="P49" s="257">
        <f t="shared" si="11"/>
        <v>0</v>
      </c>
      <c r="Q49" s="62"/>
    </row>
    <row r="50" spans="1:17" x14ac:dyDescent="0.2">
      <c r="A50" s="126"/>
      <c r="B50" s="19"/>
      <c r="C50" s="19"/>
      <c r="D50" s="306"/>
      <c r="E50" s="19"/>
      <c r="F50" s="386"/>
      <c r="G50" s="386"/>
      <c r="H50" s="147"/>
      <c r="I50" s="242"/>
      <c r="J50" s="325"/>
      <c r="K50" s="514">
        <f t="shared" si="12"/>
        <v>0</v>
      </c>
      <c r="L50" s="242"/>
      <c r="M50" s="242"/>
      <c r="N50" s="242"/>
      <c r="O50" s="257">
        <f t="shared" si="10"/>
        <v>0</v>
      </c>
      <c r="P50" s="257">
        <f t="shared" si="11"/>
        <v>0</v>
      </c>
      <c r="Q50" s="62"/>
    </row>
    <row r="51" spans="1:17" x14ac:dyDescent="0.2">
      <c r="A51" s="126"/>
      <c r="B51" s="19"/>
      <c r="C51" s="19"/>
      <c r="D51" s="306"/>
      <c r="E51" s="19"/>
      <c r="F51" s="386"/>
      <c r="G51" s="386"/>
      <c r="H51" s="147"/>
      <c r="I51" s="242"/>
      <c r="J51" s="325"/>
      <c r="K51" s="514">
        <f t="shared" si="12"/>
        <v>0</v>
      </c>
      <c r="L51" s="242"/>
      <c r="M51" s="242"/>
      <c r="N51" s="242"/>
      <c r="O51" s="257">
        <f t="shared" si="10"/>
        <v>0</v>
      </c>
      <c r="P51" s="257">
        <f t="shared" si="11"/>
        <v>0</v>
      </c>
      <c r="Q51" s="62"/>
    </row>
    <row r="52" spans="1:17" x14ac:dyDescent="0.2">
      <c r="A52" s="126"/>
      <c r="B52" s="19"/>
      <c r="C52" s="19"/>
      <c r="D52" s="306"/>
      <c r="E52" s="19"/>
      <c r="F52" s="386"/>
      <c r="G52" s="386"/>
      <c r="H52" s="147"/>
      <c r="I52" s="242"/>
      <c r="J52" s="325"/>
      <c r="K52" s="514">
        <f t="shared" si="12"/>
        <v>0</v>
      </c>
      <c r="L52" s="242"/>
      <c r="M52" s="242"/>
      <c r="N52" s="242"/>
      <c r="O52" s="257">
        <f t="shared" si="10"/>
        <v>0</v>
      </c>
      <c r="P52" s="257">
        <f t="shared" si="11"/>
        <v>0</v>
      </c>
      <c r="Q52" s="62"/>
    </row>
    <row r="53" spans="1:17" x14ac:dyDescent="0.2">
      <c r="A53" s="126"/>
      <c r="B53" s="19"/>
      <c r="C53" s="19"/>
      <c r="D53" s="306"/>
      <c r="E53" s="19"/>
      <c r="F53" s="386"/>
      <c r="G53" s="386"/>
      <c r="H53" s="147"/>
      <c r="I53" s="242"/>
      <c r="J53" s="325"/>
      <c r="K53" s="514">
        <f t="shared" si="12"/>
        <v>0</v>
      </c>
      <c r="L53" s="242"/>
      <c r="M53" s="242"/>
      <c r="N53" s="242"/>
      <c r="O53" s="257">
        <f t="shared" si="10"/>
        <v>0</v>
      </c>
      <c r="P53" s="257">
        <f t="shared" si="11"/>
        <v>0</v>
      </c>
      <c r="Q53" s="62"/>
    </row>
    <row r="54" spans="1:17" x14ac:dyDescent="0.2">
      <c r="A54" s="126"/>
      <c r="B54" s="19"/>
      <c r="C54" s="19"/>
      <c r="D54" s="306"/>
      <c r="E54" s="19"/>
      <c r="F54" s="386"/>
      <c r="G54" s="386"/>
      <c r="H54" s="147"/>
      <c r="I54" s="242"/>
      <c r="J54" s="325"/>
      <c r="K54" s="514">
        <f t="shared" si="12"/>
        <v>0</v>
      </c>
      <c r="L54" s="242"/>
      <c r="M54" s="242"/>
      <c r="N54" s="242"/>
      <c r="O54" s="257">
        <f t="shared" si="10"/>
        <v>0</v>
      </c>
      <c r="P54" s="257">
        <f t="shared" si="11"/>
        <v>0</v>
      </c>
      <c r="Q54" s="62"/>
    </row>
    <row r="55" spans="1:17" x14ac:dyDescent="0.2">
      <c r="A55" s="126"/>
      <c r="B55" s="19"/>
      <c r="C55" s="19"/>
      <c r="D55" s="306"/>
      <c r="E55" s="19"/>
      <c r="F55" s="386"/>
      <c r="G55" s="386"/>
      <c r="H55" s="147"/>
      <c r="I55" s="242"/>
      <c r="J55" s="325"/>
      <c r="K55" s="514">
        <f t="shared" si="12"/>
        <v>0</v>
      </c>
      <c r="L55" s="242"/>
      <c r="M55" s="242"/>
      <c r="N55" s="242"/>
      <c r="O55" s="257">
        <f t="shared" si="10"/>
        <v>0</v>
      </c>
      <c r="P55" s="257">
        <f t="shared" si="11"/>
        <v>0</v>
      </c>
      <c r="Q55" s="62"/>
    </row>
    <row r="56" spans="1:17" x14ac:dyDescent="0.2">
      <c r="A56" s="126"/>
      <c r="B56" s="19"/>
      <c r="C56" s="19"/>
      <c r="D56" s="306"/>
      <c r="E56" s="19"/>
      <c r="F56" s="386"/>
      <c r="G56" s="386"/>
      <c r="H56" s="147"/>
      <c r="I56" s="242"/>
      <c r="J56" s="325"/>
      <c r="K56" s="514">
        <f t="shared" si="12"/>
        <v>0</v>
      </c>
      <c r="L56" s="242"/>
      <c r="M56" s="242"/>
      <c r="N56" s="242"/>
      <c r="O56" s="257">
        <f t="shared" si="10"/>
        <v>0</v>
      </c>
      <c r="P56" s="257">
        <f t="shared" si="11"/>
        <v>0</v>
      </c>
      <c r="Q56" s="62"/>
    </row>
    <row r="57" spans="1:17" x14ac:dyDescent="0.2">
      <c r="A57" s="126"/>
      <c r="B57" s="19"/>
      <c r="C57" s="19"/>
      <c r="D57" s="306"/>
      <c r="E57" s="19"/>
      <c r="F57" s="386"/>
      <c r="G57" s="386"/>
      <c r="H57" s="147"/>
      <c r="I57" s="242"/>
      <c r="J57" s="325"/>
      <c r="K57" s="514">
        <f t="shared" si="12"/>
        <v>0</v>
      </c>
      <c r="L57" s="242"/>
      <c r="M57" s="242"/>
      <c r="N57" s="242"/>
      <c r="O57" s="257">
        <f t="shared" si="10"/>
        <v>0</v>
      </c>
      <c r="P57" s="257">
        <f t="shared" si="11"/>
        <v>0</v>
      </c>
      <c r="Q57" s="62"/>
    </row>
    <row r="58" spans="1:17" x14ac:dyDescent="0.2">
      <c r="A58" s="126"/>
      <c r="B58" s="19"/>
      <c r="C58" s="19"/>
      <c r="D58" s="306"/>
      <c r="E58" s="19"/>
      <c r="F58" s="386"/>
      <c r="G58" s="386"/>
      <c r="H58" s="147"/>
      <c r="I58" s="242"/>
      <c r="J58" s="325"/>
      <c r="K58" s="514">
        <f t="shared" si="12"/>
        <v>0</v>
      </c>
      <c r="L58" s="242"/>
      <c r="M58" s="242"/>
      <c r="N58" s="242"/>
      <c r="O58" s="257">
        <f t="shared" ref="O58:O89" si="15">IF($H58=Yes,K58,0)</f>
        <v>0</v>
      </c>
      <c r="P58" s="257">
        <f t="shared" ref="P58:P89" si="16">IF(OR(H58=$W$39,ISBLANK(H58)),K58,0)</f>
        <v>0</v>
      </c>
      <c r="Q58" s="62"/>
    </row>
    <row r="59" spans="1:17" x14ac:dyDescent="0.2">
      <c r="A59" s="126"/>
      <c r="B59" s="19"/>
      <c r="C59" s="19"/>
      <c r="D59" s="306"/>
      <c r="E59" s="19"/>
      <c r="F59" s="386"/>
      <c r="G59" s="386"/>
      <c r="H59" s="147"/>
      <c r="I59" s="242"/>
      <c r="J59" s="325"/>
      <c r="K59" s="514">
        <f t="shared" si="12"/>
        <v>0</v>
      </c>
      <c r="L59" s="242"/>
      <c r="M59" s="242"/>
      <c r="N59" s="242"/>
      <c r="O59" s="257">
        <f t="shared" si="15"/>
        <v>0</v>
      </c>
      <c r="P59" s="257">
        <f t="shared" si="16"/>
        <v>0</v>
      </c>
      <c r="Q59" s="62"/>
    </row>
    <row r="60" spans="1:17" x14ac:dyDescent="0.2">
      <c r="A60" s="126"/>
      <c r="B60" s="19"/>
      <c r="C60" s="19"/>
      <c r="D60" s="306"/>
      <c r="E60" s="19"/>
      <c r="F60" s="386"/>
      <c r="G60" s="386"/>
      <c r="H60" s="147"/>
      <c r="I60" s="242"/>
      <c r="J60" s="325"/>
      <c r="K60" s="514">
        <f t="shared" si="12"/>
        <v>0</v>
      </c>
      <c r="L60" s="242"/>
      <c r="M60" s="242"/>
      <c r="N60" s="242"/>
      <c r="O60" s="257">
        <f t="shared" si="15"/>
        <v>0</v>
      </c>
      <c r="P60" s="257">
        <f t="shared" si="16"/>
        <v>0</v>
      </c>
      <c r="Q60" s="62"/>
    </row>
    <row r="61" spans="1:17" x14ac:dyDescent="0.2">
      <c r="A61" s="126"/>
      <c r="B61" s="19"/>
      <c r="C61" s="19"/>
      <c r="D61" s="306"/>
      <c r="E61" s="19"/>
      <c r="F61" s="386"/>
      <c r="G61" s="386"/>
      <c r="H61" s="147"/>
      <c r="I61" s="242"/>
      <c r="J61" s="325"/>
      <c r="K61" s="514">
        <f t="shared" si="12"/>
        <v>0</v>
      </c>
      <c r="L61" s="242"/>
      <c r="M61" s="242"/>
      <c r="N61" s="242"/>
      <c r="O61" s="257">
        <f t="shared" si="15"/>
        <v>0</v>
      </c>
      <c r="P61" s="257">
        <f t="shared" si="16"/>
        <v>0</v>
      </c>
      <c r="Q61" s="62"/>
    </row>
    <row r="62" spans="1:17" x14ac:dyDescent="0.2">
      <c r="A62" s="126"/>
      <c r="B62" s="19"/>
      <c r="C62" s="19"/>
      <c r="D62" s="306"/>
      <c r="E62" s="19"/>
      <c r="F62" s="386"/>
      <c r="G62" s="386"/>
      <c r="H62" s="147"/>
      <c r="I62" s="242"/>
      <c r="J62" s="325"/>
      <c r="K62" s="514">
        <f t="shared" si="12"/>
        <v>0</v>
      </c>
      <c r="L62" s="242"/>
      <c r="M62" s="242"/>
      <c r="N62" s="242"/>
      <c r="O62" s="257">
        <f t="shared" si="15"/>
        <v>0</v>
      </c>
      <c r="P62" s="257">
        <f t="shared" si="16"/>
        <v>0</v>
      </c>
      <c r="Q62" s="62"/>
    </row>
    <row r="63" spans="1:17" x14ac:dyDescent="0.2">
      <c r="A63" s="126"/>
      <c r="B63" s="19"/>
      <c r="C63" s="19"/>
      <c r="D63" s="306"/>
      <c r="E63" s="19"/>
      <c r="F63" s="386"/>
      <c r="G63" s="386"/>
      <c r="H63" s="147"/>
      <c r="I63" s="242"/>
      <c r="J63" s="325"/>
      <c r="K63" s="514">
        <f t="shared" si="12"/>
        <v>0</v>
      </c>
      <c r="L63" s="242"/>
      <c r="M63" s="242"/>
      <c r="N63" s="242"/>
      <c r="O63" s="257">
        <f t="shared" si="15"/>
        <v>0</v>
      </c>
      <c r="P63" s="257">
        <f t="shared" si="16"/>
        <v>0</v>
      </c>
      <c r="Q63" s="62"/>
    </row>
    <row r="64" spans="1:17" x14ac:dyDescent="0.2">
      <c r="A64" s="126"/>
      <c r="B64" s="19"/>
      <c r="C64" s="19"/>
      <c r="D64" s="306"/>
      <c r="E64" s="19"/>
      <c r="F64" s="386"/>
      <c r="G64" s="386"/>
      <c r="H64" s="147"/>
      <c r="I64" s="242"/>
      <c r="J64" s="325"/>
      <c r="K64" s="514">
        <f t="shared" si="12"/>
        <v>0</v>
      </c>
      <c r="L64" s="242"/>
      <c r="M64" s="242"/>
      <c r="N64" s="242"/>
      <c r="O64" s="257">
        <f t="shared" si="15"/>
        <v>0</v>
      </c>
      <c r="P64" s="257">
        <f t="shared" si="16"/>
        <v>0</v>
      </c>
      <c r="Q64" s="62"/>
    </row>
    <row r="65" spans="1:17" x14ac:dyDescent="0.2">
      <c r="A65" s="126"/>
      <c r="B65" s="19"/>
      <c r="C65" s="19"/>
      <c r="D65" s="306"/>
      <c r="E65" s="19"/>
      <c r="F65" s="386"/>
      <c r="G65" s="386"/>
      <c r="H65" s="147"/>
      <c r="I65" s="242"/>
      <c r="J65" s="325"/>
      <c r="K65" s="514">
        <f t="shared" si="12"/>
        <v>0</v>
      </c>
      <c r="L65" s="242"/>
      <c r="M65" s="242"/>
      <c r="N65" s="242"/>
      <c r="O65" s="257">
        <f t="shared" si="15"/>
        <v>0</v>
      </c>
      <c r="P65" s="257">
        <f t="shared" si="16"/>
        <v>0</v>
      </c>
      <c r="Q65" s="62"/>
    </row>
    <row r="66" spans="1:17" x14ac:dyDescent="0.2">
      <c r="A66" s="126"/>
      <c r="B66" s="19"/>
      <c r="C66" s="19"/>
      <c r="D66" s="306"/>
      <c r="E66" s="19"/>
      <c r="F66" s="386"/>
      <c r="G66" s="386"/>
      <c r="H66" s="147"/>
      <c r="I66" s="242"/>
      <c r="J66" s="325"/>
      <c r="K66" s="514">
        <f t="shared" si="12"/>
        <v>0</v>
      </c>
      <c r="L66" s="242"/>
      <c r="M66" s="242"/>
      <c r="N66" s="242"/>
      <c r="O66" s="257">
        <f t="shared" si="15"/>
        <v>0</v>
      </c>
      <c r="P66" s="257">
        <f t="shared" si="16"/>
        <v>0</v>
      </c>
      <c r="Q66" s="62"/>
    </row>
    <row r="67" spans="1:17" x14ac:dyDescent="0.2">
      <c r="A67" s="126"/>
      <c r="B67" s="19"/>
      <c r="C67" s="19"/>
      <c r="D67" s="306"/>
      <c r="E67" s="19"/>
      <c r="F67" s="386"/>
      <c r="G67" s="386"/>
      <c r="H67" s="147"/>
      <c r="I67" s="242"/>
      <c r="J67" s="325"/>
      <c r="K67" s="514">
        <f t="shared" si="12"/>
        <v>0</v>
      </c>
      <c r="L67" s="242"/>
      <c r="M67" s="242"/>
      <c r="N67" s="242"/>
      <c r="O67" s="257">
        <f t="shared" si="15"/>
        <v>0</v>
      </c>
      <c r="P67" s="257">
        <f t="shared" si="16"/>
        <v>0</v>
      </c>
      <c r="Q67" s="62"/>
    </row>
    <row r="68" spans="1:17" x14ac:dyDescent="0.2">
      <c r="A68" s="126"/>
      <c r="B68" s="19"/>
      <c r="C68" s="19"/>
      <c r="D68" s="306"/>
      <c r="E68" s="19"/>
      <c r="F68" s="386"/>
      <c r="G68" s="386"/>
      <c r="H68" s="147"/>
      <c r="I68" s="242"/>
      <c r="J68" s="325"/>
      <c r="K68" s="514">
        <f t="shared" si="12"/>
        <v>0</v>
      </c>
      <c r="L68" s="242"/>
      <c r="M68" s="242"/>
      <c r="N68" s="242"/>
      <c r="O68" s="257">
        <f t="shared" si="15"/>
        <v>0</v>
      </c>
      <c r="P68" s="257">
        <f t="shared" si="16"/>
        <v>0</v>
      </c>
      <c r="Q68" s="62"/>
    </row>
    <row r="69" spans="1:17" x14ac:dyDescent="0.2">
      <c r="A69" s="126"/>
      <c r="B69" s="19"/>
      <c r="C69" s="19"/>
      <c r="D69" s="306"/>
      <c r="E69" s="19"/>
      <c r="F69" s="386"/>
      <c r="G69" s="386"/>
      <c r="H69" s="147"/>
      <c r="I69" s="242"/>
      <c r="J69" s="325"/>
      <c r="K69" s="514">
        <f t="shared" si="12"/>
        <v>0</v>
      </c>
      <c r="L69" s="242"/>
      <c r="M69" s="242"/>
      <c r="N69" s="242"/>
      <c r="O69" s="257">
        <f t="shared" si="15"/>
        <v>0</v>
      </c>
      <c r="P69" s="257">
        <f t="shared" si="16"/>
        <v>0</v>
      </c>
      <c r="Q69" s="62"/>
    </row>
    <row r="70" spans="1:17" x14ac:dyDescent="0.2">
      <c r="A70" s="126"/>
      <c r="B70" s="19"/>
      <c r="C70" s="19"/>
      <c r="D70" s="306"/>
      <c r="E70" s="19"/>
      <c r="F70" s="386"/>
      <c r="G70" s="386"/>
      <c r="H70" s="147"/>
      <c r="I70" s="242"/>
      <c r="J70" s="325"/>
      <c r="K70" s="514">
        <f t="shared" si="12"/>
        <v>0</v>
      </c>
      <c r="L70" s="242"/>
      <c r="M70" s="242"/>
      <c r="N70" s="242"/>
      <c r="O70" s="257">
        <f t="shared" si="15"/>
        <v>0</v>
      </c>
      <c r="P70" s="257">
        <f t="shared" si="16"/>
        <v>0</v>
      </c>
      <c r="Q70" s="62"/>
    </row>
    <row r="71" spans="1:17" x14ac:dyDescent="0.2">
      <c r="A71" s="126"/>
      <c r="B71" s="19"/>
      <c r="C71" s="19"/>
      <c r="D71" s="306"/>
      <c r="E71" s="19"/>
      <c r="F71" s="386"/>
      <c r="G71" s="386"/>
      <c r="H71" s="147"/>
      <c r="I71" s="242"/>
      <c r="J71" s="325"/>
      <c r="K71" s="514">
        <f t="shared" si="12"/>
        <v>0</v>
      </c>
      <c r="L71" s="242"/>
      <c r="M71" s="242"/>
      <c r="N71" s="242"/>
      <c r="O71" s="257">
        <f t="shared" si="15"/>
        <v>0</v>
      </c>
      <c r="P71" s="257">
        <f t="shared" si="16"/>
        <v>0</v>
      </c>
      <c r="Q71" s="62"/>
    </row>
    <row r="72" spans="1:17" x14ac:dyDescent="0.2">
      <c r="A72" s="126"/>
      <c r="B72" s="19"/>
      <c r="C72" s="19"/>
      <c r="D72" s="306"/>
      <c r="E72" s="19"/>
      <c r="F72" s="386"/>
      <c r="G72" s="386"/>
      <c r="H72" s="147"/>
      <c r="I72" s="242"/>
      <c r="J72" s="325"/>
      <c r="K72" s="514">
        <f t="shared" si="12"/>
        <v>0</v>
      </c>
      <c r="L72" s="242"/>
      <c r="M72" s="242"/>
      <c r="N72" s="242"/>
      <c r="O72" s="257">
        <f t="shared" si="15"/>
        <v>0</v>
      </c>
      <c r="P72" s="257">
        <f t="shared" si="16"/>
        <v>0</v>
      </c>
      <c r="Q72" s="62"/>
    </row>
    <row r="73" spans="1:17" x14ac:dyDescent="0.2">
      <c r="A73" s="126"/>
      <c r="B73" s="19"/>
      <c r="C73" s="19"/>
      <c r="D73" s="306"/>
      <c r="E73" s="19"/>
      <c r="F73" s="386"/>
      <c r="G73" s="386"/>
      <c r="H73" s="147"/>
      <c r="I73" s="242"/>
      <c r="J73" s="325"/>
      <c r="K73" s="514">
        <f t="shared" si="12"/>
        <v>0</v>
      </c>
      <c r="L73" s="242"/>
      <c r="M73" s="242"/>
      <c r="N73" s="242"/>
      <c r="O73" s="257">
        <f t="shared" si="15"/>
        <v>0</v>
      </c>
      <c r="P73" s="257">
        <f t="shared" si="16"/>
        <v>0</v>
      </c>
      <c r="Q73" s="62"/>
    </row>
    <row r="74" spans="1:17" x14ac:dyDescent="0.2">
      <c r="A74" s="126"/>
      <c r="B74" s="19"/>
      <c r="C74" s="19"/>
      <c r="D74" s="306"/>
      <c r="E74" s="19"/>
      <c r="F74" s="386"/>
      <c r="G74" s="386"/>
      <c r="H74" s="147"/>
      <c r="I74" s="242"/>
      <c r="J74" s="325"/>
      <c r="K74" s="514">
        <f t="shared" si="12"/>
        <v>0</v>
      </c>
      <c r="L74" s="242"/>
      <c r="M74" s="242"/>
      <c r="N74" s="242"/>
      <c r="O74" s="257">
        <f t="shared" si="15"/>
        <v>0</v>
      </c>
      <c r="P74" s="257">
        <f t="shared" si="16"/>
        <v>0</v>
      </c>
      <c r="Q74" s="62"/>
    </row>
    <row r="75" spans="1:17" x14ac:dyDescent="0.2">
      <c r="A75" s="126"/>
      <c r="B75" s="19"/>
      <c r="C75" s="19"/>
      <c r="D75" s="306"/>
      <c r="E75" s="19"/>
      <c r="F75" s="386"/>
      <c r="G75" s="386"/>
      <c r="H75" s="147"/>
      <c r="I75" s="242"/>
      <c r="J75" s="325"/>
      <c r="K75" s="514">
        <f t="shared" si="12"/>
        <v>0</v>
      </c>
      <c r="L75" s="242"/>
      <c r="M75" s="242"/>
      <c r="N75" s="242"/>
      <c r="O75" s="257">
        <f t="shared" si="15"/>
        <v>0</v>
      </c>
      <c r="P75" s="257">
        <f t="shared" si="16"/>
        <v>0</v>
      </c>
      <c r="Q75" s="62"/>
    </row>
    <row r="76" spans="1:17" x14ac:dyDescent="0.2">
      <c r="A76" s="126"/>
      <c r="B76" s="19"/>
      <c r="C76" s="19"/>
      <c r="D76" s="306"/>
      <c r="E76" s="19"/>
      <c r="F76" s="386"/>
      <c r="G76" s="386"/>
      <c r="H76" s="147"/>
      <c r="I76" s="242"/>
      <c r="J76" s="325"/>
      <c r="K76" s="514">
        <f t="shared" si="12"/>
        <v>0</v>
      </c>
      <c r="L76" s="242"/>
      <c r="M76" s="242"/>
      <c r="N76" s="242"/>
      <c r="O76" s="257">
        <f t="shared" si="15"/>
        <v>0</v>
      </c>
      <c r="P76" s="257">
        <f t="shared" si="16"/>
        <v>0</v>
      </c>
      <c r="Q76" s="62"/>
    </row>
    <row r="77" spans="1:17" x14ac:dyDescent="0.2">
      <c r="A77" s="126"/>
      <c r="B77" s="19"/>
      <c r="C77" s="19"/>
      <c r="D77" s="306"/>
      <c r="E77" s="19"/>
      <c r="F77" s="386"/>
      <c r="G77" s="386"/>
      <c r="H77" s="147"/>
      <c r="I77" s="242"/>
      <c r="J77" s="325"/>
      <c r="K77" s="514">
        <f t="shared" si="12"/>
        <v>0</v>
      </c>
      <c r="L77" s="242"/>
      <c r="M77" s="242"/>
      <c r="N77" s="242"/>
      <c r="O77" s="257">
        <f t="shared" si="15"/>
        <v>0</v>
      </c>
      <c r="P77" s="257">
        <f t="shared" si="16"/>
        <v>0</v>
      </c>
      <c r="Q77" s="62"/>
    </row>
    <row r="78" spans="1:17" x14ac:dyDescent="0.2">
      <c r="A78" s="126"/>
      <c r="B78" s="19"/>
      <c r="C78" s="19"/>
      <c r="D78" s="306"/>
      <c r="E78" s="19"/>
      <c r="F78" s="386"/>
      <c r="G78" s="386"/>
      <c r="H78" s="147"/>
      <c r="I78" s="242"/>
      <c r="J78" s="325"/>
      <c r="K78" s="514">
        <f t="shared" si="12"/>
        <v>0</v>
      </c>
      <c r="L78" s="242"/>
      <c r="M78" s="242"/>
      <c r="N78" s="242"/>
      <c r="O78" s="257">
        <f t="shared" si="15"/>
        <v>0</v>
      </c>
      <c r="P78" s="257">
        <f t="shared" si="16"/>
        <v>0</v>
      </c>
      <c r="Q78" s="62"/>
    </row>
    <row r="79" spans="1:17" x14ac:dyDescent="0.2">
      <c r="A79" s="126"/>
      <c r="B79" s="19"/>
      <c r="C79" s="19"/>
      <c r="D79" s="306"/>
      <c r="E79" s="19"/>
      <c r="F79" s="386"/>
      <c r="G79" s="386"/>
      <c r="H79" s="147"/>
      <c r="I79" s="242"/>
      <c r="J79" s="325"/>
      <c r="K79" s="514">
        <f t="shared" si="12"/>
        <v>0</v>
      </c>
      <c r="L79" s="242"/>
      <c r="M79" s="242"/>
      <c r="N79" s="242"/>
      <c r="O79" s="257">
        <f t="shared" si="15"/>
        <v>0</v>
      </c>
      <c r="P79" s="257">
        <f t="shared" si="16"/>
        <v>0</v>
      </c>
      <c r="Q79" s="62"/>
    </row>
    <row r="80" spans="1:17" x14ac:dyDescent="0.2">
      <c r="A80" s="126"/>
      <c r="B80" s="19"/>
      <c r="C80" s="19"/>
      <c r="D80" s="306"/>
      <c r="E80" s="19"/>
      <c r="F80" s="386"/>
      <c r="G80" s="386"/>
      <c r="H80" s="147"/>
      <c r="I80" s="242"/>
      <c r="J80" s="325"/>
      <c r="K80" s="514">
        <f t="shared" si="12"/>
        <v>0</v>
      </c>
      <c r="L80" s="242"/>
      <c r="M80" s="242"/>
      <c r="N80" s="242"/>
      <c r="O80" s="257">
        <f t="shared" si="15"/>
        <v>0</v>
      </c>
      <c r="P80" s="257">
        <f t="shared" si="16"/>
        <v>0</v>
      </c>
      <c r="Q80" s="62"/>
    </row>
    <row r="81" spans="1:17" x14ac:dyDescent="0.2">
      <c r="A81" s="126"/>
      <c r="B81" s="19"/>
      <c r="C81" s="19"/>
      <c r="D81" s="306"/>
      <c r="E81" s="19"/>
      <c r="F81" s="386"/>
      <c r="G81" s="386"/>
      <c r="H81" s="147"/>
      <c r="I81" s="242"/>
      <c r="J81" s="325"/>
      <c r="K81" s="514">
        <f t="shared" si="12"/>
        <v>0</v>
      </c>
      <c r="L81" s="242"/>
      <c r="M81" s="242"/>
      <c r="N81" s="242"/>
      <c r="O81" s="257">
        <f t="shared" si="15"/>
        <v>0</v>
      </c>
      <c r="P81" s="257">
        <f t="shared" si="16"/>
        <v>0</v>
      </c>
      <c r="Q81" s="62"/>
    </row>
    <row r="82" spans="1:17" x14ac:dyDescent="0.2">
      <c r="A82" s="126"/>
      <c r="B82" s="19"/>
      <c r="C82" s="19"/>
      <c r="D82" s="306"/>
      <c r="E82" s="19"/>
      <c r="F82" s="386"/>
      <c r="G82" s="386"/>
      <c r="H82" s="147"/>
      <c r="I82" s="242"/>
      <c r="J82" s="325"/>
      <c r="K82" s="514">
        <f t="shared" si="12"/>
        <v>0</v>
      </c>
      <c r="L82" s="242"/>
      <c r="M82" s="242"/>
      <c r="N82" s="242"/>
      <c r="O82" s="257">
        <f t="shared" si="15"/>
        <v>0</v>
      </c>
      <c r="P82" s="257">
        <f t="shared" si="16"/>
        <v>0</v>
      </c>
      <c r="Q82" s="62"/>
    </row>
    <row r="83" spans="1:17" x14ac:dyDescent="0.2">
      <c r="A83" s="126"/>
      <c r="B83" s="19"/>
      <c r="C83" s="19"/>
      <c r="D83" s="306"/>
      <c r="E83" s="19"/>
      <c r="F83" s="386"/>
      <c r="G83" s="386"/>
      <c r="H83" s="147"/>
      <c r="I83" s="242"/>
      <c r="J83" s="325"/>
      <c r="K83" s="514">
        <f t="shared" si="12"/>
        <v>0</v>
      </c>
      <c r="L83" s="242"/>
      <c r="M83" s="242"/>
      <c r="N83" s="242"/>
      <c r="O83" s="257">
        <f t="shared" si="15"/>
        <v>0</v>
      </c>
      <c r="P83" s="257">
        <f t="shared" si="16"/>
        <v>0</v>
      </c>
      <c r="Q83" s="62"/>
    </row>
    <row r="84" spans="1:17" x14ac:dyDescent="0.2">
      <c r="A84" s="126"/>
      <c r="B84" s="19"/>
      <c r="C84" s="19"/>
      <c r="D84" s="306"/>
      <c r="E84" s="19"/>
      <c r="F84" s="386"/>
      <c r="G84" s="386"/>
      <c r="H84" s="147"/>
      <c r="I84" s="242"/>
      <c r="J84" s="325"/>
      <c r="K84" s="514">
        <f t="shared" si="12"/>
        <v>0</v>
      </c>
      <c r="L84" s="242"/>
      <c r="M84" s="242"/>
      <c r="N84" s="242"/>
      <c r="O84" s="257">
        <f t="shared" si="15"/>
        <v>0</v>
      </c>
      <c r="P84" s="257">
        <f t="shared" si="16"/>
        <v>0</v>
      </c>
      <c r="Q84" s="62"/>
    </row>
    <row r="85" spans="1:17" x14ac:dyDescent="0.2">
      <c r="A85" s="126"/>
      <c r="B85" s="19"/>
      <c r="C85" s="19"/>
      <c r="D85" s="306"/>
      <c r="E85" s="19"/>
      <c r="F85" s="386"/>
      <c r="G85" s="386"/>
      <c r="H85" s="147"/>
      <c r="I85" s="242"/>
      <c r="J85" s="325"/>
      <c r="K85" s="514">
        <f t="shared" si="12"/>
        <v>0</v>
      </c>
      <c r="L85" s="242"/>
      <c r="M85" s="242"/>
      <c r="N85" s="242"/>
      <c r="O85" s="257">
        <f t="shared" si="15"/>
        <v>0</v>
      </c>
      <c r="P85" s="257">
        <f t="shared" si="16"/>
        <v>0</v>
      </c>
      <c r="Q85" s="62"/>
    </row>
    <row r="86" spans="1:17" x14ac:dyDescent="0.2">
      <c r="A86" s="126"/>
      <c r="B86" s="19"/>
      <c r="C86" s="19"/>
      <c r="D86" s="306"/>
      <c r="E86" s="19"/>
      <c r="F86" s="386"/>
      <c r="G86" s="386"/>
      <c r="H86" s="147"/>
      <c r="I86" s="242"/>
      <c r="J86" s="325"/>
      <c r="K86" s="514">
        <f t="shared" si="12"/>
        <v>0</v>
      </c>
      <c r="L86" s="242"/>
      <c r="M86" s="242"/>
      <c r="N86" s="242"/>
      <c r="O86" s="257">
        <f t="shared" si="15"/>
        <v>0</v>
      </c>
      <c r="P86" s="257">
        <f t="shared" si="16"/>
        <v>0</v>
      </c>
      <c r="Q86" s="62"/>
    </row>
    <row r="87" spans="1:17" x14ac:dyDescent="0.2">
      <c r="A87" s="126"/>
      <c r="B87" s="19"/>
      <c r="C87" s="19"/>
      <c r="D87" s="306"/>
      <c r="E87" s="19"/>
      <c r="F87" s="386"/>
      <c r="G87" s="386"/>
      <c r="H87" s="147"/>
      <c r="I87" s="242"/>
      <c r="J87" s="325"/>
      <c r="K87" s="514">
        <f t="shared" si="12"/>
        <v>0</v>
      </c>
      <c r="L87" s="242"/>
      <c r="M87" s="242"/>
      <c r="N87" s="242"/>
      <c r="O87" s="257">
        <f t="shared" si="15"/>
        <v>0</v>
      </c>
      <c r="P87" s="257">
        <f t="shared" si="16"/>
        <v>0</v>
      </c>
      <c r="Q87" s="62"/>
    </row>
    <row r="88" spans="1:17" x14ac:dyDescent="0.2">
      <c r="A88" s="126"/>
      <c r="B88" s="19"/>
      <c r="C88" s="19"/>
      <c r="D88" s="306"/>
      <c r="E88" s="19"/>
      <c r="F88" s="386"/>
      <c r="G88" s="386"/>
      <c r="H88" s="147"/>
      <c r="I88" s="242"/>
      <c r="J88" s="325"/>
      <c r="K88" s="514">
        <f t="shared" si="12"/>
        <v>0</v>
      </c>
      <c r="L88" s="242"/>
      <c r="M88" s="242"/>
      <c r="N88" s="242"/>
      <c r="O88" s="257">
        <f t="shared" si="15"/>
        <v>0</v>
      </c>
      <c r="P88" s="257">
        <f t="shared" si="16"/>
        <v>0</v>
      </c>
      <c r="Q88" s="62"/>
    </row>
    <row r="89" spans="1:17" x14ac:dyDescent="0.2">
      <c r="A89" s="126"/>
      <c r="B89" s="19"/>
      <c r="C89" s="19"/>
      <c r="D89" s="306"/>
      <c r="E89" s="19"/>
      <c r="F89" s="386"/>
      <c r="G89" s="386"/>
      <c r="H89" s="147"/>
      <c r="I89" s="242"/>
      <c r="J89" s="325"/>
      <c r="K89" s="514">
        <f t="shared" si="12"/>
        <v>0</v>
      </c>
      <c r="L89" s="242"/>
      <c r="M89" s="242"/>
      <c r="N89" s="242"/>
      <c r="O89" s="257">
        <f t="shared" si="15"/>
        <v>0</v>
      </c>
      <c r="P89" s="257">
        <f t="shared" si="16"/>
        <v>0</v>
      </c>
      <c r="Q89" s="62"/>
    </row>
    <row r="90" spans="1:17" x14ac:dyDescent="0.2">
      <c r="A90" s="126"/>
      <c r="B90" s="19"/>
      <c r="C90" s="19"/>
      <c r="D90" s="306"/>
      <c r="E90" s="19"/>
      <c r="F90" s="386"/>
      <c r="G90" s="386"/>
      <c r="H90" s="147"/>
      <c r="I90" s="242"/>
      <c r="J90" s="325"/>
      <c r="K90" s="514">
        <f t="shared" si="12"/>
        <v>0</v>
      </c>
      <c r="L90" s="242"/>
      <c r="M90" s="242"/>
      <c r="N90" s="242"/>
      <c r="O90" s="257">
        <f t="shared" ref="O90:O109" si="17">IF($H90=Yes,K90,0)</f>
        <v>0</v>
      </c>
      <c r="P90" s="257">
        <f t="shared" ref="P90:P109" si="18">IF(OR(H90=$W$39,ISBLANK(H90)),K90,0)</f>
        <v>0</v>
      </c>
      <c r="Q90" s="62"/>
    </row>
    <row r="91" spans="1:17" x14ac:dyDescent="0.2">
      <c r="A91" s="126"/>
      <c r="B91" s="19"/>
      <c r="C91" s="19"/>
      <c r="D91" s="306"/>
      <c r="E91" s="19"/>
      <c r="F91" s="386"/>
      <c r="G91" s="386"/>
      <c r="H91" s="147"/>
      <c r="I91" s="242"/>
      <c r="J91" s="325"/>
      <c r="K91" s="514">
        <f t="shared" ref="K91:K109" si="19">I91+J91</f>
        <v>0</v>
      </c>
      <c r="L91" s="242"/>
      <c r="M91" s="242"/>
      <c r="N91" s="242"/>
      <c r="O91" s="257">
        <f t="shared" si="17"/>
        <v>0</v>
      </c>
      <c r="P91" s="257">
        <f t="shared" si="18"/>
        <v>0</v>
      </c>
      <c r="Q91" s="62"/>
    </row>
    <row r="92" spans="1:17" x14ac:dyDescent="0.2">
      <c r="A92" s="126"/>
      <c r="B92" s="19"/>
      <c r="C92" s="19"/>
      <c r="D92" s="306"/>
      <c r="E92" s="19"/>
      <c r="F92" s="386"/>
      <c r="G92" s="386"/>
      <c r="H92" s="147"/>
      <c r="I92" s="242"/>
      <c r="J92" s="325"/>
      <c r="K92" s="514">
        <f t="shared" si="19"/>
        <v>0</v>
      </c>
      <c r="L92" s="242"/>
      <c r="M92" s="242"/>
      <c r="N92" s="242"/>
      <c r="O92" s="257">
        <f t="shared" si="17"/>
        <v>0</v>
      </c>
      <c r="P92" s="257">
        <f t="shared" si="18"/>
        <v>0</v>
      </c>
      <c r="Q92" s="62"/>
    </row>
    <row r="93" spans="1:17" x14ac:dyDescent="0.2">
      <c r="A93" s="126"/>
      <c r="B93" s="19"/>
      <c r="C93" s="19"/>
      <c r="D93" s="306"/>
      <c r="E93" s="19"/>
      <c r="F93" s="386"/>
      <c r="G93" s="386"/>
      <c r="H93" s="147"/>
      <c r="I93" s="242"/>
      <c r="J93" s="325"/>
      <c r="K93" s="514">
        <f t="shared" si="19"/>
        <v>0</v>
      </c>
      <c r="L93" s="242"/>
      <c r="M93" s="242"/>
      <c r="N93" s="242"/>
      <c r="O93" s="257">
        <f t="shared" si="17"/>
        <v>0</v>
      </c>
      <c r="P93" s="257">
        <f t="shared" si="18"/>
        <v>0</v>
      </c>
      <c r="Q93" s="62"/>
    </row>
    <row r="94" spans="1:17" x14ac:dyDescent="0.2">
      <c r="A94" s="126"/>
      <c r="B94" s="19"/>
      <c r="C94" s="19"/>
      <c r="D94" s="306"/>
      <c r="E94" s="19"/>
      <c r="F94" s="386"/>
      <c r="G94" s="386"/>
      <c r="H94" s="147"/>
      <c r="I94" s="242"/>
      <c r="J94" s="325"/>
      <c r="K94" s="514">
        <f t="shared" si="19"/>
        <v>0</v>
      </c>
      <c r="L94" s="242"/>
      <c r="M94" s="242"/>
      <c r="N94" s="242"/>
      <c r="O94" s="257">
        <f t="shared" si="17"/>
        <v>0</v>
      </c>
      <c r="P94" s="257">
        <f t="shared" si="18"/>
        <v>0</v>
      </c>
      <c r="Q94" s="62"/>
    </row>
    <row r="95" spans="1:17" x14ac:dyDescent="0.2">
      <c r="A95" s="126"/>
      <c r="B95" s="19"/>
      <c r="C95" s="19"/>
      <c r="D95" s="306"/>
      <c r="E95" s="19"/>
      <c r="F95" s="386"/>
      <c r="G95" s="386"/>
      <c r="H95" s="147"/>
      <c r="I95" s="242"/>
      <c r="J95" s="325"/>
      <c r="K95" s="514">
        <f t="shared" si="19"/>
        <v>0</v>
      </c>
      <c r="L95" s="242"/>
      <c r="M95" s="242"/>
      <c r="N95" s="242"/>
      <c r="O95" s="257">
        <f t="shared" si="17"/>
        <v>0</v>
      </c>
      <c r="P95" s="257">
        <f t="shared" si="18"/>
        <v>0</v>
      </c>
      <c r="Q95" s="62"/>
    </row>
    <row r="96" spans="1:17" x14ac:dyDescent="0.2">
      <c r="A96" s="126"/>
      <c r="B96" s="19"/>
      <c r="C96" s="19"/>
      <c r="D96" s="306"/>
      <c r="E96" s="19"/>
      <c r="F96" s="386"/>
      <c r="G96" s="386"/>
      <c r="H96" s="147"/>
      <c r="I96" s="242"/>
      <c r="J96" s="325"/>
      <c r="K96" s="514">
        <f t="shared" si="19"/>
        <v>0</v>
      </c>
      <c r="L96" s="242"/>
      <c r="M96" s="242"/>
      <c r="N96" s="242"/>
      <c r="O96" s="257">
        <f t="shared" si="17"/>
        <v>0</v>
      </c>
      <c r="P96" s="257">
        <f t="shared" si="18"/>
        <v>0</v>
      </c>
      <c r="Q96" s="62"/>
    </row>
    <row r="97" spans="1:17" x14ac:dyDescent="0.2">
      <c r="A97" s="126"/>
      <c r="B97" s="19"/>
      <c r="C97" s="19"/>
      <c r="D97" s="306"/>
      <c r="E97" s="19"/>
      <c r="F97" s="386"/>
      <c r="G97" s="386"/>
      <c r="H97" s="147"/>
      <c r="I97" s="242"/>
      <c r="J97" s="325"/>
      <c r="K97" s="514">
        <f t="shared" si="19"/>
        <v>0</v>
      </c>
      <c r="L97" s="242"/>
      <c r="M97" s="242"/>
      <c r="N97" s="242"/>
      <c r="O97" s="257">
        <f t="shared" si="17"/>
        <v>0</v>
      </c>
      <c r="P97" s="257">
        <f t="shared" si="18"/>
        <v>0</v>
      </c>
      <c r="Q97" s="62"/>
    </row>
    <row r="98" spans="1:17" x14ac:dyDescent="0.2">
      <c r="A98" s="126"/>
      <c r="B98" s="19"/>
      <c r="C98" s="19"/>
      <c r="D98" s="306"/>
      <c r="E98" s="19"/>
      <c r="F98" s="386"/>
      <c r="G98" s="386"/>
      <c r="H98" s="147"/>
      <c r="I98" s="242"/>
      <c r="J98" s="325"/>
      <c r="K98" s="514">
        <f t="shared" si="19"/>
        <v>0</v>
      </c>
      <c r="L98" s="242"/>
      <c r="M98" s="242"/>
      <c r="N98" s="242"/>
      <c r="O98" s="257">
        <f t="shared" si="17"/>
        <v>0</v>
      </c>
      <c r="P98" s="257">
        <f t="shared" si="18"/>
        <v>0</v>
      </c>
      <c r="Q98" s="62"/>
    </row>
    <row r="99" spans="1:17" x14ac:dyDescent="0.2">
      <c r="A99" s="126"/>
      <c r="B99" s="19"/>
      <c r="C99" s="19"/>
      <c r="D99" s="306"/>
      <c r="E99" s="19"/>
      <c r="F99" s="386"/>
      <c r="G99" s="386"/>
      <c r="H99" s="147"/>
      <c r="I99" s="242"/>
      <c r="J99" s="325"/>
      <c r="K99" s="514">
        <f t="shared" si="19"/>
        <v>0</v>
      </c>
      <c r="L99" s="242"/>
      <c r="M99" s="242"/>
      <c r="N99" s="242"/>
      <c r="O99" s="257">
        <f t="shared" si="17"/>
        <v>0</v>
      </c>
      <c r="P99" s="257">
        <f t="shared" si="18"/>
        <v>0</v>
      </c>
      <c r="Q99" s="62"/>
    </row>
    <row r="100" spans="1:17" x14ac:dyDescent="0.2">
      <c r="A100" s="126"/>
      <c r="B100" s="19"/>
      <c r="C100" s="19"/>
      <c r="D100" s="306"/>
      <c r="E100" s="19"/>
      <c r="F100" s="386"/>
      <c r="G100" s="386"/>
      <c r="H100" s="147"/>
      <c r="I100" s="242"/>
      <c r="J100" s="325"/>
      <c r="K100" s="514">
        <f t="shared" si="19"/>
        <v>0</v>
      </c>
      <c r="L100" s="242"/>
      <c r="M100" s="242"/>
      <c r="N100" s="242"/>
      <c r="O100" s="257">
        <f t="shared" si="17"/>
        <v>0</v>
      </c>
      <c r="P100" s="257">
        <f t="shared" si="18"/>
        <v>0</v>
      </c>
      <c r="Q100" s="62"/>
    </row>
    <row r="101" spans="1:17" x14ac:dyDescent="0.2">
      <c r="A101" s="126"/>
      <c r="B101" s="19"/>
      <c r="C101" s="19"/>
      <c r="D101" s="306"/>
      <c r="E101" s="19"/>
      <c r="F101" s="386"/>
      <c r="G101" s="386"/>
      <c r="H101" s="147"/>
      <c r="I101" s="242"/>
      <c r="J101" s="325"/>
      <c r="K101" s="514">
        <f t="shared" si="19"/>
        <v>0</v>
      </c>
      <c r="L101" s="242"/>
      <c r="M101" s="242"/>
      <c r="N101" s="242"/>
      <c r="O101" s="257">
        <f t="shared" si="17"/>
        <v>0</v>
      </c>
      <c r="P101" s="257">
        <f t="shared" si="18"/>
        <v>0</v>
      </c>
      <c r="Q101" s="62"/>
    </row>
    <row r="102" spans="1:17" x14ac:dyDescent="0.2">
      <c r="A102" s="126"/>
      <c r="B102" s="19"/>
      <c r="C102" s="19"/>
      <c r="D102" s="306"/>
      <c r="E102" s="19"/>
      <c r="F102" s="386"/>
      <c r="G102" s="386"/>
      <c r="H102" s="147"/>
      <c r="I102" s="242"/>
      <c r="J102" s="325"/>
      <c r="K102" s="514">
        <f t="shared" si="19"/>
        <v>0</v>
      </c>
      <c r="L102" s="242"/>
      <c r="M102" s="242"/>
      <c r="N102" s="242"/>
      <c r="O102" s="257">
        <f t="shared" si="17"/>
        <v>0</v>
      </c>
      <c r="P102" s="257">
        <f t="shared" si="18"/>
        <v>0</v>
      </c>
      <c r="Q102" s="62"/>
    </row>
    <row r="103" spans="1:17" x14ac:dyDescent="0.2">
      <c r="A103" s="126"/>
      <c r="B103" s="19"/>
      <c r="C103" s="19"/>
      <c r="D103" s="306"/>
      <c r="E103" s="19"/>
      <c r="F103" s="386"/>
      <c r="G103" s="386"/>
      <c r="H103" s="147"/>
      <c r="I103" s="242"/>
      <c r="J103" s="325"/>
      <c r="K103" s="514">
        <f t="shared" si="19"/>
        <v>0</v>
      </c>
      <c r="L103" s="242"/>
      <c r="M103" s="242"/>
      <c r="N103" s="242"/>
      <c r="O103" s="257">
        <f t="shared" si="17"/>
        <v>0</v>
      </c>
      <c r="P103" s="257">
        <f t="shared" si="18"/>
        <v>0</v>
      </c>
      <c r="Q103" s="62"/>
    </row>
    <row r="104" spans="1:17" x14ac:dyDescent="0.2">
      <c r="A104" s="126"/>
      <c r="B104" s="19"/>
      <c r="C104" s="19"/>
      <c r="D104" s="306"/>
      <c r="E104" s="19"/>
      <c r="F104" s="386"/>
      <c r="G104" s="386"/>
      <c r="H104" s="147"/>
      <c r="I104" s="242"/>
      <c r="J104" s="325"/>
      <c r="K104" s="514">
        <f t="shared" si="19"/>
        <v>0</v>
      </c>
      <c r="L104" s="242"/>
      <c r="M104" s="242"/>
      <c r="N104" s="242"/>
      <c r="O104" s="257">
        <f t="shared" si="17"/>
        <v>0</v>
      </c>
      <c r="P104" s="257">
        <f t="shared" si="18"/>
        <v>0</v>
      </c>
      <c r="Q104" s="62"/>
    </row>
    <row r="105" spans="1:17" x14ac:dyDescent="0.2">
      <c r="A105" s="126"/>
      <c r="B105" s="19"/>
      <c r="C105" s="19"/>
      <c r="D105" s="306"/>
      <c r="E105" s="19"/>
      <c r="F105" s="386"/>
      <c r="G105" s="386"/>
      <c r="H105" s="147"/>
      <c r="I105" s="242"/>
      <c r="J105" s="325"/>
      <c r="K105" s="514">
        <f t="shared" si="19"/>
        <v>0</v>
      </c>
      <c r="L105" s="242"/>
      <c r="M105" s="242"/>
      <c r="N105" s="242"/>
      <c r="O105" s="257">
        <f t="shared" si="17"/>
        <v>0</v>
      </c>
      <c r="P105" s="257">
        <f t="shared" si="18"/>
        <v>0</v>
      </c>
      <c r="Q105" s="62"/>
    </row>
    <row r="106" spans="1:17" x14ac:dyDescent="0.2">
      <c r="A106" s="126"/>
      <c r="B106" s="19"/>
      <c r="C106" s="19"/>
      <c r="D106" s="306"/>
      <c r="E106" s="19"/>
      <c r="F106" s="386"/>
      <c r="G106" s="386"/>
      <c r="H106" s="147"/>
      <c r="I106" s="242"/>
      <c r="J106" s="325"/>
      <c r="K106" s="514">
        <f t="shared" si="19"/>
        <v>0</v>
      </c>
      <c r="L106" s="242"/>
      <c r="M106" s="242"/>
      <c r="N106" s="242"/>
      <c r="O106" s="257">
        <f t="shared" si="17"/>
        <v>0</v>
      </c>
      <c r="P106" s="257">
        <f t="shared" si="18"/>
        <v>0</v>
      </c>
      <c r="Q106" s="62"/>
    </row>
    <row r="107" spans="1:17" x14ac:dyDescent="0.2">
      <c r="A107" s="126"/>
      <c r="B107" s="19"/>
      <c r="C107" s="19"/>
      <c r="D107" s="306"/>
      <c r="E107" s="19"/>
      <c r="F107" s="386"/>
      <c r="G107" s="386"/>
      <c r="H107" s="147"/>
      <c r="I107" s="242"/>
      <c r="J107" s="325"/>
      <c r="K107" s="514">
        <f t="shared" si="19"/>
        <v>0</v>
      </c>
      <c r="L107" s="242"/>
      <c r="M107" s="242"/>
      <c r="N107" s="242"/>
      <c r="O107" s="257">
        <f t="shared" si="17"/>
        <v>0</v>
      </c>
      <c r="P107" s="257">
        <f t="shared" si="18"/>
        <v>0</v>
      </c>
      <c r="Q107" s="62"/>
    </row>
    <row r="108" spans="1:17" x14ac:dyDescent="0.2">
      <c r="A108" s="126"/>
      <c r="B108" s="19"/>
      <c r="C108" s="19"/>
      <c r="D108" s="306"/>
      <c r="E108" s="19"/>
      <c r="F108" s="386"/>
      <c r="G108" s="386"/>
      <c r="H108" s="147"/>
      <c r="I108" s="242"/>
      <c r="J108" s="325"/>
      <c r="K108" s="514">
        <f t="shared" si="19"/>
        <v>0</v>
      </c>
      <c r="L108" s="242"/>
      <c r="M108" s="242"/>
      <c r="N108" s="242"/>
      <c r="O108" s="257">
        <f t="shared" si="17"/>
        <v>0</v>
      </c>
      <c r="P108" s="257">
        <f t="shared" si="18"/>
        <v>0</v>
      </c>
      <c r="Q108" s="62"/>
    </row>
    <row r="109" spans="1:17" x14ac:dyDescent="0.2">
      <c r="A109" s="126"/>
      <c r="B109" s="19"/>
      <c r="C109" s="19"/>
      <c r="D109" s="306"/>
      <c r="E109" s="19"/>
      <c r="F109" s="386"/>
      <c r="G109" s="386"/>
      <c r="H109" s="147"/>
      <c r="I109" s="242"/>
      <c r="J109" s="325"/>
      <c r="K109" s="514">
        <f t="shared" si="19"/>
        <v>0</v>
      </c>
      <c r="L109" s="242"/>
      <c r="M109" s="242"/>
      <c r="N109" s="242"/>
      <c r="O109" s="257">
        <f t="shared" si="17"/>
        <v>0</v>
      </c>
      <c r="P109" s="257">
        <f t="shared" si="18"/>
        <v>0</v>
      </c>
      <c r="Q109" s="62"/>
    </row>
    <row r="110" spans="1:17" hidden="1" x14ac:dyDescent="0.2"/>
    <row r="111" spans="1:17" hidden="1" x14ac:dyDescent="0.2"/>
    <row r="112" spans="1:17" hidden="1" x14ac:dyDescent="0.2"/>
    <row r="113" hidden="1" x14ac:dyDescent="0.2"/>
    <row r="114" hidden="1" x14ac:dyDescent="0.2"/>
    <row r="115" hidden="1" x14ac:dyDescent="0.2"/>
  </sheetData>
  <sheetProtection algorithmName="SHA-512" hashValue="34IEQTLo2FiWZzlwGWTgUrtMDxlXaOR2xs3lZyZv/s9nGQbcoZwByG+jf/jN/krGS0Po8GK0Q6k16EWBdUt4Ow==" saltValue="eSbkU/Df1rT8M094PCGyHA==" spinCount="100000" sheet="1" objects="1" scenarios="1"/>
  <customSheetViews>
    <customSheetView guid="{955C557A-7F90-490E-8541-15C267AE1C49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1"/>
      <headerFooter alignWithMargins="0"/>
    </customSheetView>
    <customSheetView guid="{3CB8DAD1-80E2-4E9C-84BD-27D8B69F8B89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2"/>
      <headerFooter alignWithMargins="0"/>
    </customSheetView>
    <customSheetView guid="{A2854B6E-33EC-489B-B912-5CA634073191}" scale="90" fitToPage="1" topLeftCell="A7">
      <selection activeCell="G31" sqref="G31"/>
      <pageMargins left="0.75" right="0.75" top="0.72" bottom="0.83" header="0.5" footer="0.5"/>
      <printOptions horizontalCentered="1"/>
      <pageSetup paperSize="5" orientation="landscape" horizontalDpi="1200" r:id="rId3"/>
      <headerFooter alignWithMargins="0"/>
    </customSheetView>
  </customSheetViews>
  <mergeCells count="2">
    <mergeCell ref="B19:E19"/>
    <mergeCell ref="B15:E15"/>
  </mergeCells>
  <dataValidations count="9">
    <dataValidation type="decimal" operator="lessThanOrEqual" allowBlank="1" showInputMessage="1" showErrorMessage="1" errorTitle="Numbers Only" error="You can only enter numbers in these cells.To re input a number, press Cancel or Retry and  delete, and then re enter a valid number_x000a_" sqref="N26 N30 N28 I30 I32 I28 L28 L26 L32 N32">
      <formula1>50000000000</formula1>
    </dataValidation>
    <dataValidation type="decimal" operator="lessThanOrEqual" allowBlank="1" showInputMessage="1" showErrorMessage="1" errorTitle="Numbers Only" error="You can only enter numbers in these cells.To re input a number, press Cancel  or Retry and  delete, and then re enter a valid number_x000a_" sqref="N29 I33:I109 N31 N27 L29:L31 I31 I26:I27 I29 J26:K109 L27 L33:L109 N33:N109">
      <formula1>50000000000</formula1>
    </dataValidation>
    <dataValidation type="list" allowBlank="1" showInputMessage="1" showErrorMessage="1" sqref="A26:A109">
      <formula1>$U$38:$U$39</formula1>
    </dataValidation>
    <dataValidation type="list" allowBlank="1" showInputMessage="1" showErrorMessage="1" sqref="H25:H109">
      <formula1>$W$38:$W$39</formula1>
    </dataValidation>
    <dataValidation type="list" allowBlank="1" showInputMessage="1" showErrorMessage="1" sqref="D26:D109">
      <formula1>$V$38:$V$39</formula1>
    </dataValidation>
    <dataValidation type="custom" allowBlank="1" showInputMessage="1" showErrorMessage="1" error="Amount in arrears must be between 0 and the Balance Sheet Amount" sqref="M26:M109">
      <formula1>AND(M26&gt;=0,M26&lt;=K26)</formula1>
    </dataValidation>
    <dataValidation type="date" operator="greaterThan" allowBlank="1" showInputMessage="1" showErrorMessage="1" errorTitle="Incorrect Date Format" error="Please enter date in format dd/mmm/yyyy" sqref="F27 F26:G26 F28:G1048576">
      <formula1>21916</formula1>
    </dataValidation>
    <dataValidation type="date" operator="greaterThan" allowBlank="1" showErrorMessage="1" errorTitle="Incorrect Date Format" error="Please enter date in format dd/mmm/yyyy" sqref="G27 G33:G109">
      <formula1>21916</formula1>
    </dataValidation>
    <dataValidation type="date" operator="greaterThan" allowBlank="1" showInputMessage="1" showErrorMessage="1" errorTitle="Incorrect Date Format" error="Please enter date in format dd/mm/yyyy" sqref="G30:G32">
      <formula1>21916</formula1>
    </dataValidation>
  </dataValidations>
  <hyperlinks>
    <hyperlink ref="K1" location="Cover!A1" display="Back to Main"/>
  </hyperlinks>
  <printOptions horizontalCentered="1"/>
  <pageMargins left="0.74803149606299213" right="0.74803149606299213" top="0.70866141732283472" bottom="0.82677165354330717" header="0.51181102362204722" footer="0.51181102362204722"/>
  <pageSetup paperSize="5" scale="61" orientation="landscape" horizontalDpi="1200" r:id="rId4"/>
  <headerFooter alignWithMargins="0">
    <oddHeader>&amp;C&amp;14&amp;A</oddHeader>
    <oddFooter>&amp;RPage &amp;P of &amp;N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A5AE8EAAE154BA2D0D30FBC738D8E" ma:contentTypeVersion="1" ma:contentTypeDescription="Create a new document." ma:contentTypeScope="" ma:versionID="8f3c792fd7e1af9ecf05729c94157e14">
  <xsd:schema xmlns:xsd="http://www.w3.org/2001/XMLSchema" xmlns:xs="http://www.w3.org/2001/XMLSchema" xmlns:p="http://schemas.microsoft.com/office/2006/metadata/properties" xmlns:ns2="3c15cf1c-c869-48e7-a729-63ac87d3410d" targetNamespace="http://schemas.microsoft.com/office/2006/metadata/properties" ma:root="true" ma:fieldsID="d33e14ee938d4d5de432d8e141e23710" ns2:_="">
    <xsd:import namespace="3c15cf1c-c869-48e7-a729-63ac87d3410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5cf1c-c869-48e7-a729-63ac87d341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E3AF4D-14A5-433C-A9A4-DB6AB5F07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381101-687F-4630-9CA3-A28AD8E6E0DB}">
  <ds:schemaRefs>
    <ds:schemaRef ds:uri="http://purl.org/dc/elements/1.1/"/>
    <ds:schemaRef ds:uri="http://purl.org/dc/terms/"/>
    <ds:schemaRef ds:uri="3c15cf1c-c869-48e7-a729-63ac87d3410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1712F2-3BFF-4DBF-994F-4BEED591E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5cf1c-c869-48e7-a729-63ac87d34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32</vt:i4>
      </vt:variant>
    </vt:vector>
  </HeadingPairs>
  <TitlesOfParts>
    <vt:vector size="53" baseType="lpstr">
      <vt:lpstr>Cover</vt:lpstr>
      <vt:lpstr>Summary</vt:lpstr>
      <vt:lpstr>Capital Adequacy Schedule</vt:lpstr>
      <vt:lpstr>CB20</vt:lpstr>
      <vt:lpstr>FX rates</vt:lpstr>
      <vt:lpstr>1 Real Estate</vt:lpstr>
      <vt:lpstr>2.1 Loans on Mortgage</vt:lpstr>
      <vt:lpstr>2.2 Loans on Debentures</vt:lpstr>
      <vt:lpstr>2.3 Leases</vt:lpstr>
      <vt:lpstr>2.4 Other Loans and Advances</vt:lpstr>
      <vt:lpstr>3 Government Securities</vt:lpstr>
      <vt:lpstr>4-7 Ordinary and Pref Shares </vt:lpstr>
      <vt:lpstr>8-9 Bonds and Debentures</vt:lpstr>
      <vt:lpstr>10-12 Connected Parties</vt:lpstr>
      <vt:lpstr>13-16 Cash &amp; Cash Equivalents</vt:lpstr>
      <vt:lpstr>24 Other Financial Assets</vt:lpstr>
      <vt:lpstr>25 Receivables and Other Assets</vt:lpstr>
      <vt:lpstr>Memo Account Reinsurance</vt:lpstr>
      <vt:lpstr>Memo Account Premium Receivable</vt:lpstr>
      <vt:lpstr>Notes</vt:lpstr>
      <vt:lpstr>Instructions</vt:lpstr>
      <vt:lpstr>'1 Real Estate'!Book_Value</vt:lpstr>
      <vt:lpstr>'1 Real Estate'!Exclude</vt:lpstr>
      <vt:lpstr>'1 Real Estate'!Market_Value</vt:lpstr>
      <vt:lpstr>'10-12 Connected Parties'!Print_Area</vt:lpstr>
      <vt:lpstr>'2.1 Loans on Mortgage'!Print_Area</vt:lpstr>
      <vt:lpstr>'2.3 Leases'!Print_Area</vt:lpstr>
      <vt:lpstr>'2.4 Other Loans and Advances'!Print_Area</vt:lpstr>
      <vt:lpstr>'24 Other Financial Assets'!Print_Area</vt:lpstr>
      <vt:lpstr>'25 Receivables and Other Assets'!Print_Area</vt:lpstr>
      <vt:lpstr>'8-9 Bonds and Debentures'!Print_Area</vt:lpstr>
      <vt:lpstr>'CB20'!Print_Area</vt:lpstr>
      <vt:lpstr>Cover!Print_Area</vt:lpstr>
      <vt:lpstr>'FX rates'!Print_Area</vt:lpstr>
      <vt:lpstr>Instructions!Print_Area</vt:lpstr>
      <vt:lpstr>'Memo Account Premium Receivable'!Print_Area</vt:lpstr>
      <vt:lpstr>'Memo Account Reinsurance'!Print_Area</vt:lpstr>
      <vt:lpstr>'1 Real Estate'!Print_Titles</vt:lpstr>
      <vt:lpstr>'10-12 Connected Parties'!Print_Titles</vt:lpstr>
      <vt:lpstr>'13-16 Cash &amp; Cash Equivalents'!Print_Titles</vt:lpstr>
      <vt:lpstr>'2.1 Loans on Mortgage'!Print_Titles</vt:lpstr>
      <vt:lpstr>'2.2 Loans on Debentures'!Print_Titles</vt:lpstr>
      <vt:lpstr>'2.4 Other Loans and Advances'!Print_Titles</vt:lpstr>
      <vt:lpstr>'24 Other Financial Assets'!Print_Titles</vt:lpstr>
      <vt:lpstr>'25 Receivables and Other Assets'!Print_Titles</vt:lpstr>
      <vt:lpstr>'3 Government Securities'!Print_Titles</vt:lpstr>
      <vt:lpstr>'4-7 Ordinary and Pref Shares '!Print_Titles</vt:lpstr>
      <vt:lpstr>'8-9 Bonds and Debentures'!Print_Titles</vt:lpstr>
      <vt:lpstr>'CB20'!Print_Titles</vt:lpstr>
      <vt:lpstr>Instructions!Print_Titles</vt:lpstr>
      <vt:lpstr>'Memo Account Premium Receivable'!Print_Titles</vt:lpstr>
      <vt:lpstr>'Memo Account Reinsurance'!Print_Titles</vt:lpstr>
      <vt:lpstr>'2.3 Leases'!Yes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 IA Annual Returns Asset Schedules</dc:title>
  <dc:creator>CBTT</dc:creator>
  <cp:lastModifiedBy>Nirvan Singh</cp:lastModifiedBy>
  <cp:lastPrinted>2020-12-18T18:55:10Z</cp:lastPrinted>
  <dcterms:created xsi:type="dcterms:W3CDTF">2005-12-15T17:00:25Z</dcterms:created>
  <dcterms:modified xsi:type="dcterms:W3CDTF">2024-01-29T14:05:54Z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0x010100A40A5AE8EAAE154BA2D0D30FBC738D8E</vt:lpwstr>
  </property>
  <property fmtid="{D5CDD505-2E9C-101B-9397-08002B2CF9AE}" pid="3" name="eDOCS AutoSave">
    <vt:lpwstr/>
  </property>
</Properties>
</file>