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51196F13-6AD0-C1B8-E2B4-A1F9AE17003E}"/>
  <workbookPr codeName="ThisWorkbook"/>
  <mc:AlternateContent xmlns:mc="http://schemas.openxmlformats.org/markup-compatibility/2006">
    <mc:Choice Requires="x15">
      <x15ac:absPath xmlns:x15ac="http://schemas.microsoft.com/office/spreadsheetml/2010/11/ac" url="\\appserv2\cbtt\data\STATISTICS\BANKS_NFIs\PROJECTS\CB120LCR CB120LMT FEDM DATABASE CREATION\Returns_Working\"/>
    </mc:Choice>
  </mc:AlternateContent>
  <workbookProtection workbookAlgorithmName="SHA-512" workbookHashValue="rcut+7zzn+OWaY4m9wSJhAWPNdu0gqM626BtxIe+b+aREUOsm0eE8PMd2Z/kymsker2f1cGlCTimKDKYwWs5Sg==" workbookSaltValue="LmhsEex2Gmrm4riRNuOv4w==" workbookSpinCount="100000" lockStructure="1"/>
  <bookViews>
    <workbookView xWindow="0" yWindow="0" windowWidth="19200" windowHeight="7060" tabRatio="868"/>
  </bookViews>
  <sheets>
    <sheet name="Cover Page" sheetId="10" r:id="rId1"/>
    <sheet name="Institution_Codes" sheetId="14" state="veryHidden" r:id="rId2"/>
    <sheet name="ASCII.1" sheetId="15" state="veryHidden" r:id="rId3"/>
    <sheet name="ASCII.2" sheetId="17" state="veryHidden" r:id="rId4"/>
    <sheet name="ASCII.3" sheetId="18" state="veryHidden" r:id="rId5"/>
    <sheet name="ASCII.4" sheetId="16" state="veryHidden" r:id="rId6"/>
    <sheet name="ASCII.5" sheetId="19" state="veryHidden" r:id="rId7"/>
    <sheet name="ASCII.6" sheetId="20" state="veryHidden" r:id="rId8"/>
    <sheet name="General Instructions" sheetId="11" r:id="rId9"/>
    <sheet name="1.Contractual Gap" sheetId="9" r:id="rId10"/>
    <sheet name="2.Concentration- Counterparty" sheetId="1" r:id="rId11"/>
    <sheet name="3.Concentration- Instrument" sheetId="3" r:id="rId12"/>
    <sheet name="4.Concentration- Currency" sheetId="4" r:id="rId13"/>
    <sheet name="5.Unencumbered Assets 1" sheetId="6" r:id="rId14"/>
    <sheet name="6.Unencumbered Assets 2" sheetId="8" r:id="rId15"/>
    <sheet name="Signature" sheetId="13" r:id="rId16"/>
  </sheets>
  <externalReferences>
    <externalReference r:id="rId17"/>
    <externalReference r:id="rId18"/>
    <externalReference r:id="rId19"/>
    <externalReference r:id="rId20"/>
    <externalReference r:id="rId21"/>
    <externalReference r:id="rId22"/>
  </externalReferences>
  <definedNames>
    <definedName name="ACCOUNTS_REVEIVABLE_FINANCING_1402" localSheetId="2">[1]PG_18!#REF!</definedName>
    <definedName name="ACCOUNTS_REVEIVABLE_FINANCING_1402" localSheetId="3">[1]PG_18!#REF!</definedName>
    <definedName name="ACCOUNTS_REVEIVABLE_FINANCING_1402" localSheetId="4">[1]PG_18!#REF!</definedName>
    <definedName name="ACCOUNTS_REVEIVABLE_FINANCING_1402" localSheetId="5">[1]PG_18!#REF!</definedName>
    <definedName name="ACCOUNTS_REVEIVABLE_FINANCING_1402" localSheetId="0">[1]PG_18!#REF!</definedName>
    <definedName name="ACCOUNTS_REVEIVABLE_FINANCING_1402">[1]PG_18!#REF!</definedName>
    <definedName name="AUD" localSheetId="3">#REF!</definedName>
    <definedName name="AUD" localSheetId="4">#REF!</definedName>
    <definedName name="AUD" localSheetId="5">#REF!</definedName>
    <definedName name="AUD" localSheetId="0">#REF!</definedName>
    <definedName name="AUD">#REF!</definedName>
    <definedName name="BLOCK_DISCOUNTING_140203" localSheetId="2">[1]PG_18!#REF!</definedName>
    <definedName name="BLOCK_DISCOUNTING_140203" localSheetId="3">[1]PG_18!#REF!</definedName>
    <definedName name="BLOCK_DISCOUNTING_140203" localSheetId="4">[1]PG_18!#REF!</definedName>
    <definedName name="BLOCK_DISCOUNTING_140203" localSheetId="5">[1]PG_18!#REF!</definedName>
    <definedName name="BLOCK_DISCOUNTING_140203" localSheetId="0">[1]PG_18!#REF!</definedName>
    <definedName name="BLOCK_DISCOUNTING_140203">[1]PG_18!#REF!</definedName>
    <definedName name="BRIDGING_FINANCE_140301" localSheetId="3">[1]PG_18!#REF!</definedName>
    <definedName name="BRIDGING_FINANCE_140301" localSheetId="4">[1]PG_18!#REF!</definedName>
    <definedName name="BRIDGING_FINANCE_140301" localSheetId="5">[1]PG_18!#REF!</definedName>
    <definedName name="BRIDGING_FINANCE_140301" localSheetId="0">[1]PG_18!#REF!</definedName>
    <definedName name="BRIDGING_FINANCE_140301">[1]PG_18!#REF!</definedName>
    <definedName name="CAD" localSheetId="3">#REF!</definedName>
    <definedName name="CAD" localSheetId="4">#REF!</definedName>
    <definedName name="CAD" localSheetId="5">#REF!</definedName>
    <definedName name="CAD" localSheetId="0">#REF!</definedName>
    <definedName name="CAD">#REF!</definedName>
    <definedName name="CENTRAL_GOVERNMENT_14010101" localSheetId="3">[1]PG_18!#REF!</definedName>
    <definedName name="CENTRAL_GOVERNMENT_14010101" localSheetId="4">[1]PG_18!#REF!</definedName>
    <definedName name="CENTRAL_GOVERNMENT_14010101" localSheetId="5">[1]PG_18!#REF!</definedName>
    <definedName name="CENTRAL_GOVERNMENT_14010101" localSheetId="0">[1]PG_18!#REF!</definedName>
    <definedName name="CENTRAL_GOVERNMENT_14010101">[1]PG_18!#REF!</definedName>
    <definedName name="CENTRAL_GOVERNMENT_14010201" localSheetId="3">[1]PG_18!#REF!</definedName>
    <definedName name="CENTRAL_GOVERNMENT_14010201" localSheetId="4">[1]PG_18!#REF!</definedName>
    <definedName name="CENTRAL_GOVERNMENT_14010201" localSheetId="5">[1]PG_18!#REF!</definedName>
    <definedName name="CENTRAL_GOVERNMENT_14010201" localSheetId="0">[1]PG_18!#REF!</definedName>
    <definedName name="CENTRAL_GOVERNMENT_14010201">[1]PG_18!#REF!</definedName>
    <definedName name="CENTRAL_GOVERNMENT_14010301" localSheetId="3">[1]PG_18!#REF!</definedName>
    <definedName name="CENTRAL_GOVERNMENT_14010301" localSheetId="4">[1]PG_18!#REF!</definedName>
    <definedName name="CENTRAL_GOVERNMENT_14010301" localSheetId="5">[1]PG_18!#REF!</definedName>
    <definedName name="CENTRAL_GOVERNMENT_14010301" localSheetId="0">[1]PG_18!#REF!</definedName>
    <definedName name="CENTRAL_GOVERNMENT_14010301">[1]PG_18!#REF!</definedName>
    <definedName name="CENTRAL_GOVERNMENT_14010401" localSheetId="3">[1]PG_18!#REF!</definedName>
    <definedName name="CENTRAL_GOVERNMENT_14010401" localSheetId="4">[1]PG_18!#REF!</definedName>
    <definedName name="CENTRAL_GOVERNMENT_14010401" localSheetId="5">[1]PG_18!#REF!</definedName>
    <definedName name="CENTRAL_GOVERNMENT_14010401" localSheetId="0">[1]PG_18!#REF!</definedName>
    <definedName name="CENTRAL_GOVERNMENT_14010401">[1]PG_18!#REF!</definedName>
    <definedName name="CENTRAL_GOVERNMENT_14010501" localSheetId="3">[1]PG_18!#REF!</definedName>
    <definedName name="CENTRAL_GOVERNMENT_14010501" localSheetId="4">[1]PG_18!#REF!</definedName>
    <definedName name="CENTRAL_GOVERNMENT_14010501" localSheetId="5">[1]PG_18!#REF!</definedName>
    <definedName name="CENTRAL_GOVERNMENT_14010501" localSheetId="0">[1]PG_18!#REF!</definedName>
    <definedName name="CENTRAL_GOVERNMENT_14010501">[1]PG_18!#REF!</definedName>
    <definedName name="CENTRAL_GOVERNMENT_14020101" localSheetId="3">[1]PG_18!#REF!</definedName>
    <definedName name="CENTRAL_GOVERNMENT_14020101" localSheetId="4">[1]PG_18!#REF!</definedName>
    <definedName name="CENTRAL_GOVERNMENT_14020101" localSheetId="5">[1]PG_18!#REF!</definedName>
    <definedName name="CENTRAL_GOVERNMENT_14020101" localSheetId="0">[1]PG_18!#REF!</definedName>
    <definedName name="CENTRAL_GOVERNMENT_14020101">[1]PG_18!#REF!</definedName>
    <definedName name="CENTRAL_GOVERNMENT_14020201" localSheetId="3">[1]PG_18!#REF!</definedName>
    <definedName name="CENTRAL_GOVERNMENT_14020201" localSheetId="4">[1]PG_18!#REF!</definedName>
    <definedName name="CENTRAL_GOVERNMENT_14020201" localSheetId="5">[1]PG_18!#REF!</definedName>
    <definedName name="CENTRAL_GOVERNMENT_14020201" localSheetId="0">[1]PG_18!#REF!</definedName>
    <definedName name="CENTRAL_GOVERNMENT_14020201">[1]PG_18!#REF!</definedName>
    <definedName name="CENTRAL_GOVERNMENT_14020301" localSheetId="3">[1]PG_18!#REF!</definedName>
    <definedName name="CENTRAL_GOVERNMENT_14020301" localSheetId="4">[1]PG_18!#REF!</definedName>
    <definedName name="CENTRAL_GOVERNMENT_14020301" localSheetId="5">[1]PG_18!#REF!</definedName>
    <definedName name="CENTRAL_GOVERNMENT_14020301" localSheetId="0">[1]PG_18!#REF!</definedName>
    <definedName name="CENTRAL_GOVERNMENT_14020301">[1]PG_18!#REF!</definedName>
    <definedName name="CENTRAL_GOVERNMENT_14030101" localSheetId="3">[1]PG_18!#REF!</definedName>
    <definedName name="CENTRAL_GOVERNMENT_14030101" localSheetId="4">[1]PG_18!#REF!</definedName>
    <definedName name="CENTRAL_GOVERNMENT_14030101" localSheetId="5">[1]PG_18!#REF!</definedName>
    <definedName name="CENTRAL_GOVERNMENT_14030101" localSheetId="0">[1]PG_18!#REF!</definedName>
    <definedName name="CENTRAL_GOVERNMENT_14030101">[1]PG_18!#REF!</definedName>
    <definedName name="CHF" localSheetId="3">#REF!</definedName>
    <definedName name="CHF" localSheetId="4">#REF!</definedName>
    <definedName name="CHF" localSheetId="5">#REF!</definedName>
    <definedName name="CHF" localSheetId="0">#REF!</definedName>
    <definedName name="CHF">#REF!</definedName>
    <definedName name="Codes" localSheetId="2">#REF!</definedName>
    <definedName name="Codes" localSheetId="3">#REF!</definedName>
    <definedName name="Codes" localSheetId="4">#REF!</definedName>
    <definedName name="Codes" localSheetId="5">#REF!</definedName>
    <definedName name="Codes" localSheetId="0">#REF!</definedName>
    <definedName name="Codes">#REF!</definedName>
    <definedName name="COMMERCIAL_BANKS_14010105" localSheetId="2">[1]PG_18!#REF!</definedName>
    <definedName name="COMMERCIAL_BANKS_14010105" localSheetId="3">[1]PG_18!#REF!</definedName>
    <definedName name="COMMERCIAL_BANKS_14010105" localSheetId="4">[1]PG_18!#REF!</definedName>
    <definedName name="COMMERCIAL_BANKS_14010105" localSheetId="5">[1]PG_18!#REF!</definedName>
    <definedName name="COMMERCIAL_BANKS_14010105" localSheetId="0">[1]PG_18!#REF!</definedName>
    <definedName name="COMMERCIAL_BANKS_14010105">[1]PG_18!#REF!</definedName>
    <definedName name="COMMERCIAL_BANKS_14010205" localSheetId="2">[1]PG_18!#REF!</definedName>
    <definedName name="COMMERCIAL_BANKS_14010205" localSheetId="3">[1]PG_18!#REF!</definedName>
    <definedName name="COMMERCIAL_BANKS_14010205" localSheetId="4">[1]PG_18!#REF!</definedName>
    <definedName name="COMMERCIAL_BANKS_14010205" localSheetId="5">[1]PG_18!#REF!</definedName>
    <definedName name="COMMERCIAL_BANKS_14010205" localSheetId="0">[1]PG_18!#REF!</definedName>
    <definedName name="COMMERCIAL_BANKS_14010205">[1]PG_18!#REF!</definedName>
    <definedName name="COMMERCIAL_BANKS_14010305" localSheetId="3">[1]PG_18!#REF!</definedName>
    <definedName name="COMMERCIAL_BANKS_14010305" localSheetId="4">[1]PG_18!#REF!</definedName>
    <definedName name="COMMERCIAL_BANKS_14010305" localSheetId="5">[1]PG_18!#REF!</definedName>
    <definedName name="COMMERCIAL_BANKS_14010305" localSheetId="0">[1]PG_18!#REF!</definedName>
    <definedName name="COMMERCIAL_BANKS_14010305">[1]PG_18!#REF!</definedName>
    <definedName name="COMMERCIAL_BANKS_14010405" localSheetId="3">[1]PG_18!#REF!</definedName>
    <definedName name="COMMERCIAL_BANKS_14010405" localSheetId="4">[1]PG_18!#REF!</definedName>
    <definedName name="COMMERCIAL_BANKS_14010405" localSheetId="5">[1]PG_18!#REF!</definedName>
    <definedName name="COMMERCIAL_BANKS_14010405" localSheetId="0">[1]PG_18!#REF!</definedName>
    <definedName name="COMMERCIAL_BANKS_14010405">[1]PG_18!#REF!</definedName>
    <definedName name="COMMERCIAL_BANKS_14010505" localSheetId="3">[1]PG_18!#REF!</definedName>
    <definedName name="COMMERCIAL_BANKS_14010505" localSheetId="4">[1]PG_18!#REF!</definedName>
    <definedName name="COMMERCIAL_BANKS_14010505" localSheetId="5">[1]PG_18!#REF!</definedName>
    <definedName name="COMMERCIAL_BANKS_14010505" localSheetId="0">[1]PG_18!#REF!</definedName>
    <definedName name="COMMERCIAL_BANKS_14010505">[1]PG_18!#REF!</definedName>
    <definedName name="COMMERCIAL_BANKS_14020105" localSheetId="3">[1]PG_18!#REF!</definedName>
    <definedName name="COMMERCIAL_BANKS_14020105" localSheetId="4">[1]PG_18!#REF!</definedName>
    <definedName name="COMMERCIAL_BANKS_14020105" localSheetId="5">[1]PG_18!#REF!</definedName>
    <definedName name="COMMERCIAL_BANKS_14020105" localSheetId="0">[1]PG_18!#REF!</definedName>
    <definedName name="COMMERCIAL_BANKS_14020105">[1]PG_18!#REF!</definedName>
    <definedName name="COMMERCIAL_BANKS_14020205" localSheetId="3">[1]PG_18!#REF!</definedName>
    <definedName name="COMMERCIAL_BANKS_14020205" localSheetId="4">[1]PG_18!#REF!</definedName>
    <definedName name="COMMERCIAL_BANKS_14020205" localSheetId="5">[1]PG_18!#REF!</definedName>
    <definedName name="COMMERCIAL_BANKS_14020205" localSheetId="0">[1]PG_18!#REF!</definedName>
    <definedName name="COMMERCIAL_BANKS_14020205">[1]PG_18!#REF!</definedName>
    <definedName name="COMMERCIAL_BANKS_14020305" localSheetId="3">[1]PG_18!#REF!</definedName>
    <definedName name="COMMERCIAL_BANKS_14020305" localSheetId="4">[1]PG_18!#REF!</definedName>
    <definedName name="COMMERCIAL_BANKS_14020305" localSheetId="5">[1]PG_18!#REF!</definedName>
    <definedName name="COMMERCIAL_BANKS_14020305" localSheetId="0">[1]PG_18!#REF!</definedName>
    <definedName name="COMMERCIAL_BANKS_14020305">[1]PG_18!#REF!</definedName>
    <definedName name="COMMERCIAL_BANKS_14030105" localSheetId="3">[1]PG_18!#REF!</definedName>
    <definedName name="COMMERCIAL_BANKS_14030105" localSheetId="4">[1]PG_18!#REF!</definedName>
    <definedName name="COMMERCIAL_BANKS_14030105" localSheetId="5">[1]PG_18!#REF!</definedName>
    <definedName name="COMMERCIAL_BANKS_14030105" localSheetId="0">[1]PG_18!#REF!</definedName>
    <definedName name="COMMERCIAL_BANKS_14030105">[1]PG_18!#REF!</definedName>
    <definedName name="CONSUMERS_14010110" localSheetId="3">[1]PG_18!#REF!</definedName>
    <definedName name="CONSUMERS_14010110" localSheetId="4">[1]PG_18!#REF!</definedName>
    <definedName name="CONSUMERS_14010110" localSheetId="5">[1]PG_18!#REF!</definedName>
    <definedName name="CONSUMERS_14010110" localSheetId="0">[1]PG_18!#REF!</definedName>
    <definedName name="CONSUMERS_14010110">[1]PG_18!#REF!</definedName>
    <definedName name="CONSUMERS_14010210" localSheetId="3">[1]PG_18!#REF!</definedName>
    <definedName name="CONSUMERS_14010210" localSheetId="4">[1]PG_18!#REF!</definedName>
    <definedName name="CONSUMERS_14010210" localSheetId="5">[1]PG_18!#REF!</definedName>
    <definedName name="CONSUMERS_14010210" localSheetId="0">[1]PG_18!#REF!</definedName>
    <definedName name="CONSUMERS_14010210">[1]PG_18!#REF!</definedName>
    <definedName name="CONSUMERS_14010310" localSheetId="3">[1]PG_18!#REF!</definedName>
    <definedName name="CONSUMERS_14010310" localSheetId="4">[1]PG_18!#REF!</definedName>
    <definedName name="CONSUMERS_14010310" localSheetId="5">[1]PG_18!#REF!</definedName>
    <definedName name="CONSUMERS_14010310" localSheetId="0">[1]PG_18!#REF!</definedName>
    <definedName name="CONSUMERS_14010310">[1]PG_18!#REF!</definedName>
    <definedName name="CONSUMERS_14010410" localSheetId="3">[1]PG_18!#REF!</definedName>
    <definedName name="CONSUMERS_14010410" localSheetId="4">[1]PG_18!#REF!</definedName>
    <definedName name="CONSUMERS_14010410" localSheetId="5">[1]PG_18!#REF!</definedName>
    <definedName name="CONSUMERS_14010410" localSheetId="0">[1]PG_18!#REF!</definedName>
    <definedName name="CONSUMERS_14010410">[1]PG_18!#REF!</definedName>
    <definedName name="CONSUMERS_14010510" localSheetId="3">[1]PG_18!#REF!</definedName>
    <definedName name="CONSUMERS_14010510" localSheetId="4">[1]PG_18!#REF!</definedName>
    <definedName name="CONSUMERS_14010510" localSheetId="5">[1]PG_18!#REF!</definedName>
    <definedName name="CONSUMERS_14010510" localSheetId="0">[1]PG_18!#REF!</definedName>
    <definedName name="CONSUMERS_14010510">[1]PG_18!#REF!</definedName>
    <definedName name="CONSUMERS_14020110" localSheetId="3">[1]PG_18!#REF!</definedName>
    <definedName name="CONSUMERS_14020110" localSheetId="4">[1]PG_18!#REF!</definedName>
    <definedName name="CONSUMERS_14020110" localSheetId="5">[1]PG_18!#REF!</definedName>
    <definedName name="CONSUMERS_14020110" localSheetId="0">[1]PG_18!#REF!</definedName>
    <definedName name="CONSUMERS_14020110">[1]PG_18!#REF!</definedName>
    <definedName name="CONSUMERS_14020210" localSheetId="3">[1]PG_18!#REF!</definedName>
    <definedName name="CONSUMERS_14020210" localSheetId="4">[1]PG_18!#REF!</definedName>
    <definedName name="CONSUMERS_14020210" localSheetId="5">[1]PG_18!#REF!</definedName>
    <definedName name="CONSUMERS_14020210" localSheetId="0">[1]PG_18!#REF!</definedName>
    <definedName name="CONSUMERS_14020210">[1]PG_18!#REF!</definedName>
    <definedName name="CONSUMERS_14020310" localSheetId="3">[1]PG_18!#REF!</definedName>
    <definedName name="CONSUMERS_14020310" localSheetId="4">[1]PG_18!#REF!</definedName>
    <definedName name="CONSUMERS_14020310" localSheetId="5">[1]PG_18!#REF!</definedName>
    <definedName name="CONSUMERS_14020310" localSheetId="0">[1]PG_18!#REF!</definedName>
    <definedName name="CONSUMERS_14020310">[1]PG_18!#REF!</definedName>
    <definedName name="DEMAND_140102" localSheetId="3">[1]PG_18!#REF!</definedName>
    <definedName name="DEMAND_140102" localSheetId="4">[1]PG_18!#REF!</definedName>
    <definedName name="DEMAND_140102" localSheetId="5">[1]PG_18!#REF!</definedName>
    <definedName name="DEMAND_140102" localSheetId="0">[1]PG_18!#REF!</definedName>
    <definedName name="DEMAND_140102">[1]PG_18!#REF!</definedName>
    <definedName name="DISCOUNTS_140105" localSheetId="3">[1]PG_18!#REF!</definedName>
    <definedName name="DISCOUNTS_140105" localSheetId="4">[1]PG_18!#REF!</definedName>
    <definedName name="DISCOUNTS_140105" localSheetId="5">[1]PG_18!#REF!</definedName>
    <definedName name="DISCOUNTS_140105" localSheetId="0">[1]PG_18!#REF!</definedName>
    <definedName name="DISCOUNTS_140105">[1]PG_18!#REF!</definedName>
    <definedName name="dot">"."</definedName>
    <definedName name="EUR">'[2]Raporti Ricmimit'!$N$2</definedName>
    <definedName name="FACTORING_140201" localSheetId="2">[1]PG_18!#REF!</definedName>
    <definedName name="FACTORING_140201" localSheetId="3">[1]PG_18!#REF!</definedName>
    <definedName name="FACTORING_140201" localSheetId="4">[1]PG_18!#REF!</definedName>
    <definedName name="FACTORING_140201" localSheetId="5">[1]PG_18!#REF!</definedName>
    <definedName name="FACTORING_140201" localSheetId="0">[1]PG_18!#REF!</definedName>
    <definedName name="FACTORING_140201">[1]PG_18!#REF!</definedName>
    <definedName name="GBP" localSheetId="3">#REF!</definedName>
    <definedName name="GBP" localSheetId="4">#REF!</definedName>
    <definedName name="GBP" localSheetId="5">#REF!</definedName>
    <definedName name="GBP" localSheetId="0">#REF!</definedName>
    <definedName name="GBP">#REF!</definedName>
    <definedName name="INCORPORATED_BUSINESS_14010108" localSheetId="3">[1]PG_18!#REF!</definedName>
    <definedName name="INCORPORATED_BUSINESS_14010108" localSheetId="4">[1]PG_18!#REF!</definedName>
    <definedName name="INCORPORATED_BUSINESS_14010108" localSheetId="5">[1]PG_18!#REF!</definedName>
    <definedName name="INCORPORATED_BUSINESS_14010108" localSheetId="0">[1]PG_18!#REF!</definedName>
    <definedName name="INCORPORATED_BUSINESS_14010108">[1]PG_18!#REF!</definedName>
    <definedName name="INCORPORATED_BUSINESS_14010208" localSheetId="3">[1]PG_18!#REF!</definedName>
    <definedName name="INCORPORATED_BUSINESS_14010208" localSheetId="4">[1]PG_18!#REF!</definedName>
    <definedName name="INCORPORATED_BUSINESS_14010208" localSheetId="5">[1]PG_18!#REF!</definedName>
    <definedName name="INCORPORATED_BUSINESS_14010208" localSheetId="0">[1]PG_18!#REF!</definedName>
    <definedName name="INCORPORATED_BUSINESS_14010208">[1]PG_18!#REF!</definedName>
    <definedName name="INCORPORATED_BUSINESS_14010308" localSheetId="3">[1]PG_18!#REF!</definedName>
    <definedName name="INCORPORATED_BUSINESS_14010308" localSheetId="4">[1]PG_18!#REF!</definedName>
    <definedName name="INCORPORATED_BUSINESS_14010308" localSheetId="5">[1]PG_18!#REF!</definedName>
    <definedName name="INCORPORATED_BUSINESS_14010308" localSheetId="0">[1]PG_18!#REF!</definedName>
    <definedName name="INCORPORATED_BUSINESS_14010308">[1]PG_18!#REF!</definedName>
    <definedName name="INCORPORATED_BUSINESS_14010408" localSheetId="3">[1]PG_18!#REF!</definedName>
    <definedName name="INCORPORATED_BUSINESS_14010408" localSheetId="4">[1]PG_18!#REF!</definedName>
    <definedName name="INCORPORATED_BUSINESS_14010408" localSheetId="5">[1]PG_18!#REF!</definedName>
    <definedName name="INCORPORATED_BUSINESS_14010408" localSheetId="0">[1]PG_18!#REF!</definedName>
    <definedName name="INCORPORATED_BUSINESS_14010408">[1]PG_18!#REF!</definedName>
    <definedName name="INCORPORATED_BUSINESS_14010508" localSheetId="3">[1]PG_18!#REF!</definedName>
    <definedName name="INCORPORATED_BUSINESS_14010508" localSheetId="4">[1]PG_18!#REF!</definedName>
    <definedName name="INCORPORATED_BUSINESS_14010508" localSheetId="5">[1]PG_18!#REF!</definedName>
    <definedName name="INCORPORATED_BUSINESS_14010508" localSheetId="0">[1]PG_18!#REF!</definedName>
    <definedName name="INCORPORATED_BUSINESS_14010508">[1]PG_18!#REF!</definedName>
    <definedName name="INCORPORATED_BUSINESS_14020108" localSheetId="3">[1]PG_18!#REF!</definedName>
    <definedName name="INCORPORATED_BUSINESS_14020108" localSheetId="4">[1]PG_18!#REF!</definedName>
    <definedName name="INCORPORATED_BUSINESS_14020108" localSheetId="5">[1]PG_18!#REF!</definedName>
    <definedName name="INCORPORATED_BUSINESS_14020108" localSheetId="0">[1]PG_18!#REF!</definedName>
    <definedName name="INCORPORATED_BUSINESS_14020108">[1]PG_18!#REF!</definedName>
    <definedName name="INCORPORATED_BUSINESS_14020208" localSheetId="3">[1]PG_18!#REF!</definedName>
    <definedName name="INCORPORATED_BUSINESS_14020208" localSheetId="4">[1]PG_18!#REF!</definedName>
    <definedName name="INCORPORATED_BUSINESS_14020208" localSheetId="5">[1]PG_18!#REF!</definedName>
    <definedName name="INCORPORATED_BUSINESS_14020208" localSheetId="0">[1]PG_18!#REF!</definedName>
    <definedName name="INCORPORATED_BUSINESS_14020208">[1]PG_18!#REF!</definedName>
    <definedName name="INCORPORATED_BUSINESS_14020308" localSheetId="3">[1]PG_18!#REF!</definedName>
    <definedName name="INCORPORATED_BUSINESS_14020308" localSheetId="4">[1]PG_18!#REF!</definedName>
    <definedName name="INCORPORATED_BUSINESS_14020308" localSheetId="5">[1]PG_18!#REF!</definedName>
    <definedName name="INCORPORATED_BUSINESS_14020308" localSheetId="0">[1]PG_18!#REF!</definedName>
    <definedName name="INCORPORATED_BUSINESS_14020308">[1]PG_18!#REF!</definedName>
    <definedName name="INSTALMENT_140104" localSheetId="3">[1]PG_18!#REF!</definedName>
    <definedName name="INSTALMENT_140104" localSheetId="4">[1]PG_18!#REF!</definedName>
    <definedName name="INSTALMENT_140104" localSheetId="5">[1]PG_18!#REF!</definedName>
    <definedName name="INSTALMENT_140104" localSheetId="0">[1]PG_18!#REF!</definedName>
    <definedName name="INSTALMENT_140104">[1]PG_18!#REF!</definedName>
    <definedName name="institution" localSheetId="3">#REF!</definedName>
    <definedName name="institution" localSheetId="4">#REF!</definedName>
    <definedName name="institution" localSheetId="5">#REF!</definedName>
    <definedName name="institution" localSheetId="0">#REF!</definedName>
    <definedName name="institution">#REF!</definedName>
    <definedName name="Institutions">[3]Controls!$B$7:$B$32</definedName>
    <definedName name="kkk" localSheetId="3">#REF!</definedName>
    <definedName name="kkk" localSheetId="4">#REF!</definedName>
    <definedName name="kkk" localSheetId="5">#REF!</definedName>
    <definedName name="kkk" localSheetId="0">#REF!</definedName>
    <definedName name="kkk">#REF!</definedName>
    <definedName name="LOANS_14" localSheetId="2">[1]PG_18!#REF!</definedName>
    <definedName name="LOANS_14" localSheetId="3">[1]PG_18!#REF!</definedName>
    <definedName name="LOANS_14" localSheetId="4">[1]PG_18!#REF!</definedName>
    <definedName name="LOANS_14" localSheetId="5">[1]PG_18!#REF!</definedName>
    <definedName name="LOANS_14" localSheetId="0">[1]PG_18!#REF!</definedName>
    <definedName name="LOANS_14">[1]PG_18!#REF!</definedName>
    <definedName name="LOANS_ADVANCES___DISCOUNTS_1401" localSheetId="2">[1]PG_18!#REF!</definedName>
    <definedName name="LOANS_ADVANCES___DISCOUNTS_1401" localSheetId="3">[1]PG_18!#REF!</definedName>
    <definedName name="LOANS_ADVANCES___DISCOUNTS_1401" localSheetId="4">[1]PG_18!#REF!</definedName>
    <definedName name="LOANS_ADVANCES___DISCOUNTS_1401" localSheetId="5">[1]PG_18!#REF!</definedName>
    <definedName name="LOANS_ADVANCES___DISCOUNTS_1401" localSheetId="0">[1]PG_18!#REF!</definedName>
    <definedName name="LOANS_ADVANCES___DISCOUNTS_1401">[1]PG_18!#REF!</definedName>
    <definedName name="LOCAL_GOVERNMENT_14010102" localSheetId="3">[1]PG_18!#REF!</definedName>
    <definedName name="LOCAL_GOVERNMENT_14010102" localSheetId="4">[1]PG_18!#REF!</definedName>
    <definedName name="LOCAL_GOVERNMENT_14010102" localSheetId="5">[1]PG_18!#REF!</definedName>
    <definedName name="LOCAL_GOVERNMENT_14010102" localSheetId="0">[1]PG_18!#REF!</definedName>
    <definedName name="LOCAL_GOVERNMENT_14010102">[1]PG_18!#REF!</definedName>
    <definedName name="LOCAL_GOVERNMENT_14010202" localSheetId="3">[1]PG_18!#REF!</definedName>
    <definedName name="LOCAL_GOVERNMENT_14010202" localSheetId="4">[1]PG_18!#REF!</definedName>
    <definedName name="LOCAL_GOVERNMENT_14010202" localSheetId="5">[1]PG_18!#REF!</definedName>
    <definedName name="LOCAL_GOVERNMENT_14010202" localSheetId="0">[1]PG_18!#REF!</definedName>
    <definedName name="LOCAL_GOVERNMENT_14010202">[1]PG_18!#REF!</definedName>
    <definedName name="LOCAL_GOVERNMENT_14010302" localSheetId="3">[1]PG_18!#REF!</definedName>
    <definedName name="LOCAL_GOVERNMENT_14010302" localSheetId="4">[1]PG_18!#REF!</definedName>
    <definedName name="LOCAL_GOVERNMENT_14010302" localSheetId="5">[1]PG_18!#REF!</definedName>
    <definedName name="LOCAL_GOVERNMENT_14010302" localSheetId="0">[1]PG_18!#REF!</definedName>
    <definedName name="LOCAL_GOVERNMENT_14010302">[1]PG_18!#REF!</definedName>
    <definedName name="LOCAL_GOVERNMENT_14010402" localSheetId="3">[1]PG_18!#REF!</definedName>
    <definedName name="LOCAL_GOVERNMENT_14010402" localSheetId="4">[1]PG_18!#REF!</definedName>
    <definedName name="LOCAL_GOVERNMENT_14010402" localSheetId="5">[1]PG_18!#REF!</definedName>
    <definedName name="LOCAL_GOVERNMENT_14010402" localSheetId="0">[1]PG_18!#REF!</definedName>
    <definedName name="LOCAL_GOVERNMENT_14010402">[1]PG_18!#REF!</definedName>
    <definedName name="LOCAL_GOVERNMENT_14010502" localSheetId="3">[1]PG_18!#REF!</definedName>
    <definedName name="LOCAL_GOVERNMENT_14010502" localSheetId="4">[1]PG_18!#REF!</definedName>
    <definedName name="LOCAL_GOVERNMENT_14010502" localSheetId="5">[1]PG_18!#REF!</definedName>
    <definedName name="LOCAL_GOVERNMENT_14010502" localSheetId="0">[1]PG_18!#REF!</definedName>
    <definedName name="LOCAL_GOVERNMENT_14010502">[1]PG_18!#REF!</definedName>
    <definedName name="LOCAL_GOVERNMENT_14020102" localSheetId="3">[1]PG_18!#REF!</definedName>
    <definedName name="LOCAL_GOVERNMENT_14020102" localSheetId="4">[1]PG_18!#REF!</definedName>
    <definedName name="LOCAL_GOVERNMENT_14020102" localSheetId="5">[1]PG_18!#REF!</definedName>
    <definedName name="LOCAL_GOVERNMENT_14020102" localSheetId="0">[1]PG_18!#REF!</definedName>
    <definedName name="LOCAL_GOVERNMENT_14020102">[1]PG_18!#REF!</definedName>
    <definedName name="LOCAL_GOVERNMENT_14020202" localSheetId="3">[1]PG_18!#REF!</definedName>
    <definedName name="LOCAL_GOVERNMENT_14020202" localSheetId="4">[1]PG_18!#REF!</definedName>
    <definedName name="LOCAL_GOVERNMENT_14020202" localSheetId="5">[1]PG_18!#REF!</definedName>
    <definedName name="LOCAL_GOVERNMENT_14020202" localSheetId="0">[1]PG_18!#REF!</definedName>
    <definedName name="LOCAL_GOVERNMENT_14020202">[1]PG_18!#REF!</definedName>
    <definedName name="LOCAL_GOVERNMENT_14020302" localSheetId="3">[1]PG_18!#REF!</definedName>
    <definedName name="LOCAL_GOVERNMENT_14020302" localSheetId="4">[1]PG_18!#REF!</definedName>
    <definedName name="LOCAL_GOVERNMENT_14020302" localSheetId="5">[1]PG_18!#REF!</definedName>
    <definedName name="LOCAL_GOVERNMENT_14020302" localSheetId="0">[1]PG_18!#REF!</definedName>
    <definedName name="LOCAL_GOVERNMENT_14020302">[1]PG_18!#REF!</definedName>
    <definedName name="LOCAL_GOVERNMENT_14030102" localSheetId="3">[1]PG_18!#REF!</definedName>
    <definedName name="LOCAL_GOVERNMENT_14030102" localSheetId="4">[1]PG_18!#REF!</definedName>
    <definedName name="LOCAL_GOVERNMENT_14030102" localSheetId="5">[1]PG_18!#REF!</definedName>
    <definedName name="LOCAL_GOVERNMENT_14030102" localSheetId="0">[1]PG_18!#REF!</definedName>
    <definedName name="LOCAL_GOVERNMENT_14030102">[1]PG_18!#REF!</definedName>
    <definedName name="months">[1]Institution_Codes!$D$2:$D$13</definedName>
    <definedName name="Name">[4]Cover!$A$6</definedName>
    <definedName name="NON_FINANCIAL_STATE_ENTERPRISES_14010107" localSheetId="3">[1]PG_18!#REF!</definedName>
    <definedName name="NON_FINANCIAL_STATE_ENTERPRISES_14010107" localSheetId="4">[1]PG_18!#REF!</definedName>
    <definedName name="NON_FINANCIAL_STATE_ENTERPRISES_14010107" localSheetId="5">[1]PG_18!#REF!</definedName>
    <definedName name="NON_FINANCIAL_STATE_ENTERPRISES_14010107" localSheetId="0">[1]PG_18!#REF!</definedName>
    <definedName name="NON_FINANCIAL_STATE_ENTERPRISES_14010107">[1]PG_18!#REF!</definedName>
    <definedName name="NON_FINANCIAL_STATE_ENTERPRISES_14010207" localSheetId="3">[1]PG_18!#REF!</definedName>
    <definedName name="NON_FINANCIAL_STATE_ENTERPRISES_14010207" localSheetId="4">[1]PG_18!#REF!</definedName>
    <definedName name="NON_FINANCIAL_STATE_ENTERPRISES_14010207" localSheetId="5">[1]PG_18!#REF!</definedName>
    <definedName name="NON_FINANCIAL_STATE_ENTERPRISES_14010207" localSheetId="0">[1]PG_18!#REF!</definedName>
    <definedName name="NON_FINANCIAL_STATE_ENTERPRISES_14010207">[1]PG_18!#REF!</definedName>
    <definedName name="NON_FINANCIAL_STATE_ENTERPRISES_14010307" localSheetId="3">[1]PG_18!#REF!</definedName>
    <definedName name="NON_FINANCIAL_STATE_ENTERPRISES_14010307" localSheetId="4">[1]PG_18!#REF!</definedName>
    <definedName name="NON_FINANCIAL_STATE_ENTERPRISES_14010307" localSheetId="5">[1]PG_18!#REF!</definedName>
    <definedName name="NON_FINANCIAL_STATE_ENTERPRISES_14010307" localSheetId="0">[1]PG_18!#REF!</definedName>
    <definedName name="NON_FINANCIAL_STATE_ENTERPRISES_14010307">[1]PG_18!#REF!</definedName>
    <definedName name="NON_FINANCIAL_STATE_ENTERPRISES_14010407" localSheetId="3">[1]PG_18!#REF!</definedName>
    <definedName name="NON_FINANCIAL_STATE_ENTERPRISES_14010407" localSheetId="4">[1]PG_18!#REF!</definedName>
    <definedName name="NON_FINANCIAL_STATE_ENTERPRISES_14010407" localSheetId="5">[1]PG_18!#REF!</definedName>
    <definedName name="NON_FINANCIAL_STATE_ENTERPRISES_14010407" localSheetId="0">[1]PG_18!#REF!</definedName>
    <definedName name="NON_FINANCIAL_STATE_ENTERPRISES_14010407">[1]PG_18!#REF!</definedName>
    <definedName name="NON_FINANCIAL_STATE_ENTERPRISES_14010507" localSheetId="3">[1]PG_18!#REF!</definedName>
    <definedName name="NON_FINANCIAL_STATE_ENTERPRISES_14010507" localSheetId="4">[1]PG_18!#REF!</definedName>
    <definedName name="NON_FINANCIAL_STATE_ENTERPRISES_14010507" localSheetId="5">[1]PG_18!#REF!</definedName>
    <definedName name="NON_FINANCIAL_STATE_ENTERPRISES_14010507" localSheetId="0">[1]PG_18!#REF!</definedName>
    <definedName name="NON_FINANCIAL_STATE_ENTERPRISES_14010507">[1]PG_18!#REF!</definedName>
    <definedName name="NON_FINANCIAL_STATE_ENTERPRISES_14020107" localSheetId="3">[1]PG_18!#REF!</definedName>
    <definedName name="NON_FINANCIAL_STATE_ENTERPRISES_14020107" localSheetId="4">[1]PG_18!#REF!</definedName>
    <definedName name="NON_FINANCIAL_STATE_ENTERPRISES_14020107" localSheetId="5">[1]PG_18!#REF!</definedName>
    <definedName name="NON_FINANCIAL_STATE_ENTERPRISES_14020107" localSheetId="0">[1]PG_18!#REF!</definedName>
    <definedName name="NON_FINANCIAL_STATE_ENTERPRISES_14020107">[1]PG_18!#REF!</definedName>
    <definedName name="NON_FINANCIAL_STATE_ENTERPRISES_14020207" localSheetId="3">[1]PG_18!#REF!</definedName>
    <definedName name="NON_FINANCIAL_STATE_ENTERPRISES_14020207" localSheetId="4">[1]PG_18!#REF!</definedName>
    <definedName name="NON_FINANCIAL_STATE_ENTERPRISES_14020207" localSheetId="5">[1]PG_18!#REF!</definedName>
    <definedName name="NON_FINANCIAL_STATE_ENTERPRISES_14020207" localSheetId="0">[1]PG_18!#REF!</definedName>
    <definedName name="NON_FINANCIAL_STATE_ENTERPRISES_14020207">[1]PG_18!#REF!</definedName>
    <definedName name="NON_FINANCIAL_STATE_ENTERPRISES_14020307" localSheetId="3">[1]PG_18!#REF!</definedName>
    <definedName name="NON_FINANCIAL_STATE_ENTERPRISES_14020307" localSheetId="4">[1]PG_18!#REF!</definedName>
    <definedName name="NON_FINANCIAL_STATE_ENTERPRISES_14020307" localSheetId="5">[1]PG_18!#REF!</definedName>
    <definedName name="NON_FINANCIAL_STATE_ENTERPRISES_14020307" localSheetId="0">[1]PG_18!#REF!</definedName>
    <definedName name="NON_FINANCIAL_STATE_ENTERPRISES_14020307">[1]PG_18!#REF!</definedName>
    <definedName name="OTHER_PRIVATE_FIN_INST_14010106" localSheetId="3">[1]PG_18!#REF!</definedName>
    <definedName name="OTHER_PRIVATE_FIN_INST_14010106" localSheetId="4">[1]PG_18!#REF!</definedName>
    <definedName name="OTHER_PRIVATE_FIN_INST_14010106" localSheetId="5">[1]PG_18!#REF!</definedName>
    <definedName name="OTHER_PRIVATE_FIN_INST_14010106" localSheetId="0">[1]PG_18!#REF!</definedName>
    <definedName name="OTHER_PRIVATE_FIN_INST_14010106">[1]PG_18!#REF!</definedName>
    <definedName name="OTHER_PRIVATE_FIN_INST_14010206" localSheetId="3">[1]PG_18!#REF!</definedName>
    <definedName name="OTHER_PRIVATE_FIN_INST_14010206" localSheetId="4">[1]PG_18!#REF!</definedName>
    <definedName name="OTHER_PRIVATE_FIN_INST_14010206" localSheetId="5">[1]PG_18!#REF!</definedName>
    <definedName name="OTHER_PRIVATE_FIN_INST_14010206" localSheetId="0">[1]PG_18!#REF!</definedName>
    <definedName name="OTHER_PRIVATE_FIN_INST_14010206">[1]PG_18!#REF!</definedName>
    <definedName name="OTHER_PRIVATE_FIN_INST_14010306" localSheetId="3">[1]PG_18!#REF!</definedName>
    <definedName name="OTHER_PRIVATE_FIN_INST_14010306" localSheetId="4">[1]PG_18!#REF!</definedName>
    <definedName name="OTHER_PRIVATE_FIN_INST_14010306" localSheetId="5">[1]PG_18!#REF!</definedName>
    <definedName name="OTHER_PRIVATE_FIN_INST_14010306" localSheetId="0">[1]PG_18!#REF!</definedName>
    <definedName name="OTHER_PRIVATE_FIN_INST_14010306">[1]PG_18!#REF!</definedName>
    <definedName name="OTHER_PRIVATE_FIN_INST_14010406" localSheetId="3">[1]PG_18!#REF!</definedName>
    <definedName name="OTHER_PRIVATE_FIN_INST_14010406" localSheetId="4">[1]PG_18!#REF!</definedName>
    <definedName name="OTHER_PRIVATE_FIN_INST_14010406" localSheetId="5">[1]PG_18!#REF!</definedName>
    <definedName name="OTHER_PRIVATE_FIN_INST_14010406" localSheetId="0">[1]PG_18!#REF!</definedName>
    <definedName name="OTHER_PRIVATE_FIN_INST_14010406">[1]PG_18!#REF!</definedName>
    <definedName name="OTHER_PRIVATE_FIN_INST_14010506" localSheetId="3">[1]PG_18!#REF!</definedName>
    <definedName name="OTHER_PRIVATE_FIN_INST_14010506" localSheetId="4">[1]PG_18!#REF!</definedName>
    <definedName name="OTHER_PRIVATE_FIN_INST_14010506" localSheetId="5">[1]PG_18!#REF!</definedName>
    <definedName name="OTHER_PRIVATE_FIN_INST_14010506" localSheetId="0">[1]PG_18!#REF!</definedName>
    <definedName name="OTHER_PRIVATE_FIN_INST_14010506">[1]PG_18!#REF!</definedName>
    <definedName name="OTHER_PRIVATE_FIN_INST_14020106" localSheetId="3">[1]PG_18!#REF!</definedName>
    <definedName name="OTHER_PRIVATE_FIN_INST_14020106" localSheetId="4">[1]PG_18!#REF!</definedName>
    <definedName name="OTHER_PRIVATE_FIN_INST_14020106" localSheetId="5">[1]PG_18!#REF!</definedName>
    <definedName name="OTHER_PRIVATE_FIN_INST_14020106" localSheetId="0">[1]PG_18!#REF!</definedName>
    <definedName name="OTHER_PRIVATE_FIN_INST_14020106">[1]PG_18!#REF!</definedName>
    <definedName name="OTHER_PRIVATE_FIN_INST_14020206" localSheetId="3">[1]PG_18!#REF!</definedName>
    <definedName name="OTHER_PRIVATE_FIN_INST_14020206" localSheetId="4">[1]PG_18!#REF!</definedName>
    <definedName name="OTHER_PRIVATE_FIN_INST_14020206" localSheetId="5">[1]PG_18!#REF!</definedName>
    <definedName name="OTHER_PRIVATE_FIN_INST_14020206" localSheetId="0">[1]PG_18!#REF!</definedName>
    <definedName name="OTHER_PRIVATE_FIN_INST_14020206">[1]PG_18!#REF!</definedName>
    <definedName name="OTHER_PRIVATE_FIN_INST_14020306" localSheetId="3">[1]PG_18!#REF!</definedName>
    <definedName name="OTHER_PRIVATE_FIN_INST_14020306" localSheetId="4">[1]PG_18!#REF!</definedName>
    <definedName name="OTHER_PRIVATE_FIN_INST_14020306" localSheetId="5">[1]PG_18!#REF!</definedName>
    <definedName name="OTHER_PRIVATE_FIN_INST_14020306" localSheetId="0">[1]PG_18!#REF!</definedName>
    <definedName name="OTHER_PRIVATE_FIN_INST_14020306">[1]PG_18!#REF!</definedName>
    <definedName name="OVERDRAFT_140101" localSheetId="3">[1]PG_18!#REF!</definedName>
    <definedName name="OVERDRAFT_140101" localSheetId="4">[1]PG_18!#REF!</definedName>
    <definedName name="OVERDRAFT_140101" localSheetId="5">[1]PG_18!#REF!</definedName>
    <definedName name="OVERDRAFT_140101" localSheetId="0">[1]PG_18!#REF!</definedName>
    <definedName name="OVERDRAFT_140101">[1]PG_18!#REF!</definedName>
    <definedName name="Periods" localSheetId="3">#REF!</definedName>
    <definedName name="Periods" localSheetId="4">#REF!</definedName>
    <definedName name="Periods" localSheetId="5">#REF!</definedName>
    <definedName name="Periods" localSheetId="0">#REF!</definedName>
    <definedName name="Periods">#REF!</definedName>
    <definedName name="Plans">[5]Codes!$C$1:$C$266</definedName>
    <definedName name="_xlnm.Print_Area" localSheetId="9">'1.Contractual Gap'!$A$6:$K$35</definedName>
    <definedName name="REAL_ESTATE_LOANS_1403" localSheetId="2">[1]PG_18!#REF!</definedName>
    <definedName name="REAL_ESTATE_LOANS_1403" localSheetId="3">[1]PG_18!#REF!</definedName>
    <definedName name="REAL_ESTATE_LOANS_1403" localSheetId="4">[1]PG_18!#REF!</definedName>
    <definedName name="REAL_ESTATE_LOANS_1403" localSheetId="5">[1]PG_18!#REF!</definedName>
    <definedName name="REAL_ESTATE_LOANS_1403" localSheetId="0">[1]PG_18!#REF!</definedName>
    <definedName name="REAL_ESTATE_LOANS_1403">[1]PG_18!#REF!</definedName>
    <definedName name="Return_Dates">[6]Lists!$C$1:$C$241</definedName>
    <definedName name="sect1.1" localSheetId="2">#REF!</definedName>
    <definedName name="sect1.1" localSheetId="3">#REF!</definedName>
    <definedName name="sect1.1" localSheetId="4">#REF!</definedName>
    <definedName name="sect1.1" localSheetId="5">#REF!</definedName>
    <definedName name="sect1.1" localSheetId="0">#REF!</definedName>
    <definedName name="sect1.1">#REF!</definedName>
    <definedName name="sect1.2" localSheetId="3">#REF!</definedName>
    <definedName name="sect1.2" localSheetId="4">#REF!</definedName>
    <definedName name="sect1.2" localSheetId="5">#REF!</definedName>
    <definedName name="sect1.2" localSheetId="0">#REF!</definedName>
    <definedName name="sect1.2">#REF!</definedName>
    <definedName name="sect1.3" localSheetId="3">#REF!</definedName>
    <definedName name="sect1.3" localSheetId="4">#REF!</definedName>
    <definedName name="sect1.3" localSheetId="5">#REF!</definedName>
    <definedName name="sect1.3" localSheetId="0">#REF!</definedName>
    <definedName name="sect1.3">#REF!</definedName>
    <definedName name="sect10.1" localSheetId="3">#REF!</definedName>
    <definedName name="sect10.1" localSheetId="4">#REF!</definedName>
    <definedName name="sect10.1" localSheetId="5">#REF!</definedName>
    <definedName name="sect10.1" localSheetId="0">#REF!</definedName>
    <definedName name="sect10.1">#REF!</definedName>
    <definedName name="sect10.2" localSheetId="3">#REF!</definedName>
    <definedName name="sect10.2" localSheetId="4">#REF!</definedName>
    <definedName name="sect10.2" localSheetId="5">#REF!</definedName>
    <definedName name="sect10.2" localSheetId="0">#REF!</definedName>
    <definedName name="sect10.2">#REF!</definedName>
    <definedName name="sect10.3" localSheetId="3">#REF!</definedName>
    <definedName name="sect10.3" localSheetId="4">#REF!</definedName>
    <definedName name="sect10.3" localSheetId="5">#REF!</definedName>
    <definedName name="sect10.3" localSheetId="0">#REF!</definedName>
    <definedName name="sect10.3">#REF!</definedName>
    <definedName name="sect10.4" localSheetId="3">#REF!</definedName>
    <definedName name="sect10.4" localSheetId="4">#REF!</definedName>
    <definedName name="sect10.4" localSheetId="5">#REF!</definedName>
    <definedName name="sect10.4" localSheetId="0">#REF!</definedName>
    <definedName name="sect10.4">#REF!</definedName>
    <definedName name="sect11.1" localSheetId="3">#REF!</definedName>
    <definedName name="sect11.1" localSheetId="4">#REF!</definedName>
    <definedName name="sect11.1" localSheetId="5">#REF!</definedName>
    <definedName name="sect11.1" localSheetId="0">#REF!</definedName>
    <definedName name="sect11.1">#REF!</definedName>
    <definedName name="sect11.2" localSheetId="3">#REF!</definedName>
    <definedName name="sect11.2" localSheetId="4">#REF!</definedName>
    <definedName name="sect11.2" localSheetId="5">#REF!</definedName>
    <definedName name="sect11.2" localSheetId="0">#REF!</definedName>
    <definedName name="sect11.2">#REF!</definedName>
    <definedName name="sect11.3" localSheetId="3">#REF!</definedName>
    <definedName name="sect11.3" localSheetId="4">#REF!</definedName>
    <definedName name="sect11.3" localSheetId="5">#REF!</definedName>
    <definedName name="sect11.3" localSheetId="0">#REF!</definedName>
    <definedName name="sect11.3">#REF!</definedName>
    <definedName name="sect11.4" localSheetId="3">#REF!</definedName>
    <definedName name="sect11.4" localSheetId="4">#REF!</definedName>
    <definedName name="sect11.4" localSheetId="5">#REF!</definedName>
    <definedName name="sect11.4" localSheetId="0">#REF!</definedName>
    <definedName name="sect11.4">#REF!</definedName>
    <definedName name="sect11.5" localSheetId="3">#REF!</definedName>
    <definedName name="sect11.5" localSheetId="4">#REF!</definedName>
    <definedName name="sect11.5" localSheetId="5">#REF!</definedName>
    <definedName name="sect11.5" localSheetId="0">#REF!</definedName>
    <definedName name="sect11.5">#REF!</definedName>
    <definedName name="sect12.1" localSheetId="3">#REF!</definedName>
    <definedName name="sect12.1" localSheetId="4">#REF!</definedName>
    <definedName name="sect12.1" localSheetId="5">#REF!</definedName>
    <definedName name="sect12.1" localSheetId="0">#REF!</definedName>
    <definedName name="sect12.1">#REF!</definedName>
    <definedName name="sect12.2" localSheetId="3">#REF!</definedName>
    <definedName name="sect12.2" localSheetId="4">#REF!</definedName>
    <definedName name="sect12.2" localSheetId="5">#REF!</definedName>
    <definedName name="sect12.2" localSheetId="0">#REF!</definedName>
    <definedName name="sect12.2">#REF!</definedName>
    <definedName name="sect12.3" localSheetId="3">#REF!</definedName>
    <definedName name="sect12.3" localSheetId="4">#REF!</definedName>
    <definedName name="sect12.3" localSheetId="5">#REF!</definedName>
    <definedName name="sect12.3" localSheetId="0">#REF!</definedName>
    <definedName name="sect12.3">#REF!</definedName>
    <definedName name="sect12.4" localSheetId="3">#REF!</definedName>
    <definedName name="sect12.4" localSheetId="4">#REF!</definedName>
    <definedName name="sect12.4" localSheetId="5">#REF!</definedName>
    <definedName name="sect12.4" localSheetId="0">#REF!</definedName>
    <definedName name="sect12.4">#REF!</definedName>
    <definedName name="sect13.1" localSheetId="3">#REF!</definedName>
    <definedName name="sect13.1" localSheetId="4">#REF!</definedName>
    <definedName name="sect13.1" localSheetId="5">#REF!</definedName>
    <definedName name="sect13.1" localSheetId="0">#REF!</definedName>
    <definedName name="sect13.1">#REF!</definedName>
    <definedName name="sect13.2" localSheetId="3">#REF!</definedName>
    <definedName name="sect13.2" localSheetId="4">#REF!</definedName>
    <definedName name="sect13.2" localSheetId="5">#REF!</definedName>
    <definedName name="sect13.2" localSheetId="0">#REF!</definedName>
    <definedName name="sect13.2">#REF!</definedName>
    <definedName name="sect13.3" localSheetId="3">#REF!</definedName>
    <definedName name="sect13.3" localSheetId="4">#REF!</definedName>
    <definedName name="sect13.3" localSheetId="5">#REF!</definedName>
    <definedName name="sect13.3" localSheetId="0">#REF!</definedName>
    <definedName name="sect13.3">#REF!</definedName>
    <definedName name="sect13.4" localSheetId="3">#REF!</definedName>
    <definedName name="sect13.4" localSheetId="4">#REF!</definedName>
    <definedName name="sect13.4" localSheetId="5">#REF!</definedName>
    <definedName name="sect13.4" localSheetId="0">#REF!</definedName>
    <definedName name="sect13.4">#REF!</definedName>
    <definedName name="sect13.5" localSheetId="3">#REF!</definedName>
    <definedName name="sect13.5" localSheetId="4">#REF!</definedName>
    <definedName name="sect13.5" localSheetId="5">#REF!</definedName>
    <definedName name="sect13.5" localSheetId="0">#REF!</definedName>
    <definedName name="sect13.5">#REF!</definedName>
    <definedName name="sect14.1" localSheetId="3">#REF!</definedName>
    <definedName name="sect14.1" localSheetId="4">#REF!</definedName>
    <definedName name="sect14.1" localSheetId="5">#REF!</definedName>
    <definedName name="sect14.1" localSheetId="0">#REF!</definedName>
    <definedName name="sect14.1">#REF!</definedName>
    <definedName name="sect14.2" localSheetId="3">#REF!</definedName>
    <definedName name="sect14.2" localSheetId="4">#REF!</definedName>
    <definedName name="sect14.2" localSheetId="5">#REF!</definedName>
    <definedName name="sect14.2" localSheetId="0">#REF!</definedName>
    <definedName name="sect14.2">#REF!</definedName>
    <definedName name="sect14.3" localSheetId="3">#REF!</definedName>
    <definedName name="sect14.3" localSheetId="4">#REF!</definedName>
    <definedName name="sect14.3" localSheetId="5">#REF!</definedName>
    <definedName name="sect14.3" localSheetId="0">#REF!</definedName>
    <definedName name="sect14.3">#REF!</definedName>
    <definedName name="sect14.4" localSheetId="3">#REF!</definedName>
    <definedName name="sect14.4" localSheetId="4">#REF!</definedName>
    <definedName name="sect14.4" localSheetId="5">#REF!</definedName>
    <definedName name="sect14.4" localSheetId="0">#REF!</definedName>
    <definedName name="sect14.4">#REF!</definedName>
    <definedName name="sect15.1" localSheetId="3">#REF!</definedName>
    <definedName name="sect15.1" localSheetId="4">#REF!</definedName>
    <definedName name="sect15.1" localSheetId="5">#REF!</definedName>
    <definedName name="sect15.1" localSheetId="0">#REF!</definedName>
    <definedName name="sect15.1">#REF!</definedName>
    <definedName name="sect16.1" localSheetId="3">#REF!</definedName>
    <definedName name="sect16.1" localSheetId="4">#REF!</definedName>
    <definedName name="sect16.1" localSheetId="5">#REF!</definedName>
    <definedName name="sect16.1" localSheetId="0">#REF!</definedName>
    <definedName name="sect16.1">#REF!</definedName>
    <definedName name="sect16.2" localSheetId="3">#REF!</definedName>
    <definedName name="sect16.2" localSheetId="4">#REF!</definedName>
    <definedName name="sect16.2" localSheetId="5">#REF!</definedName>
    <definedName name="sect16.2" localSheetId="0">#REF!</definedName>
    <definedName name="sect16.2">#REF!</definedName>
    <definedName name="sect16.3" localSheetId="3">#REF!</definedName>
    <definedName name="sect16.3" localSheetId="4">#REF!</definedName>
    <definedName name="sect16.3" localSheetId="5">#REF!</definedName>
    <definedName name="sect16.3" localSheetId="0">#REF!</definedName>
    <definedName name="sect16.3">#REF!</definedName>
    <definedName name="sect17.1" localSheetId="3">#REF!</definedName>
    <definedName name="sect17.1" localSheetId="4">#REF!</definedName>
    <definedName name="sect17.1" localSheetId="5">#REF!</definedName>
    <definedName name="sect17.1" localSheetId="0">#REF!</definedName>
    <definedName name="sect17.1">#REF!</definedName>
    <definedName name="sect17.2" localSheetId="3">#REF!</definedName>
    <definedName name="sect17.2" localSheetId="4">#REF!</definedName>
    <definedName name="sect17.2" localSheetId="5">#REF!</definedName>
    <definedName name="sect17.2" localSheetId="0">#REF!</definedName>
    <definedName name="sect17.2">#REF!</definedName>
    <definedName name="sect17.3" localSheetId="3">#REF!</definedName>
    <definedName name="sect17.3" localSheetId="4">#REF!</definedName>
    <definedName name="sect17.3" localSheetId="5">#REF!</definedName>
    <definedName name="sect17.3" localSheetId="0">#REF!</definedName>
    <definedName name="sect17.3">#REF!</definedName>
    <definedName name="sect17.4" localSheetId="3">#REF!</definedName>
    <definedName name="sect17.4" localSheetId="4">#REF!</definedName>
    <definedName name="sect17.4" localSheetId="5">#REF!</definedName>
    <definedName name="sect17.4" localSheetId="0">#REF!</definedName>
    <definedName name="sect17.4">#REF!</definedName>
    <definedName name="sect18.1" localSheetId="3">#REF!</definedName>
    <definedName name="sect18.1" localSheetId="4">#REF!</definedName>
    <definedName name="sect18.1" localSheetId="5">#REF!</definedName>
    <definedName name="sect18.1" localSheetId="0">#REF!</definedName>
    <definedName name="sect18.1">#REF!</definedName>
    <definedName name="sect18.2" localSheetId="3">#REF!</definedName>
    <definedName name="sect18.2" localSheetId="4">#REF!</definedName>
    <definedName name="sect18.2" localSheetId="5">#REF!</definedName>
    <definedName name="sect18.2" localSheetId="0">#REF!</definedName>
    <definedName name="sect18.2">#REF!</definedName>
    <definedName name="sect18.3" localSheetId="3">#REF!</definedName>
    <definedName name="sect18.3" localSheetId="4">#REF!</definedName>
    <definedName name="sect18.3" localSheetId="5">#REF!</definedName>
    <definedName name="sect18.3" localSheetId="0">#REF!</definedName>
    <definedName name="sect18.3">#REF!</definedName>
    <definedName name="sect18.4" localSheetId="3">#REF!</definedName>
    <definedName name="sect18.4" localSheetId="4">#REF!</definedName>
    <definedName name="sect18.4" localSheetId="5">#REF!</definedName>
    <definedName name="sect18.4" localSheetId="0">#REF!</definedName>
    <definedName name="sect18.4">#REF!</definedName>
    <definedName name="sect18.5" localSheetId="3">#REF!</definedName>
    <definedName name="sect18.5" localSheetId="4">#REF!</definedName>
    <definedName name="sect18.5" localSheetId="5">#REF!</definedName>
    <definedName name="sect18.5" localSheetId="0">#REF!</definedName>
    <definedName name="sect18.5">#REF!</definedName>
    <definedName name="sect19.1" localSheetId="3">#REF!</definedName>
    <definedName name="sect19.1" localSheetId="4">#REF!</definedName>
    <definedName name="sect19.1" localSheetId="5">#REF!</definedName>
    <definedName name="sect19.1" localSheetId="0">#REF!</definedName>
    <definedName name="sect19.1">#REF!</definedName>
    <definedName name="sect19.2" localSheetId="3">#REF!</definedName>
    <definedName name="sect19.2" localSheetId="4">#REF!</definedName>
    <definedName name="sect19.2" localSheetId="5">#REF!</definedName>
    <definedName name="sect19.2" localSheetId="0">#REF!</definedName>
    <definedName name="sect19.2">#REF!</definedName>
    <definedName name="sect19.3" localSheetId="3">#REF!</definedName>
    <definedName name="sect19.3" localSheetId="4">#REF!</definedName>
    <definedName name="sect19.3" localSheetId="5">#REF!</definedName>
    <definedName name="sect19.3" localSheetId="0">#REF!</definedName>
    <definedName name="sect19.3">#REF!</definedName>
    <definedName name="sect19.4" localSheetId="3">#REF!</definedName>
    <definedName name="sect19.4" localSheetId="4">#REF!</definedName>
    <definedName name="sect19.4" localSheetId="5">#REF!</definedName>
    <definedName name="sect19.4" localSheetId="0">#REF!</definedName>
    <definedName name="sect19.4">#REF!</definedName>
    <definedName name="sect2.1" localSheetId="3">#REF!</definedName>
    <definedName name="sect2.1" localSheetId="4">#REF!</definedName>
    <definedName name="sect2.1" localSheetId="5">#REF!</definedName>
    <definedName name="sect2.1" localSheetId="0">#REF!</definedName>
    <definedName name="sect2.1">#REF!</definedName>
    <definedName name="sect2.2" localSheetId="3">#REF!</definedName>
    <definedName name="sect2.2" localSheetId="4">#REF!</definedName>
    <definedName name="sect2.2" localSheetId="5">#REF!</definedName>
    <definedName name="sect2.2" localSheetId="0">#REF!</definedName>
    <definedName name="sect2.2">#REF!</definedName>
    <definedName name="sect2.3" localSheetId="3">#REF!</definedName>
    <definedName name="sect2.3" localSheetId="4">#REF!</definedName>
    <definedName name="sect2.3" localSheetId="5">#REF!</definedName>
    <definedName name="sect2.3" localSheetId="0">#REF!</definedName>
    <definedName name="sect2.3">#REF!</definedName>
    <definedName name="sect2.4" localSheetId="3">#REF!</definedName>
    <definedName name="sect2.4" localSheetId="4">#REF!</definedName>
    <definedName name="sect2.4" localSheetId="5">#REF!</definedName>
    <definedName name="sect2.4" localSheetId="0">#REF!</definedName>
    <definedName name="sect2.4">#REF!</definedName>
    <definedName name="sect20.1" localSheetId="3">#REF!</definedName>
    <definedName name="sect20.1" localSheetId="4">#REF!</definedName>
    <definedName name="sect20.1" localSheetId="5">#REF!</definedName>
    <definedName name="sect20.1" localSheetId="0">#REF!</definedName>
    <definedName name="sect20.1">#REF!</definedName>
    <definedName name="sect20.2" localSheetId="3">#REF!</definedName>
    <definedName name="sect20.2" localSheetId="4">#REF!</definedName>
    <definedName name="sect20.2" localSheetId="5">#REF!</definedName>
    <definedName name="sect20.2" localSheetId="0">#REF!</definedName>
    <definedName name="sect20.2">#REF!</definedName>
    <definedName name="sect20.3" localSheetId="3">#REF!</definedName>
    <definedName name="sect20.3" localSheetId="4">#REF!</definedName>
    <definedName name="sect20.3" localSheetId="5">#REF!</definedName>
    <definedName name="sect20.3" localSheetId="0">#REF!</definedName>
    <definedName name="sect20.3">#REF!</definedName>
    <definedName name="sect20.4" localSheetId="3">#REF!</definedName>
    <definedName name="sect20.4" localSheetId="4">#REF!</definedName>
    <definedName name="sect20.4" localSheetId="5">#REF!</definedName>
    <definedName name="sect20.4" localSheetId="0">#REF!</definedName>
    <definedName name="sect20.4">#REF!</definedName>
    <definedName name="sect20.5" localSheetId="3">#REF!</definedName>
    <definedName name="sect20.5" localSheetId="4">#REF!</definedName>
    <definedName name="sect20.5" localSheetId="5">#REF!</definedName>
    <definedName name="sect20.5" localSheetId="0">#REF!</definedName>
    <definedName name="sect20.5">#REF!</definedName>
    <definedName name="sect21.1" localSheetId="3">#REF!</definedName>
    <definedName name="sect21.1" localSheetId="4">#REF!</definedName>
    <definedName name="sect21.1" localSheetId="5">#REF!</definedName>
    <definedName name="sect21.1" localSheetId="0">#REF!</definedName>
    <definedName name="sect21.1">#REF!</definedName>
    <definedName name="sect21.2" localSheetId="3">#REF!</definedName>
    <definedName name="sect21.2" localSheetId="4">#REF!</definedName>
    <definedName name="sect21.2" localSheetId="5">#REF!</definedName>
    <definedName name="sect21.2" localSheetId="0">#REF!</definedName>
    <definedName name="sect21.2">#REF!</definedName>
    <definedName name="sect21.3" localSheetId="3">#REF!</definedName>
    <definedName name="sect21.3" localSheetId="4">#REF!</definedName>
    <definedName name="sect21.3" localSheetId="5">#REF!</definedName>
    <definedName name="sect21.3" localSheetId="0">#REF!</definedName>
    <definedName name="sect21.3">#REF!</definedName>
    <definedName name="sect21.4" localSheetId="3">#REF!</definedName>
    <definedName name="sect21.4" localSheetId="4">#REF!</definedName>
    <definedName name="sect21.4" localSheetId="5">#REF!</definedName>
    <definedName name="sect21.4" localSheetId="0">#REF!</definedName>
    <definedName name="sect21.4">#REF!</definedName>
    <definedName name="sect22.1" localSheetId="3">#REF!</definedName>
    <definedName name="sect22.1" localSheetId="4">#REF!</definedName>
    <definedName name="sect22.1" localSheetId="5">#REF!</definedName>
    <definedName name="sect22.1" localSheetId="0">#REF!</definedName>
    <definedName name="sect22.1">#REF!</definedName>
    <definedName name="sect22.2" localSheetId="3">#REF!</definedName>
    <definedName name="sect22.2" localSheetId="4">#REF!</definedName>
    <definedName name="sect22.2" localSheetId="5">#REF!</definedName>
    <definedName name="sect22.2" localSheetId="0">#REF!</definedName>
    <definedName name="sect22.2">#REF!</definedName>
    <definedName name="sect23.1" localSheetId="3">#REF!</definedName>
    <definedName name="sect23.1" localSheetId="4">#REF!</definedName>
    <definedName name="sect23.1" localSheetId="5">#REF!</definedName>
    <definedName name="sect23.1" localSheetId="0">#REF!</definedName>
    <definedName name="sect23.1">#REF!</definedName>
    <definedName name="sect23.2" localSheetId="3">#REF!</definedName>
    <definedName name="sect23.2" localSheetId="4">#REF!</definedName>
    <definedName name="sect23.2" localSheetId="5">#REF!</definedName>
    <definedName name="sect23.2" localSheetId="0">#REF!</definedName>
    <definedName name="sect23.2">#REF!</definedName>
    <definedName name="sect23.3" localSheetId="3">#REF!</definedName>
    <definedName name="sect23.3" localSheetId="4">#REF!</definedName>
    <definedName name="sect23.3" localSheetId="5">#REF!</definedName>
    <definedName name="sect23.3" localSheetId="0">#REF!</definedName>
    <definedName name="sect23.3">#REF!</definedName>
    <definedName name="sect23.4" localSheetId="3">#REF!</definedName>
    <definedName name="sect23.4" localSheetId="4">#REF!</definedName>
    <definedName name="sect23.4" localSheetId="5">#REF!</definedName>
    <definedName name="sect23.4" localSheetId="0">#REF!</definedName>
    <definedName name="sect23.4">#REF!</definedName>
    <definedName name="sect23.5" localSheetId="3">#REF!</definedName>
    <definedName name="sect23.5" localSheetId="4">#REF!</definedName>
    <definedName name="sect23.5" localSheetId="5">#REF!</definedName>
    <definedName name="sect23.5" localSheetId="0">#REF!</definedName>
    <definedName name="sect23.5">#REF!</definedName>
    <definedName name="sect23.6" localSheetId="3">#REF!</definedName>
    <definedName name="sect23.6" localSheetId="4">#REF!</definedName>
    <definedName name="sect23.6" localSheetId="5">#REF!</definedName>
    <definedName name="sect23.6" localSheetId="0">#REF!</definedName>
    <definedName name="sect23.6">#REF!</definedName>
    <definedName name="sect24.1" localSheetId="3">#REF!</definedName>
    <definedName name="sect24.1" localSheetId="4">#REF!</definedName>
    <definedName name="sect24.1" localSheetId="5">#REF!</definedName>
    <definedName name="sect24.1" localSheetId="0">#REF!</definedName>
    <definedName name="sect24.1">#REF!</definedName>
    <definedName name="sect24.2" localSheetId="3">#REF!</definedName>
    <definedName name="sect24.2" localSheetId="4">#REF!</definedName>
    <definedName name="sect24.2" localSheetId="5">#REF!</definedName>
    <definedName name="sect24.2" localSheetId="0">#REF!</definedName>
    <definedName name="sect24.2">#REF!</definedName>
    <definedName name="sect24.3" localSheetId="3">#REF!</definedName>
    <definedName name="sect24.3" localSheetId="4">#REF!</definedName>
    <definedName name="sect24.3" localSheetId="5">#REF!</definedName>
    <definedName name="sect24.3" localSheetId="0">#REF!</definedName>
    <definedName name="sect24.3">#REF!</definedName>
    <definedName name="sect25.1" localSheetId="3">#REF!</definedName>
    <definedName name="sect25.1" localSheetId="4">#REF!</definedName>
    <definedName name="sect25.1" localSheetId="5">#REF!</definedName>
    <definedName name="sect25.1" localSheetId="0">#REF!</definedName>
    <definedName name="sect25.1">#REF!</definedName>
    <definedName name="sect25.2" localSheetId="3">#REF!</definedName>
    <definedName name="sect25.2" localSheetId="4">#REF!</definedName>
    <definedName name="sect25.2" localSheetId="5">#REF!</definedName>
    <definedName name="sect25.2" localSheetId="0">#REF!</definedName>
    <definedName name="sect25.2">#REF!</definedName>
    <definedName name="sect25.3" localSheetId="3">#REF!</definedName>
    <definedName name="sect25.3" localSheetId="4">#REF!</definedName>
    <definedName name="sect25.3" localSheetId="5">#REF!</definedName>
    <definedName name="sect25.3" localSheetId="0">#REF!</definedName>
    <definedName name="sect25.3">#REF!</definedName>
    <definedName name="sect25.4" localSheetId="3">#REF!</definedName>
    <definedName name="sect25.4" localSheetId="4">#REF!</definedName>
    <definedName name="sect25.4" localSheetId="5">#REF!</definedName>
    <definedName name="sect25.4" localSheetId="0">#REF!</definedName>
    <definedName name="sect25.4">#REF!</definedName>
    <definedName name="sect26.1" localSheetId="3">#REF!</definedName>
    <definedName name="sect26.1" localSheetId="4">#REF!</definedName>
    <definedName name="sect26.1" localSheetId="5">#REF!</definedName>
    <definedName name="sect26.1" localSheetId="0">#REF!</definedName>
    <definedName name="sect26.1">#REF!</definedName>
    <definedName name="sect27.1" localSheetId="3">#REF!</definedName>
    <definedName name="sect27.1" localSheetId="4">#REF!</definedName>
    <definedName name="sect27.1" localSheetId="5">#REF!</definedName>
    <definedName name="sect27.1" localSheetId="0">#REF!</definedName>
    <definedName name="sect27.1">#REF!</definedName>
    <definedName name="sect27.2" localSheetId="3">#REF!</definedName>
    <definedName name="sect27.2" localSheetId="4">#REF!</definedName>
    <definedName name="sect27.2" localSheetId="5">#REF!</definedName>
    <definedName name="sect27.2" localSheetId="0">#REF!</definedName>
    <definedName name="sect27.2">#REF!</definedName>
    <definedName name="sect27.3" localSheetId="3">#REF!</definedName>
    <definedName name="sect27.3" localSheetId="4">#REF!</definedName>
    <definedName name="sect27.3" localSheetId="5">#REF!</definedName>
    <definedName name="sect27.3" localSheetId="0">#REF!</definedName>
    <definedName name="sect27.3">#REF!</definedName>
    <definedName name="sect27.4" localSheetId="3">#REF!</definedName>
    <definedName name="sect27.4" localSheetId="4">#REF!</definedName>
    <definedName name="sect27.4" localSheetId="5">#REF!</definedName>
    <definedName name="sect27.4" localSheetId="0">#REF!</definedName>
    <definedName name="sect27.4">#REF!</definedName>
    <definedName name="sect28.1" localSheetId="3">#REF!</definedName>
    <definedName name="sect28.1" localSheetId="4">#REF!</definedName>
    <definedName name="sect28.1" localSheetId="5">#REF!</definedName>
    <definedName name="sect28.1" localSheetId="0">#REF!</definedName>
    <definedName name="sect28.1">#REF!</definedName>
    <definedName name="sect28.2" localSheetId="3">#REF!</definedName>
    <definedName name="sect28.2" localSheetId="4">#REF!</definedName>
    <definedName name="sect28.2" localSheetId="5">#REF!</definedName>
    <definedName name="sect28.2" localSheetId="0">#REF!</definedName>
    <definedName name="sect28.2">#REF!</definedName>
    <definedName name="sect29.1" localSheetId="3">#REF!</definedName>
    <definedName name="sect29.1" localSheetId="4">#REF!</definedName>
    <definedName name="sect29.1" localSheetId="5">#REF!</definedName>
    <definedName name="sect29.1" localSheetId="0">#REF!</definedName>
    <definedName name="sect29.1">#REF!</definedName>
    <definedName name="sect29.2" localSheetId="3">#REF!</definedName>
    <definedName name="sect29.2" localSheetId="4">#REF!</definedName>
    <definedName name="sect29.2" localSheetId="5">#REF!</definedName>
    <definedName name="sect29.2" localSheetId="0">#REF!</definedName>
    <definedName name="sect29.2">#REF!</definedName>
    <definedName name="sect29.3" localSheetId="3">#REF!</definedName>
    <definedName name="sect29.3" localSheetId="4">#REF!</definedName>
    <definedName name="sect29.3" localSheetId="5">#REF!</definedName>
    <definedName name="sect29.3" localSheetId="0">#REF!</definedName>
    <definedName name="sect29.3">#REF!</definedName>
    <definedName name="sect3.1" localSheetId="3">#REF!</definedName>
    <definedName name="sect3.1" localSheetId="4">#REF!</definedName>
    <definedName name="sect3.1" localSheetId="5">#REF!</definedName>
    <definedName name="sect3.1" localSheetId="0">#REF!</definedName>
    <definedName name="sect3.1">#REF!</definedName>
    <definedName name="sect3.2" localSheetId="3">#REF!</definedName>
    <definedName name="sect3.2" localSheetId="4">#REF!</definedName>
    <definedName name="sect3.2" localSheetId="5">#REF!</definedName>
    <definedName name="sect3.2" localSheetId="0">#REF!</definedName>
    <definedName name="sect3.2">#REF!</definedName>
    <definedName name="sect3.3" localSheetId="3">#REF!</definedName>
    <definedName name="sect3.3" localSheetId="4">#REF!</definedName>
    <definedName name="sect3.3" localSheetId="5">#REF!</definedName>
    <definedName name="sect3.3" localSheetId="0">#REF!</definedName>
    <definedName name="sect3.3">#REF!</definedName>
    <definedName name="sect30.1" localSheetId="3">#REF!</definedName>
    <definedName name="sect30.1" localSheetId="4">#REF!</definedName>
    <definedName name="sect30.1" localSheetId="5">#REF!</definedName>
    <definedName name="sect30.1" localSheetId="0">#REF!</definedName>
    <definedName name="sect30.1">#REF!</definedName>
    <definedName name="sect30.2" localSheetId="3">#REF!</definedName>
    <definedName name="sect30.2" localSheetId="4">#REF!</definedName>
    <definedName name="sect30.2" localSheetId="5">#REF!</definedName>
    <definedName name="sect30.2" localSheetId="0">#REF!</definedName>
    <definedName name="sect30.2">#REF!</definedName>
    <definedName name="sect30.3" localSheetId="3">#REF!</definedName>
    <definedName name="sect30.3" localSheetId="4">#REF!</definedName>
    <definedName name="sect30.3" localSheetId="5">#REF!</definedName>
    <definedName name="sect30.3" localSheetId="0">#REF!</definedName>
    <definedName name="sect30.3">#REF!</definedName>
    <definedName name="sect30.4" localSheetId="3">#REF!</definedName>
    <definedName name="sect30.4" localSheetId="4">#REF!</definedName>
    <definedName name="sect30.4" localSheetId="5">#REF!</definedName>
    <definedName name="sect30.4" localSheetId="0">#REF!</definedName>
    <definedName name="sect30.4">#REF!</definedName>
    <definedName name="sect31.1" localSheetId="3">#REF!</definedName>
    <definedName name="sect31.1" localSheetId="4">#REF!</definedName>
    <definedName name="sect31.1" localSheetId="5">#REF!</definedName>
    <definedName name="sect31.1" localSheetId="0">#REF!</definedName>
    <definedName name="sect31.1">#REF!</definedName>
    <definedName name="sect31.2" localSheetId="3">#REF!</definedName>
    <definedName name="sect31.2" localSheetId="4">#REF!</definedName>
    <definedName name="sect31.2" localSheetId="5">#REF!</definedName>
    <definedName name="sect31.2" localSheetId="0">#REF!</definedName>
    <definedName name="sect31.2">#REF!</definedName>
    <definedName name="sect32.1" localSheetId="3">#REF!</definedName>
    <definedName name="sect32.1" localSheetId="4">#REF!</definedName>
    <definedName name="sect32.1" localSheetId="5">#REF!</definedName>
    <definedName name="sect32.1" localSheetId="0">#REF!</definedName>
    <definedName name="sect32.1">#REF!</definedName>
    <definedName name="sect32.2" localSheetId="3">#REF!</definedName>
    <definedName name="sect32.2" localSheetId="4">#REF!</definedName>
    <definedName name="sect32.2" localSheetId="5">#REF!</definedName>
    <definedName name="sect32.2" localSheetId="0">#REF!</definedName>
    <definedName name="sect32.2">#REF!</definedName>
    <definedName name="sect32.3" localSheetId="3">#REF!</definedName>
    <definedName name="sect32.3" localSheetId="4">#REF!</definedName>
    <definedName name="sect32.3" localSheetId="5">#REF!</definedName>
    <definedName name="sect32.3" localSheetId="0">#REF!</definedName>
    <definedName name="sect32.3">#REF!</definedName>
    <definedName name="sect33.1" localSheetId="3">#REF!</definedName>
    <definedName name="sect33.1" localSheetId="4">#REF!</definedName>
    <definedName name="sect33.1" localSheetId="5">#REF!</definedName>
    <definedName name="sect33.1" localSheetId="0">#REF!</definedName>
    <definedName name="sect33.1">#REF!</definedName>
    <definedName name="sect33.2" localSheetId="3">#REF!</definedName>
    <definedName name="sect33.2" localSheetId="4">#REF!</definedName>
    <definedName name="sect33.2" localSheetId="5">#REF!</definedName>
    <definedName name="sect33.2" localSheetId="0">#REF!</definedName>
    <definedName name="sect33.2">#REF!</definedName>
    <definedName name="sect33.3" localSheetId="3">#REF!</definedName>
    <definedName name="sect33.3" localSheetId="4">#REF!</definedName>
    <definedName name="sect33.3" localSheetId="5">#REF!</definedName>
    <definedName name="sect33.3" localSheetId="0">#REF!</definedName>
    <definedName name="sect33.3">#REF!</definedName>
    <definedName name="sect33.4" localSheetId="3">#REF!</definedName>
    <definedName name="sect33.4" localSheetId="4">#REF!</definedName>
    <definedName name="sect33.4" localSheetId="5">#REF!</definedName>
    <definedName name="sect33.4" localSheetId="0">#REF!</definedName>
    <definedName name="sect33.4">#REF!</definedName>
    <definedName name="sect34.1" localSheetId="3">#REF!</definedName>
    <definedName name="sect34.1" localSheetId="4">#REF!</definedName>
    <definedName name="sect34.1" localSheetId="5">#REF!</definedName>
    <definedName name="sect34.1" localSheetId="0">#REF!</definedName>
    <definedName name="sect34.1">#REF!</definedName>
    <definedName name="sect34.2" localSheetId="3">#REF!</definedName>
    <definedName name="sect34.2" localSheetId="4">#REF!</definedName>
    <definedName name="sect34.2" localSheetId="5">#REF!</definedName>
    <definedName name="sect34.2" localSheetId="0">#REF!</definedName>
    <definedName name="sect34.2">#REF!</definedName>
    <definedName name="sect35.1" localSheetId="3">#REF!</definedName>
    <definedName name="sect35.1" localSheetId="4">#REF!</definedName>
    <definedName name="sect35.1" localSheetId="5">#REF!</definedName>
    <definedName name="sect35.1" localSheetId="0">#REF!</definedName>
    <definedName name="sect35.1">#REF!</definedName>
    <definedName name="sect35.2" localSheetId="3">#REF!</definedName>
    <definedName name="sect35.2" localSheetId="4">#REF!</definedName>
    <definedName name="sect35.2" localSheetId="5">#REF!</definedName>
    <definedName name="sect35.2" localSheetId="0">#REF!</definedName>
    <definedName name="sect35.2">#REF!</definedName>
    <definedName name="sect35.3" localSheetId="3">#REF!</definedName>
    <definedName name="sect35.3" localSheetId="4">#REF!</definedName>
    <definedName name="sect35.3" localSheetId="5">#REF!</definedName>
    <definedName name="sect35.3" localSheetId="0">#REF!</definedName>
    <definedName name="sect35.3">#REF!</definedName>
    <definedName name="sect36.1" localSheetId="3">#REF!</definedName>
    <definedName name="sect36.1" localSheetId="4">#REF!</definedName>
    <definedName name="sect36.1" localSheetId="5">#REF!</definedName>
    <definedName name="sect36.1" localSheetId="0">#REF!</definedName>
    <definedName name="sect36.1">#REF!</definedName>
    <definedName name="sect36.2" localSheetId="3">#REF!</definedName>
    <definedName name="sect36.2" localSheetId="4">#REF!</definedName>
    <definedName name="sect36.2" localSheetId="5">#REF!</definedName>
    <definedName name="sect36.2" localSheetId="0">#REF!</definedName>
    <definedName name="sect36.2">#REF!</definedName>
    <definedName name="sect36.3" localSheetId="3">#REF!</definedName>
    <definedName name="sect36.3" localSheetId="4">#REF!</definedName>
    <definedName name="sect36.3" localSheetId="5">#REF!</definedName>
    <definedName name="sect36.3" localSheetId="0">#REF!</definedName>
    <definedName name="sect36.3">#REF!</definedName>
    <definedName name="sect36.4" localSheetId="3">#REF!</definedName>
    <definedName name="sect36.4" localSheetId="4">#REF!</definedName>
    <definedName name="sect36.4" localSheetId="5">#REF!</definedName>
    <definedName name="sect36.4" localSheetId="0">#REF!</definedName>
    <definedName name="sect36.4">#REF!</definedName>
    <definedName name="sect36.5" localSheetId="3">#REF!</definedName>
    <definedName name="sect36.5" localSheetId="4">#REF!</definedName>
    <definedName name="sect36.5" localSheetId="5">#REF!</definedName>
    <definedName name="sect36.5" localSheetId="0">#REF!</definedName>
    <definedName name="sect36.5">#REF!</definedName>
    <definedName name="sect37.1" localSheetId="3">#REF!</definedName>
    <definedName name="sect37.1" localSheetId="4">#REF!</definedName>
    <definedName name="sect37.1" localSheetId="5">#REF!</definedName>
    <definedName name="sect37.1" localSheetId="0">#REF!</definedName>
    <definedName name="sect37.1">#REF!</definedName>
    <definedName name="sect37.2" localSheetId="3">#REF!</definedName>
    <definedName name="sect37.2" localSheetId="4">#REF!</definedName>
    <definedName name="sect37.2" localSheetId="5">#REF!</definedName>
    <definedName name="sect37.2" localSheetId="0">#REF!</definedName>
    <definedName name="sect37.2">#REF!</definedName>
    <definedName name="sect38.1" localSheetId="3">#REF!</definedName>
    <definedName name="sect38.1" localSheetId="4">#REF!</definedName>
    <definedName name="sect38.1" localSheetId="5">#REF!</definedName>
    <definedName name="sect38.1" localSheetId="0">#REF!</definedName>
    <definedName name="sect38.1">#REF!</definedName>
    <definedName name="sect38.2" localSheetId="3">#REF!</definedName>
    <definedName name="sect38.2" localSheetId="4">#REF!</definedName>
    <definedName name="sect38.2" localSheetId="5">#REF!</definedName>
    <definedName name="sect38.2" localSheetId="0">#REF!</definedName>
    <definedName name="sect38.2">#REF!</definedName>
    <definedName name="sect38.3" localSheetId="3">#REF!</definedName>
    <definedName name="sect38.3" localSheetId="4">#REF!</definedName>
    <definedName name="sect38.3" localSheetId="5">#REF!</definedName>
    <definedName name="sect38.3" localSheetId="0">#REF!</definedName>
    <definedName name="sect38.3">#REF!</definedName>
    <definedName name="sect39.1" localSheetId="3">#REF!</definedName>
    <definedName name="sect39.1" localSheetId="4">#REF!</definedName>
    <definedName name="sect39.1" localSheetId="5">#REF!</definedName>
    <definedName name="sect39.1" localSheetId="0">#REF!</definedName>
    <definedName name="sect39.1">#REF!</definedName>
    <definedName name="sect39.2" localSheetId="3">#REF!</definedName>
    <definedName name="sect39.2" localSheetId="4">#REF!</definedName>
    <definedName name="sect39.2" localSheetId="5">#REF!</definedName>
    <definedName name="sect39.2" localSheetId="0">#REF!</definedName>
    <definedName name="sect39.2">#REF!</definedName>
    <definedName name="sect39.3" localSheetId="3">#REF!</definedName>
    <definedName name="sect39.3" localSheetId="4">#REF!</definedName>
    <definedName name="sect39.3" localSheetId="5">#REF!</definedName>
    <definedName name="sect39.3" localSheetId="0">#REF!</definedName>
    <definedName name="sect39.3">#REF!</definedName>
    <definedName name="sect39.4" localSheetId="3">#REF!</definedName>
    <definedName name="sect39.4" localSheetId="4">#REF!</definedName>
    <definedName name="sect39.4" localSheetId="5">#REF!</definedName>
    <definedName name="sect39.4" localSheetId="0">#REF!</definedName>
    <definedName name="sect39.4">#REF!</definedName>
    <definedName name="sect39.5" localSheetId="3">#REF!</definedName>
    <definedName name="sect39.5" localSheetId="4">#REF!</definedName>
    <definedName name="sect39.5" localSheetId="5">#REF!</definedName>
    <definedName name="sect39.5" localSheetId="0">#REF!</definedName>
    <definedName name="sect39.5">#REF!</definedName>
    <definedName name="sect4.1" localSheetId="3">#REF!</definedName>
    <definedName name="sect4.1" localSheetId="4">#REF!</definedName>
    <definedName name="sect4.1" localSheetId="5">#REF!</definedName>
    <definedName name="sect4.1" localSheetId="0">#REF!</definedName>
    <definedName name="sect4.1">#REF!</definedName>
    <definedName name="sect4.2" localSheetId="3">#REF!</definedName>
    <definedName name="sect4.2" localSheetId="4">#REF!</definedName>
    <definedName name="sect4.2" localSheetId="5">#REF!</definedName>
    <definedName name="sect4.2" localSheetId="0">#REF!</definedName>
    <definedName name="sect4.2">#REF!</definedName>
    <definedName name="sect4.3" localSheetId="3">#REF!</definedName>
    <definedName name="sect4.3" localSheetId="4">#REF!</definedName>
    <definedName name="sect4.3" localSheetId="5">#REF!</definedName>
    <definedName name="sect4.3" localSheetId="0">#REF!</definedName>
    <definedName name="sect4.3">#REF!</definedName>
    <definedName name="sect4.4" localSheetId="3">#REF!</definedName>
    <definedName name="sect4.4" localSheetId="4">#REF!</definedName>
    <definedName name="sect4.4" localSheetId="5">#REF!</definedName>
    <definedName name="sect4.4" localSheetId="0">#REF!</definedName>
    <definedName name="sect4.4">#REF!</definedName>
    <definedName name="sect5.1" localSheetId="3">#REF!</definedName>
    <definedName name="sect5.1" localSheetId="4">#REF!</definedName>
    <definedName name="sect5.1" localSheetId="5">#REF!</definedName>
    <definedName name="sect5.1" localSheetId="0">#REF!</definedName>
    <definedName name="sect5.1">#REF!</definedName>
    <definedName name="sect6.1" localSheetId="3">#REF!</definedName>
    <definedName name="sect6.1" localSheetId="4">#REF!</definedName>
    <definedName name="sect6.1" localSheetId="5">#REF!</definedName>
    <definedName name="sect6.1" localSheetId="0">#REF!</definedName>
    <definedName name="sect6.1">#REF!</definedName>
    <definedName name="sect6.2" localSheetId="3">#REF!</definedName>
    <definedName name="sect6.2" localSheetId="4">#REF!</definedName>
    <definedName name="sect6.2" localSheetId="5">#REF!</definedName>
    <definedName name="sect6.2" localSheetId="0">#REF!</definedName>
    <definedName name="sect6.2">#REF!</definedName>
    <definedName name="sect6.3" localSheetId="3">#REF!</definedName>
    <definedName name="sect6.3" localSheetId="4">#REF!</definedName>
    <definedName name="sect6.3" localSheetId="5">#REF!</definedName>
    <definedName name="sect6.3" localSheetId="0">#REF!</definedName>
    <definedName name="sect6.3">#REF!</definedName>
    <definedName name="sect6.4" localSheetId="3">#REF!</definedName>
    <definedName name="sect6.4" localSheetId="4">#REF!</definedName>
    <definedName name="sect6.4" localSheetId="5">#REF!</definedName>
    <definedName name="sect6.4" localSheetId="0">#REF!</definedName>
    <definedName name="sect6.4">#REF!</definedName>
    <definedName name="sect7.1" localSheetId="3">#REF!</definedName>
    <definedName name="sect7.1" localSheetId="4">#REF!</definedName>
    <definedName name="sect7.1" localSheetId="5">#REF!</definedName>
    <definedName name="sect7.1" localSheetId="0">#REF!</definedName>
    <definedName name="sect7.1">#REF!</definedName>
    <definedName name="sect7.2" localSheetId="3">#REF!</definedName>
    <definedName name="sect7.2" localSheetId="4">#REF!</definedName>
    <definedName name="sect7.2" localSheetId="5">#REF!</definedName>
    <definedName name="sect7.2" localSheetId="0">#REF!</definedName>
    <definedName name="sect7.2">#REF!</definedName>
    <definedName name="sect7.3" localSheetId="3">#REF!</definedName>
    <definedName name="sect7.3" localSheetId="4">#REF!</definedName>
    <definedName name="sect7.3" localSheetId="5">#REF!</definedName>
    <definedName name="sect7.3" localSheetId="0">#REF!</definedName>
    <definedName name="sect7.3">#REF!</definedName>
    <definedName name="sect7.4" localSheetId="3">#REF!</definedName>
    <definedName name="sect7.4" localSheetId="4">#REF!</definedName>
    <definedName name="sect7.4" localSheetId="5">#REF!</definedName>
    <definedName name="sect7.4" localSheetId="0">#REF!</definedName>
    <definedName name="sect7.4">#REF!</definedName>
    <definedName name="sect7.5" localSheetId="3">#REF!</definedName>
    <definedName name="sect7.5" localSheetId="4">#REF!</definedName>
    <definedName name="sect7.5" localSheetId="5">#REF!</definedName>
    <definedName name="sect7.5" localSheetId="0">#REF!</definedName>
    <definedName name="sect7.5">#REF!</definedName>
    <definedName name="sect8.1" localSheetId="3">#REF!</definedName>
    <definedName name="sect8.1" localSheetId="4">#REF!</definedName>
    <definedName name="sect8.1" localSheetId="5">#REF!</definedName>
    <definedName name="sect8.1" localSheetId="0">#REF!</definedName>
    <definedName name="sect8.1">#REF!</definedName>
    <definedName name="sect8.2" localSheetId="3">#REF!</definedName>
    <definedName name="sect8.2" localSheetId="4">#REF!</definedName>
    <definedName name="sect8.2" localSheetId="5">#REF!</definedName>
    <definedName name="sect8.2" localSheetId="0">#REF!</definedName>
    <definedName name="sect8.2">#REF!</definedName>
    <definedName name="sect8.3" localSheetId="3">#REF!</definedName>
    <definedName name="sect8.3" localSheetId="4">#REF!</definedName>
    <definedName name="sect8.3" localSheetId="5">#REF!</definedName>
    <definedName name="sect8.3" localSheetId="0">#REF!</definedName>
    <definedName name="sect8.3">#REF!</definedName>
    <definedName name="sect8.4" localSheetId="3">#REF!</definedName>
    <definedName name="sect8.4" localSheetId="4">#REF!</definedName>
    <definedName name="sect8.4" localSheetId="5">#REF!</definedName>
    <definedName name="sect8.4" localSheetId="0">#REF!</definedName>
    <definedName name="sect8.4">#REF!</definedName>
    <definedName name="sect9.1" localSheetId="3">#REF!</definedName>
    <definedName name="sect9.1" localSheetId="4">#REF!</definedName>
    <definedName name="sect9.1" localSheetId="5">#REF!</definedName>
    <definedName name="sect9.1" localSheetId="0">#REF!</definedName>
    <definedName name="sect9.1">#REF!</definedName>
    <definedName name="sect9.2" localSheetId="3">#REF!</definedName>
    <definedName name="sect9.2" localSheetId="4">#REF!</definedName>
    <definedName name="sect9.2" localSheetId="5">#REF!</definedName>
    <definedName name="sect9.2" localSheetId="0">#REF!</definedName>
    <definedName name="sect9.2">#REF!</definedName>
    <definedName name="sect9.3" localSheetId="3">#REF!</definedName>
    <definedName name="sect9.3" localSheetId="4">#REF!</definedName>
    <definedName name="sect9.3" localSheetId="5">#REF!</definedName>
    <definedName name="sect9.3" localSheetId="0">#REF!</definedName>
    <definedName name="sect9.3">#REF!</definedName>
    <definedName name="sect9.4" localSheetId="3">#REF!</definedName>
    <definedName name="sect9.4" localSheetId="4">#REF!</definedName>
    <definedName name="sect9.4" localSheetId="5">#REF!</definedName>
    <definedName name="sect9.4" localSheetId="0">#REF!</definedName>
    <definedName name="sect9.4">#REF!</definedName>
    <definedName name="sect9.5" localSheetId="3">#REF!</definedName>
    <definedName name="sect9.5" localSheetId="4">#REF!</definedName>
    <definedName name="sect9.5" localSheetId="5">#REF!</definedName>
    <definedName name="sect9.5" localSheetId="0">#REF!</definedName>
    <definedName name="sect9.5">#REF!</definedName>
    <definedName name="SELECT_INSTITUTION_CODE" localSheetId="3">[1]Institution_Codes!#REF!</definedName>
    <definedName name="SELECT_INSTITUTION_CODE" localSheetId="4">[1]Institution_Codes!#REF!</definedName>
    <definedName name="SELECT_INSTITUTION_CODE" localSheetId="5">[1]Institution_Codes!#REF!</definedName>
    <definedName name="SELECT_INSTITUTION_CODE" localSheetId="0">[1]Institution_Codes!#REF!</definedName>
    <definedName name="SELECT_INSTITUTION_CODE">[1]Institution_Codes!#REF!</definedName>
    <definedName name="STATE_OWNED_FIN_INST_14010104" localSheetId="3">[1]PG_18!#REF!</definedName>
    <definedName name="STATE_OWNED_FIN_INST_14010104" localSheetId="4">[1]PG_18!#REF!</definedName>
    <definedName name="STATE_OWNED_FIN_INST_14010104" localSheetId="5">[1]PG_18!#REF!</definedName>
    <definedName name="STATE_OWNED_FIN_INST_14010104" localSheetId="0">[1]PG_18!#REF!</definedName>
    <definedName name="STATE_OWNED_FIN_INST_14010104">[1]PG_18!#REF!</definedName>
    <definedName name="STATE_OWNED_FIN_INST_14010204" localSheetId="3">[1]PG_18!#REF!</definedName>
    <definedName name="STATE_OWNED_FIN_INST_14010204" localSheetId="4">[1]PG_18!#REF!</definedName>
    <definedName name="STATE_OWNED_FIN_INST_14010204" localSheetId="5">[1]PG_18!#REF!</definedName>
    <definedName name="STATE_OWNED_FIN_INST_14010204" localSheetId="0">[1]PG_18!#REF!</definedName>
    <definedName name="STATE_OWNED_FIN_INST_14010204">[1]PG_18!#REF!</definedName>
    <definedName name="STATE_OWNED_FIN_INST_14010304" localSheetId="3">[1]PG_18!#REF!</definedName>
    <definedName name="STATE_OWNED_FIN_INST_14010304" localSheetId="4">[1]PG_18!#REF!</definedName>
    <definedName name="STATE_OWNED_FIN_INST_14010304" localSheetId="5">[1]PG_18!#REF!</definedName>
    <definedName name="STATE_OWNED_FIN_INST_14010304" localSheetId="0">[1]PG_18!#REF!</definedName>
    <definedName name="STATE_OWNED_FIN_INST_14010304">[1]PG_18!#REF!</definedName>
    <definedName name="STATE_OWNED_FIN_INST_14010404" localSheetId="3">[1]PG_18!#REF!</definedName>
    <definedName name="STATE_OWNED_FIN_INST_14010404" localSheetId="4">[1]PG_18!#REF!</definedName>
    <definedName name="STATE_OWNED_FIN_INST_14010404" localSheetId="5">[1]PG_18!#REF!</definedName>
    <definedName name="STATE_OWNED_FIN_INST_14010404" localSheetId="0">[1]PG_18!#REF!</definedName>
    <definedName name="STATE_OWNED_FIN_INST_14010404">[1]PG_18!#REF!</definedName>
    <definedName name="STATE_OWNED_FIN_INST_14010504" localSheetId="3">[1]PG_18!#REF!</definedName>
    <definedName name="STATE_OWNED_FIN_INST_14010504" localSheetId="4">[1]PG_18!#REF!</definedName>
    <definedName name="STATE_OWNED_FIN_INST_14010504" localSheetId="5">[1]PG_18!#REF!</definedName>
    <definedName name="STATE_OWNED_FIN_INST_14010504" localSheetId="0">[1]PG_18!#REF!</definedName>
    <definedName name="STATE_OWNED_FIN_INST_14010504">[1]PG_18!#REF!</definedName>
    <definedName name="STATE_OWNED_FIN_INST_14020104" localSheetId="3">[1]PG_18!#REF!</definedName>
    <definedName name="STATE_OWNED_FIN_INST_14020104" localSheetId="4">[1]PG_18!#REF!</definedName>
    <definedName name="STATE_OWNED_FIN_INST_14020104" localSheetId="5">[1]PG_18!#REF!</definedName>
    <definedName name="STATE_OWNED_FIN_INST_14020104" localSheetId="0">[1]PG_18!#REF!</definedName>
    <definedName name="STATE_OWNED_FIN_INST_14020104">[1]PG_18!#REF!</definedName>
    <definedName name="STATE_OWNED_FIN_INST_14020204" localSheetId="3">[1]PG_18!#REF!</definedName>
    <definedName name="STATE_OWNED_FIN_INST_14020204" localSheetId="4">[1]PG_18!#REF!</definedName>
    <definedName name="STATE_OWNED_FIN_INST_14020204" localSheetId="5">[1]PG_18!#REF!</definedName>
    <definedName name="STATE_OWNED_FIN_INST_14020204" localSheetId="0">[1]PG_18!#REF!</definedName>
    <definedName name="STATE_OWNED_FIN_INST_14020204">[1]PG_18!#REF!</definedName>
    <definedName name="STATE_OWNED_FIN_INST_14020304" localSheetId="3">[1]PG_18!#REF!</definedName>
    <definedName name="STATE_OWNED_FIN_INST_14020304" localSheetId="4">[1]PG_18!#REF!</definedName>
    <definedName name="STATE_OWNED_FIN_INST_14020304" localSheetId="5">[1]PG_18!#REF!</definedName>
    <definedName name="STATE_OWNED_FIN_INST_14020304" localSheetId="0">[1]PG_18!#REF!</definedName>
    <definedName name="STATE_OWNED_FIN_INST_14020304">[1]PG_18!#REF!</definedName>
    <definedName name="STATE_OWNED_FIN_INST_14030104" localSheetId="3">[1]PG_18!#REF!</definedName>
    <definedName name="STATE_OWNED_FIN_INST_14030104" localSheetId="4">[1]PG_18!#REF!</definedName>
    <definedName name="STATE_OWNED_FIN_INST_14030104" localSheetId="5">[1]PG_18!#REF!</definedName>
    <definedName name="STATE_OWNED_FIN_INST_14030104" localSheetId="0">[1]PG_18!#REF!</definedName>
    <definedName name="STATE_OWNED_FIN_INST_14030104">[1]PG_18!#REF!</definedName>
    <definedName name="STATUTORY_BOARDS_14010103" localSheetId="3">[1]PG_18!#REF!</definedName>
    <definedName name="STATUTORY_BOARDS_14010103" localSheetId="4">[1]PG_18!#REF!</definedName>
    <definedName name="STATUTORY_BOARDS_14010103" localSheetId="5">[1]PG_18!#REF!</definedName>
    <definedName name="STATUTORY_BOARDS_14010103" localSheetId="0">[1]PG_18!#REF!</definedName>
    <definedName name="STATUTORY_BOARDS_14010103">[1]PG_18!#REF!</definedName>
    <definedName name="STATUTORY_BOARDS_14010203" localSheetId="3">[1]PG_18!#REF!</definedName>
    <definedName name="STATUTORY_BOARDS_14010203" localSheetId="4">[1]PG_18!#REF!</definedName>
    <definedName name="STATUTORY_BOARDS_14010203" localSheetId="5">[1]PG_18!#REF!</definedName>
    <definedName name="STATUTORY_BOARDS_14010203" localSheetId="0">[1]PG_18!#REF!</definedName>
    <definedName name="STATUTORY_BOARDS_14010203">[1]PG_18!#REF!</definedName>
    <definedName name="STATUTORY_BOARDS_14010303" localSheetId="3">[1]PG_18!#REF!</definedName>
    <definedName name="STATUTORY_BOARDS_14010303" localSheetId="4">[1]PG_18!#REF!</definedName>
    <definedName name="STATUTORY_BOARDS_14010303" localSheetId="5">[1]PG_18!#REF!</definedName>
    <definedName name="STATUTORY_BOARDS_14010303" localSheetId="0">[1]PG_18!#REF!</definedName>
    <definedName name="STATUTORY_BOARDS_14010303">[1]PG_18!#REF!</definedName>
    <definedName name="STATUTORY_BOARDS_14010403" localSheetId="3">[1]PG_18!#REF!</definedName>
    <definedName name="STATUTORY_BOARDS_14010403" localSheetId="4">[1]PG_18!#REF!</definedName>
    <definedName name="STATUTORY_BOARDS_14010403" localSheetId="5">[1]PG_18!#REF!</definedName>
    <definedName name="STATUTORY_BOARDS_14010403" localSheetId="0">[1]PG_18!#REF!</definedName>
    <definedName name="STATUTORY_BOARDS_14010403">[1]PG_18!#REF!</definedName>
    <definedName name="STATUTORY_BOARDS_14010503" localSheetId="3">[1]PG_18!#REF!</definedName>
    <definedName name="STATUTORY_BOARDS_14010503" localSheetId="4">[1]PG_18!#REF!</definedName>
    <definedName name="STATUTORY_BOARDS_14010503" localSheetId="5">[1]PG_18!#REF!</definedName>
    <definedName name="STATUTORY_BOARDS_14010503" localSheetId="0">[1]PG_18!#REF!</definedName>
    <definedName name="STATUTORY_BOARDS_14010503">[1]PG_18!#REF!</definedName>
    <definedName name="STATUTORY_BOARDS_14020103" localSheetId="3">[1]PG_18!#REF!</definedName>
    <definedName name="STATUTORY_BOARDS_14020103" localSheetId="4">[1]PG_18!#REF!</definedName>
    <definedName name="STATUTORY_BOARDS_14020103" localSheetId="5">[1]PG_18!#REF!</definedName>
    <definedName name="STATUTORY_BOARDS_14020103" localSheetId="0">[1]PG_18!#REF!</definedName>
    <definedName name="STATUTORY_BOARDS_14020103">[1]PG_18!#REF!</definedName>
    <definedName name="STATUTORY_BOARDS_14020203" localSheetId="3">[1]PG_18!#REF!</definedName>
    <definedName name="STATUTORY_BOARDS_14020203" localSheetId="4">[1]PG_18!#REF!</definedName>
    <definedName name="STATUTORY_BOARDS_14020203" localSheetId="5">[1]PG_18!#REF!</definedName>
    <definedName name="STATUTORY_BOARDS_14020203" localSheetId="0">[1]PG_18!#REF!</definedName>
    <definedName name="STATUTORY_BOARDS_14020203">[1]PG_18!#REF!</definedName>
    <definedName name="STATUTORY_BOARDS_14020303" localSheetId="3">[1]PG_18!#REF!</definedName>
    <definedName name="STATUTORY_BOARDS_14020303" localSheetId="4">[1]PG_18!#REF!</definedName>
    <definedName name="STATUTORY_BOARDS_14020303" localSheetId="5">[1]PG_18!#REF!</definedName>
    <definedName name="STATUTORY_BOARDS_14020303" localSheetId="0">[1]PG_18!#REF!</definedName>
    <definedName name="STATUTORY_BOARDS_14020303">[1]PG_18!#REF!</definedName>
    <definedName name="STATUTORY_BOARDS_14030103" localSheetId="3">[1]PG_18!#REF!</definedName>
    <definedName name="STATUTORY_BOARDS_14030103" localSheetId="4">[1]PG_18!#REF!</definedName>
    <definedName name="STATUTORY_BOARDS_14030103" localSheetId="5">[1]PG_18!#REF!</definedName>
    <definedName name="STATUTORY_BOARDS_14030103" localSheetId="0">[1]PG_18!#REF!</definedName>
    <definedName name="STATUTORY_BOARDS_14030103">[1]PG_18!#REF!</definedName>
    <definedName name="TIME_140103" localSheetId="3">[1]PG_18!#REF!</definedName>
    <definedName name="TIME_140103" localSheetId="4">[1]PG_18!#REF!</definedName>
    <definedName name="TIME_140103" localSheetId="5">[1]PG_18!#REF!</definedName>
    <definedName name="TIME_140103" localSheetId="0">[1]PG_18!#REF!</definedName>
    <definedName name="TIME_140103">[1]PG_18!#REF!</definedName>
    <definedName name="TRADE_CONFIRMING_140202" localSheetId="3">[1]PG_18!#REF!</definedName>
    <definedName name="TRADE_CONFIRMING_140202" localSheetId="4">[1]PG_18!#REF!</definedName>
    <definedName name="TRADE_CONFIRMING_140202" localSheetId="5">[1]PG_18!#REF!</definedName>
    <definedName name="TRADE_CONFIRMING_140202" localSheetId="0">[1]PG_18!#REF!</definedName>
    <definedName name="TRADE_CONFIRMING_140202">[1]PG_18!#REF!</definedName>
    <definedName name="UNINCORPORATED_BUSINESS_14010109" localSheetId="3">[1]PG_18!#REF!</definedName>
    <definedName name="UNINCORPORATED_BUSINESS_14010109" localSheetId="4">[1]PG_18!#REF!</definedName>
    <definedName name="UNINCORPORATED_BUSINESS_14010109" localSheetId="5">[1]PG_18!#REF!</definedName>
    <definedName name="UNINCORPORATED_BUSINESS_14010109" localSheetId="0">[1]PG_18!#REF!</definedName>
    <definedName name="UNINCORPORATED_BUSINESS_14010109">[1]PG_18!#REF!</definedName>
    <definedName name="UNINCORPORATED_BUSINESS_14010209" localSheetId="3">[1]PG_18!#REF!</definedName>
    <definedName name="UNINCORPORATED_BUSINESS_14010209" localSheetId="4">[1]PG_18!#REF!</definedName>
    <definedName name="UNINCORPORATED_BUSINESS_14010209" localSheetId="5">[1]PG_18!#REF!</definedName>
    <definedName name="UNINCORPORATED_BUSINESS_14010209" localSheetId="0">[1]PG_18!#REF!</definedName>
    <definedName name="UNINCORPORATED_BUSINESS_14010209">[1]PG_18!#REF!</definedName>
    <definedName name="UNINCORPORATED_BUSINESS_14010309" localSheetId="3">[1]PG_18!#REF!</definedName>
    <definedName name="UNINCORPORATED_BUSINESS_14010309" localSheetId="4">[1]PG_18!#REF!</definedName>
    <definedName name="UNINCORPORATED_BUSINESS_14010309" localSheetId="5">[1]PG_18!#REF!</definedName>
    <definedName name="UNINCORPORATED_BUSINESS_14010309" localSheetId="0">[1]PG_18!#REF!</definedName>
    <definedName name="UNINCORPORATED_BUSINESS_14010309">[1]PG_18!#REF!</definedName>
    <definedName name="UNINCORPORATED_BUSINESS_14010409" localSheetId="3">[1]PG_18!#REF!</definedName>
    <definedName name="UNINCORPORATED_BUSINESS_14010409" localSheetId="4">[1]PG_18!#REF!</definedName>
    <definedName name="UNINCORPORATED_BUSINESS_14010409" localSheetId="5">[1]PG_18!#REF!</definedName>
    <definedName name="UNINCORPORATED_BUSINESS_14010409" localSheetId="0">[1]PG_18!#REF!</definedName>
    <definedName name="UNINCORPORATED_BUSINESS_14010409">[1]PG_18!#REF!</definedName>
    <definedName name="UNINCORPORATED_BUSINESS_14010509" localSheetId="3">[1]PG_18!#REF!</definedName>
    <definedName name="UNINCORPORATED_BUSINESS_14010509" localSheetId="4">[1]PG_18!#REF!</definedName>
    <definedName name="UNINCORPORATED_BUSINESS_14010509" localSheetId="5">[1]PG_18!#REF!</definedName>
    <definedName name="UNINCORPORATED_BUSINESS_14010509" localSheetId="0">[1]PG_18!#REF!</definedName>
    <definedName name="UNINCORPORATED_BUSINESS_14010509">[1]PG_18!#REF!</definedName>
    <definedName name="UNINCORPORATED_BUSINESS_14020109" localSheetId="3">[1]PG_18!#REF!</definedName>
    <definedName name="UNINCORPORATED_BUSINESS_14020109" localSheetId="4">[1]PG_18!#REF!</definedName>
    <definedName name="UNINCORPORATED_BUSINESS_14020109" localSheetId="5">[1]PG_18!#REF!</definedName>
    <definedName name="UNINCORPORATED_BUSINESS_14020109" localSheetId="0">[1]PG_18!#REF!</definedName>
    <definedName name="UNINCORPORATED_BUSINESS_14020109">[1]PG_18!#REF!</definedName>
    <definedName name="UNINCORPORATED_BUSINESS_14020209" localSheetId="3">[1]PG_18!#REF!</definedName>
    <definedName name="UNINCORPORATED_BUSINESS_14020209" localSheetId="4">[1]PG_18!#REF!</definedName>
    <definedName name="UNINCORPORATED_BUSINESS_14020209" localSheetId="5">[1]PG_18!#REF!</definedName>
    <definedName name="UNINCORPORATED_BUSINESS_14020209" localSheetId="0">[1]PG_18!#REF!</definedName>
    <definedName name="UNINCORPORATED_BUSINESS_14020209">[1]PG_18!#REF!</definedName>
    <definedName name="UNINCORPORATED_BUSINESS_14020309" localSheetId="3">[1]PG_18!#REF!</definedName>
    <definedName name="UNINCORPORATED_BUSINESS_14020309" localSheetId="4">[1]PG_18!#REF!</definedName>
    <definedName name="UNINCORPORATED_BUSINESS_14020309" localSheetId="5">[1]PG_18!#REF!</definedName>
    <definedName name="UNINCORPORATED_BUSINESS_14020309" localSheetId="0">[1]PG_18!#REF!</definedName>
    <definedName name="UNINCORPORATED_BUSINESS_14020309">[1]PG_18!#REF!</definedName>
    <definedName name="USD">'[2]Raporti Ricmimit'!$N$1</definedName>
    <definedName name="Year">[1]Institution_Codes!$H$2:$H$52</definedName>
  </definedNames>
  <calcPr calcId="162913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F15" i="19" l="1"/>
  <c r="F16" i="19"/>
  <c r="F17" i="19"/>
  <c r="F18" i="19"/>
  <c r="F19" i="19"/>
  <c r="F20" i="19"/>
  <c r="F22" i="19"/>
  <c r="F23" i="19"/>
  <c r="F25" i="19"/>
  <c r="G46" i="20"/>
  <c r="I46" i="20" s="1"/>
  <c r="G32" i="20"/>
  <c r="K32" i="20" s="1"/>
  <c r="J17" i="20"/>
  <c r="G14" i="20"/>
  <c r="I14" i="20" s="1"/>
  <c r="G6" i="20"/>
  <c r="I6" i="20" s="1"/>
  <c r="E8" i="20"/>
  <c r="H8" i="20" s="1"/>
  <c r="L8" i="20" s="1"/>
  <c r="E17" i="20"/>
  <c r="H17" i="20" s="1"/>
  <c r="L17" i="20" s="1"/>
  <c r="E25" i="20"/>
  <c r="H25" i="20" s="1"/>
  <c r="L25" i="20" s="1"/>
  <c r="E40" i="20"/>
  <c r="H40" i="20" s="1"/>
  <c r="L40" i="20" s="1"/>
  <c r="D51" i="20"/>
  <c r="G51" i="20" s="1"/>
  <c r="D50" i="20"/>
  <c r="G50" i="20" s="1"/>
  <c r="I50" i="20" s="1"/>
  <c r="D49" i="20"/>
  <c r="G49" i="20" s="1"/>
  <c r="K49" i="20" s="1"/>
  <c r="D48" i="20"/>
  <c r="E48" i="20" s="1"/>
  <c r="H48" i="20" s="1"/>
  <c r="L48" i="20" s="1"/>
  <c r="D47" i="20"/>
  <c r="E47" i="20" s="1"/>
  <c r="H47" i="20" s="1"/>
  <c r="L47" i="20" s="1"/>
  <c r="D46" i="20"/>
  <c r="B46" i="20" s="1"/>
  <c r="J46" i="20" s="1"/>
  <c r="D45" i="20"/>
  <c r="C45" i="20" s="1"/>
  <c r="F45" i="20" s="1"/>
  <c r="D44" i="20"/>
  <c r="G44" i="20" s="1"/>
  <c r="K44" i="20" s="1"/>
  <c r="D43" i="20"/>
  <c r="A43" i="20" s="1"/>
  <c r="D42" i="20"/>
  <c r="G42" i="20" s="1"/>
  <c r="K42" i="20" s="1"/>
  <c r="D41" i="20"/>
  <c r="G41" i="20" s="1"/>
  <c r="K41" i="20" s="1"/>
  <c r="D40" i="20"/>
  <c r="A40" i="20" s="1"/>
  <c r="D39" i="20"/>
  <c r="C39" i="20" s="1"/>
  <c r="F39" i="20" s="1"/>
  <c r="D38" i="20"/>
  <c r="E38" i="20" s="1"/>
  <c r="H38" i="20" s="1"/>
  <c r="L38" i="20" s="1"/>
  <c r="D37" i="20"/>
  <c r="G37" i="20" s="1"/>
  <c r="K37" i="20" s="1"/>
  <c r="D36" i="20"/>
  <c r="E36" i="20" s="1"/>
  <c r="H36" i="20" s="1"/>
  <c r="L36" i="20" s="1"/>
  <c r="D35" i="20"/>
  <c r="A35" i="20" s="1"/>
  <c r="D34" i="20"/>
  <c r="A34" i="20" s="1"/>
  <c r="D33" i="20"/>
  <c r="C33" i="20" s="1"/>
  <c r="F33" i="20" s="1"/>
  <c r="D32" i="20"/>
  <c r="E32" i="20" s="1"/>
  <c r="H32" i="20" s="1"/>
  <c r="L32" i="20" s="1"/>
  <c r="D31" i="20"/>
  <c r="C31" i="20" s="1"/>
  <c r="F31" i="20" s="1"/>
  <c r="D30" i="20"/>
  <c r="C30" i="20" s="1"/>
  <c r="F30" i="20" s="1"/>
  <c r="D29" i="20"/>
  <c r="A29" i="20" s="1"/>
  <c r="D28" i="20"/>
  <c r="A28" i="20" s="1"/>
  <c r="D27" i="20"/>
  <c r="A27" i="20" s="1"/>
  <c r="D26" i="20"/>
  <c r="B26" i="20" s="1"/>
  <c r="J26" i="20" s="1"/>
  <c r="D25" i="20"/>
  <c r="G25" i="20" s="1"/>
  <c r="K25" i="20" s="1"/>
  <c r="D24" i="20"/>
  <c r="G24" i="20" s="1"/>
  <c r="K24" i="20" s="1"/>
  <c r="D23" i="20"/>
  <c r="B23" i="20" s="1"/>
  <c r="J23" i="20" s="1"/>
  <c r="D22" i="20"/>
  <c r="G22" i="20" s="1"/>
  <c r="I22" i="20" s="1"/>
  <c r="D21" i="20"/>
  <c r="G21" i="20" s="1"/>
  <c r="K21" i="20" s="1"/>
  <c r="D20" i="20"/>
  <c r="E20" i="20" s="1"/>
  <c r="H20" i="20" s="1"/>
  <c r="L20" i="20" s="1"/>
  <c r="D19" i="20"/>
  <c r="E19" i="20" s="1"/>
  <c r="H19" i="20" s="1"/>
  <c r="L19" i="20" s="1"/>
  <c r="D18" i="20"/>
  <c r="E18" i="20" s="1"/>
  <c r="H18" i="20" s="1"/>
  <c r="L18" i="20" s="1"/>
  <c r="D17" i="20"/>
  <c r="G17" i="20" s="1"/>
  <c r="K17" i="20" s="1"/>
  <c r="D16" i="20"/>
  <c r="G16" i="20" s="1"/>
  <c r="K16" i="20" s="1"/>
  <c r="D15" i="20"/>
  <c r="G15" i="20" s="1"/>
  <c r="D14" i="20"/>
  <c r="E14" i="20" s="1"/>
  <c r="H14" i="20" s="1"/>
  <c r="L14" i="20" s="1"/>
  <c r="D13" i="20"/>
  <c r="C13" i="20" s="1"/>
  <c r="F13" i="20" s="1"/>
  <c r="D12" i="20"/>
  <c r="A12" i="20" s="1"/>
  <c r="D11" i="20"/>
  <c r="G11" i="20" s="1"/>
  <c r="D10" i="20"/>
  <c r="E10" i="20" s="1"/>
  <c r="H10" i="20" s="1"/>
  <c r="L10" i="20" s="1"/>
  <c r="D9" i="20"/>
  <c r="E9" i="20" s="1"/>
  <c r="H9" i="20" s="1"/>
  <c r="L9" i="20" s="1"/>
  <c r="D8" i="20"/>
  <c r="G8" i="20" s="1"/>
  <c r="K8" i="20" s="1"/>
  <c r="D7" i="20"/>
  <c r="A7" i="20" s="1"/>
  <c r="D6" i="20"/>
  <c r="E6" i="20" s="1"/>
  <c r="H6" i="20" s="1"/>
  <c r="L6" i="20" s="1"/>
  <c r="D5" i="20"/>
  <c r="A5" i="20" s="1"/>
  <c r="D4" i="20"/>
  <c r="E4" i="20" s="1"/>
  <c r="H4" i="20" s="1"/>
  <c r="L4" i="20" s="1"/>
  <c r="D3" i="20"/>
  <c r="G3" i="20" s="1"/>
  <c r="D2" i="20"/>
  <c r="E2" i="20" s="1"/>
  <c r="H2" i="20" s="1"/>
  <c r="L2" i="20" s="1"/>
  <c r="C50" i="20"/>
  <c r="F50" i="20" s="1"/>
  <c r="B50" i="20"/>
  <c r="J50" i="20" s="1"/>
  <c r="A50" i="20"/>
  <c r="C49" i="20"/>
  <c r="F49" i="20" s="1"/>
  <c r="B49" i="20"/>
  <c r="J49" i="20" s="1"/>
  <c r="A49" i="20"/>
  <c r="C48" i="20"/>
  <c r="F48" i="20" s="1"/>
  <c r="B48" i="20"/>
  <c r="J48" i="20" s="1"/>
  <c r="A48" i="20"/>
  <c r="C46" i="20"/>
  <c r="F46" i="20" s="1"/>
  <c r="C34" i="20"/>
  <c r="F34" i="20" s="1"/>
  <c r="B34" i="20"/>
  <c r="J34" i="20" s="1"/>
  <c r="B28" i="20"/>
  <c r="J28" i="20" s="1"/>
  <c r="C27" i="20"/>
  <c r="F27" i="20" s="1"/>
  <c r="B27" i="20"/>
  <c r="J27" i="20" s="1"/>
  <c r="C25" i="20"/>
  <c r="F25" i="20" s="1"/>
  <c r="B25" i="20"/>
  <c r="J25" i="20" s="1"/>
  <c r="A25" i="20"/>
  <c r="C24" i="20"/>
  <c r="F24" i="20" s="1"/>
  <c r="B24" i="20"/>
  <c r="J24" i="20" s="1"/>
  <c r="A24" i="20"/>
  <c r="C23" i="20"/>
  <c r="F23" i="20" s="1"/>
  <c r="C22" i="20"/>
  <c r="F22" i="20" s="1"/>
  <c r="B22" i="20"/>
  <c r="J22" i="20" s="1"/>
  <c r="A22" i="20"/>
  <c r="B21" i="20"/>
  <c r="J21" i="20" s="1"/>
  <c r="C20" i="20"/>
  <c r="F20" i="20" s="1"/>
  <c r="B20" i="20"/>
  <c r="J20" i="20" s="1"/>
  <c r="A20" i="20"/>
  <c r="C19" i="20"/>
  <c r="F19" i="20" s="1"/>
  <c r="B19" i="20"/>
  <c r="J19" i="20" s="1"/>
  <c r="A19" i="20"/>
  <c r="C18" i="20"/>
  <c r="F18" i="20" s="1"/>
  <c r="B18" i="20"/>
  <c r="J18" i="20" s="1"/>
  <c r="A18" i="20"/>
  <c r="C17" i="20"/>
  <c r="F17" i="20" s="1"/>
  <c r="B17" i="20"/>
  <c r="A17" i="20"/>
  <c r="C11" i="20"/>
  <c r="F11" i="20" s="1"/>
  <c r="B11" i="20"/>
  <c r="J11" i="20" s="1"/>
  <c r="A11" i="20"/>
  <c r="C10" i="20"/>
  <c r="F10" i="20" s="1"/>
  <c r="B10" i="20"/>
  <c r="J10" i="20" s="1"/>
  <c r="A10" i="20"/>
  <c r="A4" i="20"/>
  <c r="C3" i="20"/>
  <c r="F3" i="20" s="1"/>
  <c r="B3" i="20"/>
  <c r="J3" i="20" s="1"/>
  <c r="A3" i="20"/>
  <c r="G3" i="19"/>
  <c r="I3" i="19" s="1"/>
  <c r="J3" i="19"/>
  <c r="G7" i="19"/>
  <c r="K7" i="19" s="1"/>
  <c r="I7" i="19"/>
  <c r="G10" i="19"/>
  <c r="I10" i="19" s="1"/>
  <c r="K10" i="19"/>
  <c r="G11" i="19"/>
  <c r="I11" i="19" s="1"/>
  <c r="G13" i="19"/>
  <c r="I13" i="19" s="1"/>
  <c r="G14" i="19"/>
  <c r="H14" i="19"/>
  <c r="I14" i="19"/>
  <c r="K14" i="19"/>
  <c r="L14" i="19"/>
  <c r="G15" i="19"/>
  <c r="I15" i="19" s="1"/>
  <c r="H15" i="19"/>
  <c r="L15" i="19" s="1"/>
  <c r="G17" i="19"/>
  <c r="I17" i="19"/>
  <c r="K17" i="19"/>
  <c r="G18" i="19"/>
  <c r="I18" i="19" s="1"/>
  <c r="H18" i="19"/>
  <c r="J18" i="19"/>
  <c r="K18" i="19"/>
  <c r="L18" i="19"/>
  <c r="G19" i="19"/>
  <c r="I19" i="19" s="1"/>
  <c r="G20" i="19"/>
  <c r="K20" i="19" s="1"/>
  <c r="I20" i="19"/>
  <c r="G22" i="19"/>
  <c r="I22" i="19"/>
  <c r="K22" i="19"/>
  <c r="G23" i="19"/>
  <c r="K23" i="19" s="1"/>
  <c r="I23" i="19"/>
  <c r="G31" i="19"/>
  <c r="I31" i="19"/>
  <c r="K31" i="19"/>
  <c r="G34" i="19"/>
  <c r="I34" i="19" s="1"/>
  <c r="K34" i="19"/>
  <c r="G35" i="19"/>
  <c r="I35" i="19" s="1"/>
  <c r="G38" i="19"/>
  <c r="H38" i="19"/>
  <c r="I38" i="19"/>
  <c r="K38" i="19"/>
  <c r="L38" i="19"/>
  <c r="G39" i="19"/>
  <c r="K39" i="19" s="1"/>
  <c r="H39" i="19"/>
  <c r="L39" i="19" s="1"/>
  <c r="I39" i="19"/>
  <c r="G41" i="19"/>
  <c r="I41" i="19" s="1"/>
  <c r="K41" i="19"/>
  <c r="G42" i="19"/>
  <c r="I42" i="19" s="1"/>
  <c r="H42" i="19"/>
  <c r="K42" i="19"/>
  <c r="L42" i="19"/>
  <c r="G43" i="19"/>
  <c r="K43" i="19" s="1"/>
  <c r="H43" i="19"/>
  <c r="L43" i="19" s="1"/>
  <c r="I43" i="19"/>
  <c r="G45" i="19"/>
  <c r="I45" i="19"/>
  <c r="K45" i="19"/>
  <c r="G46" i="19"/>
  <c r="I46" i="19"/>
  <c r="J46" i="19"/>
  <c r="K46" i="19"/>
  <c r="G47" i="19"/>
  <c r="K47" i="19" s="1"/>
  <c r="E14" i="19"/>
  <c r="E15" i="19"/>
  <c r="E16" i="19"/>
  <c r="H16" i="19" s="1"/>
  <c r="L16" i="19" s="1"/>
  <c r="E17" i="19"/>
  <c r="H17" i="19" s="1"/>
  <c r="L17" i="19" s="1"/>
  <c r="E18" i="19"/>
  <c r="E19" i="19"/>
  <c r="H19" i="19" s="1"/>
  <c r="L19" i="19" s="1"/>
  <c r="E20" i="19"/>
  <c r="H20" i="19" s="1"/>
  <c r="L20" i="19" s="1"/>
  <c r="E22" i="19"/>
  <c r="H22" i="19" s="1"/>
  <c r="L22" i="19" s="1"/>
  <c r="E23" i="19"/>
  <c r="H23" i="19" s="1"/>
  <c r="L23" i="19" s="1"/>
  <c r="E26" i="19"/>
  <c r="H26" i="19" s="1"/>
  <c r="L26" i="19" s="1"/>
  <c r="E27" i="19"/>
  <c r="H27" i="19" s="1"/>
  <c r="L27" i="19" s="1"/>
  <c r="E38" i="19"/>
  <c r="E39" i="19"/>
  <c r="E40" i="19"/>
  <c r="H40" i="19" s="1"/>
  <c r="L40" i="19" s="1"/>
  <c r="E41" i="19"/>
  <c r="H41" i="19" s="1"/>
  <c r="L41" i="19" s="1"/>
  <c r="E42" i="19"/>
  <c r="E43" i="19"/>
  <c r="E44" i="19"/>
  <c r="H44" i="19" s="1"/>
  <c r="L44" i="19" s="1"/>
  <c r="E45" i="19"/>
  <c r="H45" i="19" s="1"/>
  <c r="L45" i="19" s="1"/>
  <c r="E46" i="19"/>
  <c r="H46" i="19" s="1"/>
  <c r="L46" i="19" s="1"/>
  <c r="E47" i="19"/>
  <c r="H47" i="19" s="1"/>
  <c r="L47" i="19" s="1"/>
  <c r="E50" i="19"/>
  <c r="H50" i="19" s="1"/>
  <c r="L50" i="19" s="1"/>
  <c r="C29" i="19"/>
  <c r="F29" i="19" s="1"/>
  <c r="C39" i="19"/>
  <c r="F39" i="19" s="1"/>
  <c r="C40" i="19"/>
  <c r="F40" i="19" s="1"/>
  <c r="C41" i="19"/>
  <c r="F41" i="19" s="1"/>
  <c r="C42" i="19"/>
  <c r="F42" i="19" s="1"/>
  <c r="C43" i="19"/>
  <c r="F43" i="19" s="1"/>
  <c r="C44" i="19"/>
  <c r="F44" i="19" s="1"/>
  <c r="C45" i="19"/>
  <c r="F45" i="19" s="1"/>
  <c r="C46" i="19"/>
  <c r="F46" i="19" s="1"/>
  <c r="C47" i="19"/>
  <c r="F47" i="19" s="1"/>
  <c r="C3" i="19"/>
  <c r="F3" i="19" s="1"/>
  <c r="C4" i="19"/>
  <c r="F4" i="19" s="1"/>
  <c r="C5" i="19"/>
  <c r="F5" i="19" s="1"/>
  <c r="C15" i="19"/>
  <c r="C16" i="19"/>
  <c r="C17" i="19"/>
  <c r="C18" i="19"/>
  <c r="C19" i="19"/>
  <c r="C20" i="19"/>
  <c r="C22" i="19"/>
  <c r="C23" i="19"/>
  <c r="C28" i="19"/>
  <c r="F28" i="19" s="1"/>
  <c r="B3" i="19"/>
  <c r="B4" i="19"/>
  <c r="J4" i="19" s="1"/>
  <c r="B15" i="19"/>
  <c r="J15" i="19" s="1"/>
  <c r="B16" i="19"/>
  <c r="J16" i="19" s="1"/>
  <c r="B17" i="19"/>
  <c r="J17" i="19" s="1"/>
  <c r="B18" i="19"/>
  <c r="B19" i="19"/>
  <c r="J19" i="19" s="1"/>
  <c r="B20" i="19"/>
  <c r="J20" i="19" s="1"/>
  <c r="B22" i="19"/>
  <c r="J22" i="19" s="1"/>
  <c r="B23" i="19"/>
  <c r="J23" i="19" s="1"/>
  <c r="B27" i="19"/>
  <c r="J27" i="19" s="1"/>
  <c r="B28" i="19"/>
  <c r="J28" i="19" s="1"/>
  <c r="B29" i="19"/>
  <c r="J29" i="19" s="1"/>
  <c r="B39" i="19"/>
  <c r="J39" i="19" s="1"/>
  <c r="B40" i="19"/>
  <c r="J40" i="19" s="1"/>
  <c r="B41" i="19"/>
  <c r="J41" i="19" s="1"/>
  <c r="B42" i="19"/>
  <c r="J42" i="19" s="1"/>
  <c r="B43" i="19"/>
  <c r="J43" i="19" s="1"/>
  <c r="B44" i="19"/>
  <c r="J44" i="19" s="1"/>
  <c r="B45" i="19"/>
  <c r="J45" i="19" s="1"/>
  <c r="B46" i="19"/>
  <c r="B47" i="19"/>
  <c r="J47" i="19" s="1"/>
  <c r="A29" i="19"/>
  <c r="A30" i="19"/>
  <c r="A31" i="19"/>
  <c r="A40" i="19"/>
  <c r="A41" i="19"/>
  <c r="A42" i="19"/>
  <c r="A43" i="19"/>
  <c r="A44" i="19"/>
  <c r="A45" i="19"/>
  <c r="A46" i="19"/>
  <c r="A47" i="19"/>
  <c r="A5" i="19"/>
  <c r="A6" i="19"/>
  <c r="A7" i="19"/>
  <c r="A16" i="19"/>
  <c r="A17" i="19"/>
  <c r="A18" i="19"/>
  <c r="A19" i="19"/>
  <c r="A20" i="19"/>
  <c r="A22" i="19"/>
  <c r="A23" i="19"/>
  <c r="D51" i="19"/>
  <c r="G51" i="19" s="1"/>
  <c r="I51" i="19" s="1"/>
  <c r="D50" i="19"/>
  <c r="G50" i="19" s="1"/>
  <c r="D49" i="19"/>
  <c r="G49" i="19" s="1"/>
  <c r="D48" i="19"/>
  <c r="E48" i="19" s="1"/>
  <c r="H48" i="19" s="1"/>
  <c r="L48" i="19" s="1"/>
  <c r="D47" i="19"/>
  <c r="D46" i="19"/>
  <c r="D45" i="19"/>
  <c r="D44" i="19"/>
  <c r="G44" i="19" s="1"/>
  <c r="D43" i="19"/>
  <c r="D42" i="19"/>
  <c r="D41" i="19"/>
  <c r="D40" i="19"/>
  <c r="G40" i="19" s="1"/>
  <c r="D39" i="19"/>
  <c r="A39" i="19" s="1"/>
  <c r="D38" i="19"/>
  <c r="A38" i="19" s="1"/>
  <c r="D37" i="19"/>
  <c r="A37" i="19" s="1"/>
  <c r="D36" i="19"/>
  <c r="B36" i="19" s="1"/>
  <c r="J36" i="19" s="1"/>
  <c r="D35" i="19"/>
  <c r="B35" i="19" s="1"/>
  <c r="J35" i="19" s="1"/>
  <c r="D34" i="19"/>
  <c r="E34" i="19" s="1"/>
  <c r="H34" i="19" s="1"/>
  <c r="L34" i="19" s="1"/>
  <c r="D33" i="19"/>
  <c r="A33" i="19" s="1"/>
  <c r="D32" i="19"/>
  <c r="A32" i="19" s="1"/>
  <c r="D31" i="19"/>
  <c r="C31" i="19" s="1"/>
  <c r="F31" i="19" s="1"/>
  <c r="D30" i="19"/>
  <c r="C30" i="19" s="1"/>
  <c r="F30" i="19" s="1"/>
  <c r="D29" i="19"/>
  <c r="E29" i="19" s="1"/>
  <c r="H29" i="19" s="1"/>
  <c r="L29" i="19" s="1"/>
  <c r="D28" i="19"/>
  <c r="E28" i="19" s="1"/>
  <c r="H28" i="19" s="1"/>
  <c r="L28" i="19" s="1"/>
  <c r="D27" i="19"/>
  <c r="A27" i="19" s="1"/>
  <c r="D26" i="19"/>
  <c r="B26" i="19" s="1"/>
  <c r="J26" i="19" s="1"/>
  <c r="D25" i="19"/>
  <c r="C25" i="19" s="1"/>
  <c r="D24" i="19"/>
  <c r="B24" i="19" s="1"/>
  <c r="J24" i="19" s="1"/>
  <c r="D23" i="19"/>
  <c r="D22" i="19"/>
  <c r="D21" i="19"/>
  <c r="E21" i="19" s="1"/>
  <c r="H21" i="19" s="1"/>
  <c r="L21" i="19" s="1"/>
  <c r="D20" i="19"/>
  <c r="D19" i="19"/>
  <c r="D18" i="19"/>
  <c r="D17" i="19"/>
  <c r="D16" i="19"/>
  <c r="G16" i="19" s="1"/>
  <c r="D15" i="19"/>
  <c r="A15" i="19" s="1"/>
  <c r="D14" i="19"/>
  <c r="C14" i="19" s="1"/>
  <c r="F14" i="19" s="1"/>
  <c r="D13" i="19"/>
  <c r="E13" i="19" s="1"/>
  <c r="H13" i="19" s="1"/>
  <c r="L13" i="19" s="1"/>
  <c r="D12" i="19"/>
  <c r="E12" i="19" s="1"/>
  <c r="H12" i="19" s="1"/>
  <c r="L12" i="19" s="1"/>
  <c r="D11" i="19"/>
  <c r="E11" i="19" s="1"/>
  <c r="H11" i="19" s="1"/>
  <c r="L11" i="19" s="1"/>
  <c r="D10" i="19"/>
  <c r="E10" i="19" s="1"/>
  <c r="H10" i="19" s="1"/>
  <c r="L10" i="19" s="1"/>
  <c r="D9" i="19"/>
  <c r="G9" i="19" s="1"/>
  <c r="D8" i="19"/>
  <c r="A8" i="19" s="1"/>
  <c r="D7" i="19"/>
  <c r="C7" i="19" s="1"/>
  <c r="F7" i="19" s="1"/>
  <c r="D6" i="19"/>
  <c r="C6" i="19" s="1"/>
  <c r="F6" i="19" s="1"/>
  <c r="D5" i="19"/>
  <c r="B5" i="19" s="1"/>
  <c r="J5" i="19" s="1"/>
  <c r="D3" i="19"/>
  <c r="E3" i="19" s="1"/>
  <c r="H3" i="19" s="1"/>
  <c r="L3" i="19" s="1"/>
  <c r="D2" i="19"/>
  <c r="D4" i="19"/>
  <c r="A4" i="19" s="1"/>
  <c r="A51" i="20" l="1"/>
  <c r="B51" i="20"/>
  <c r="J51" i="20" s="1"/>
  <c r="K15" i="20"/>
  <c r="I15" i="20"/>
  <c r="I3" i="20"/>
  <c r="K3" i="20"/>
  <c r="I11" i="20"/>
  <c r="K11" i="20"/>
  <c r="E34" i="20"/>
  <c r="H34" i="20" s="1"/>
  <c r="L34" i="20" s="1"/>
  <c r="E24" i="20"/>
  <c r="H24" i="20" s="1"/>
  <c r="L24" i="20" s="1"/>
  <c r="E15" i="20"/>
  <c r="H15" i="20" s="1"/>
  <c r="L15" i="20" s="1"/>
  <c r="E7" i="20"/>
  <c r="H7" i="20" s="1"/>
  <c r="L7" i="20" s="1"/>
  <c r="G9" i="20"/>
  <c r="K9" i="20" s="1"/>
  <c r="G18" i="20"/>
  <c r="I18" i="20" s="1"/>
  <c r="G20" i="20"/>
  <c r="K20" i="20" s="1"/>
  <c r="G47" i="20"/>
  <c r="K47" i="20" s="1"/>
  <c r="E33" i="20"/>
  <c r="H33" i="20" s="1"/>
  <c r="L33" i="20" s="1"/>
  <c r="E23" i="20"/>
  <c r="H23" i="20" s="1"/>
  <c r="L23" i="20" s="1"/>
  <c r="G7" i="20"/>
  <c r="G33" i="20"/>
  <c r="I33" i="20" s="1"/>
  <c r="E22" i="20"/>
  <c r="H22" i="20" s="1"/>
  <c r="L22" i="20" s="1"/>
  <c r="E13" i="20"/>
  <c r="H13" i="20" s="1"/>
  <c r="L13" i="20" s="1"/>
  <c r="E5" i="20"/>
  <c r="H5" i="20" s="1"/>
  <c r="L5" i="20" s="1"/>
  <c r="G4" i="20"/>
  <c r="K4" i="20" s="1"/>
  <c r="G10" i="20"/>
  <c r="I10" i="20" s="1"/>
  <c r="G12" i="20"/>
  <c r="K12" i="20" s="1"/>
  <c r="E31" i="20"/>
  <c r="H31" i="20" s="1"/>
  <c r="L31" i="20" s="1"/>
  <c r="E21" i="20"/>
  <c r="H21" i="20" s="1"/>
  <c r="L21" i="20" s="1"/>
  <c r="E12" i="20"/>
  <c r="H12" i="20" s="1"/>
  <c r="L12" i="20" s="1"/>
  <c r="G19" i="20"/>
  <c r="G27" i="20"/>
  <c r="K27" i="20" s="1"/>
  <c r="G34" i="20"/>
  <c r="I34" i="20" s="1"/>
  <c r="A47" i="20"/>
  <c r="E43" i="20"/>
  <c r="H43" i="20" s="1"/>
  <c r="L43" i="20" s="1"/>
  <c r="E30" i="20"/>
  <c r="H30" i="20" s="1"/>
  <c r="L30" i="20" s="1"/>
  <c r="E11" i="20"/>
  <c r="H11" i="20" s="1"/>
  <c r="L11" i="20" s="1"/>
  <c r="E3" i="20"/>
  <c r="H3" i="20" s="1"/>
  <c r="L3" i="20" s="1"/>
  <c r="G28" i="20"/>
  <c r="K28" i="20" s="1"/>
  <c r="G38" i="20"/>
  <c r="I38" i="20" s="1"/>
  <c r="G23" i="20"/>
  <c r="A23" i="20"/>
  <c r="B47" i="20"/>
  <c r="J47" i="20" s="1"/>
  <c r="E42" i="20"/>
  <c r="H42" i="20" s="1"/>
  <c r="L42" i="20" s="1"/>
  <c r="E29" i="20"/>
  <c r="H29" i="20" s="1"/>
  <c r="L29" i="20" s="1"/>
  <c r="G5" i="20"/>
  <c r="I5" i="20" s="1"/>
  <c r="G13" i="20"/>
  <c r="I13" i="20" s="1"/>
  <c r="G39" i="20"/>
  <c r="I39" i="20" s="1"/>
  <c r="C47" i="20"/>
  <c r="F47" i="20" s="1"/>
  <c r="E41" i="20"/>
  <c r="H41" i="20" s="1"/>
  <c r="L41" i="20" s="1"/>
  <c r="E28" i="20"/>
  <c r="H28" i="20" s="1"/>
  <c r="L28" i="20" s="1"/>
  <c r="G29" i="20"/>
  <c r="K29" i="20" s="1"/>
  <c r="G45" i="20"/>
  <c r="I45" i="20" s="1"/>
  <c r="E16" i="20"/>
  <c r="H16" i="20" s="1"/>
  <c r="L16" i="20" s="1"/>
  <c r="A16" i="20"/>
  <c r="B16" i="20"/>
  <c r="J16" i="20" s="1"/>
  <c r="C16" i="20"/>
  <c r="F16" i="20" s="1"/>
  <c r="A2" i="20"/>
  <c r="B2" i="20"/>
  <c r="J2" i="20" s="1"/>
  <c r="E39" i="20"/>
  <c r="H39" i="20" s="1"/>
  <c r="L39" i="20" s="1"/>
  <c r="E35" i="20"/>
  <c r="H35" i="20" s="1"/>
  <c r="L35" i="20" s="1"/>
  <c r="A42" i="20"/>
  <c r="G35" i="20"/>
  <c r="E50" i="20"/>
  <c r="H50" i="20" s="1"/>
  <c r="L50" i="20" s="1"/>
  <c r="G36" i="20"/>
  <c r="K36" i="20" s="1"/>
  <c r="C35" i="20"/>
  <c r="F35" i="20" s="1"/>
  <c r="I27" i="20"/>
  <c r="B41" i="20"/>
  <c r="J41" i="20" s="1"/>
  <c r="B42" i="20"/>
  <c r="J42" i="20" s="1"/>
  <c r="E27" i="20"/>
  <c r="H27" i="20" s="1"/>
  <c r="L27" i="20" s="1"/>
  <c r="C43" i="20"/>
  <c r="F43" i="20" s="1"/>
  <c r="A44" i="20"/>
  <c r="E49" i="20"/>
  <c r="H49" i="20" s="1"/>
  <c r="L49" i="20" s="1"/>
  <c r="G30" i="20"/>
  <c r="I30" i="20" s="1"/>
  <c r="G43" i="20"/>
  <c r="B35" i="20"/>
  <c r="J35" i="20" s="1"/>
  <c r="I47" i="20"/>
  <c r="C42" i="20"/>
  <c r="F42" i="20" s="1"/>
  <c r="G48" i="20"/>
  <c r="K48" i="20" s="1"/>
  <c r="A36" i="20"/>
  <c r="C44" i="20"/>
  <c r="F44" i="20" s="1"/>
  <c r="E37" i="20"/>
  <c r="H37" i="20" s="1"/>
  <c r="L37" i="20" s="1"/>
  <c r="A41" i="20"/>
  <c r="A45" i="20"/>
  <c r="E46" i="20"/>
  <c r="H46" i="20" s="1"/>
  <c r="L46" i="20" s="1"/>
  <c r="G31" i="20"/>
  <c r="C41" i="20"/>
  <c r="F41" i="20" s="1"/>
  <c r="B43" i="20"/>
  <c r="J43" i="20" s="1"/>
  <c r="B44" i="20"/>
  <c r="J44" i="20" s="1"/>
  <c r="A46" i="20"/>
  <c r="E45" i="20"/>
  <c r="H45" i="20" s="1"/>
  <c r="L45" i="20" s="1"/>
  <c r="G40" i="20"/>
  <c r="K40" i="20" s="1"/>
  <c r="E44" i="20"/>
  <c r="H44" i="20" s="1"/>
  <c r="L44" i="20" s="1"/>
  <c r="G2" i="20"/>
  <c r="I2" i="20" s="1"/>
  <c r="K49" i="19"/>
  <c r="I49" i="19"/>
  <c r="K44" i="19"/>
  <c r="I44" i="19"/>
  <c r="K9" i="19"/>
  <c r="I9" i="19"/>
  <c r="I50" i="19"/>
  <c r="K50" i="19"/>
  <c r="K16" i="19"/>
  <c r="I16" i="19"/>
  <c r="K40" i="19"/>
  <c r="I40" i="19"/>
  <c r="C50" i="19"/>
  <c r="F50" i="19" s="1"/>
  <c r="C26" i="19"/>
  <c r="F26" i="19" s="1"/>
  <c r="B48" i="19"/>
  <c r="J48" i="19" s="1"/>
  <c r="A26" i="19"/>
  <c r="C24" i="19"/>
  <c r="F24" i="19" s="1"/>
  <c r="A48" i="19"/>
  <c r="G30" i="19"/>
  <c r="I30" i="19" s="1"/>
  <c r="G37" i="19"/>
  <c r="I37" i="19" s="1"/>
  <c r="G5" i="19"/>
  <c r="E36" i="19"/>
  <c r="H36" i="19" s="1"/>
  <c r="L36" i="19" s="1"/>
  <c r="B12" i="19"/>
  <c r="J12" i="19" s="1"/>
  <c r="C11" i="19"/>
  <c r="F11" i="19" s="1"/>
  <c r="E49" i="19"/>
  <c r="H49" i="19" s="1"/>
  <c r="L49" i="19" s="1"/>
  <c r="C27" i="19"/>
  <c r="F27" i="19" s="1"/>
  <c r="G27" i="19"/>
  <c r="I27" i="19" s="1"/>
  <c r="B25" i="19"/>
  <c r="J25" i="19" s="1"/>
  <c r="G6" i="19"/>
  <c r="I6" i="19" s="1"/>
  <c r="A24" i="19"/>
  <c r="G26" i="19"/>
  <c r="B14" i="19"/>
  <c r="J14" i="19" s="1"/>
  <c r="E37" i="19"/>
  <c r="H37" i="19" s="1"/>
  <c r="L37" i="19" s="1"/>
  <c r="B13" i="19"/>
  <c r="J13" i="19" s="1"/>
  <c r="C37" i="19"/>
  <c r="F37" i="19" s="1"/>
  <c r="A14" i="19"/>
  <c r="C36" i="19"/>
  <c r="F36" i="19" s="1"/>
  <c r="B10" i="19"/>
  <c r="J10" i="19" s="1"/>
  <c r="A12" i="19"/>
  <c r="A36" i="19"/>
  <c r="B34" i="19"/>
  <c r="J34" i="19" s="1"/>
  <c r="B9" i="19"/>
  <c r="J9" i="19" s="1"/>
  <c r="C10" i="19"/>
  <c r="F10" i="19" s="1"/>
  <c r="C34" i="19"/>
  <c r="F34" i="19" s="1"/>
  <c r="E32" i="19"/>
  <c r="H32" i="19" s="1"/>
  <c r="L32" i="19" s="1"/>
  <c r="E7" i="19"/>
  <c r="H7" i="19" s="1"/>
  <c r="L7" i="19" s="1"/>
  <c r="G48" i="19"/>
  <c r="G12" i="19"/>
  <c r="E25" i="19"/>
  <c r="H25" i="19" s="1"/>
  <c r="L25" i="19" s="1"/>
  <c r="E24" i="19"/>
  <c r="H24" i="19" s="1"/>
  <c r="L24" i="19" s="1"/>
  <c r="B49" i="19"/>
  <c r="J49" i="19" s="1"/>
  <c r="C48" i="19"/>
  <c r="F48" i="19" s="1"/>
  <c r="A25" i="19"/>
  <c r="C38" i="19"/>
  <c r="F38" i="19" s="1"/>
  <c r="G29" i="19"/>
  <c r="C13" i="19"/>
  <c r="F13" i="19" s="1"/>
  <c r="C12" i="19"/>
  <c r="F12" i="19" s="1"/>
  <c r="G25" i="19"/>
  <c r="A13" i="19"/>
  <c r="C35" i="19"/>
  <c r="F35" i="19" s="1"/>
  <c r="A11" i="19"/>
  <c r="A35" i="19"/>
  <c r="B33" i="19"/>
  <c r="J33" i="19" s="1"/>
  <c r="B8" i="19"/>
  <c r="J8" i="19" s="1"/>
  <c r="C9" i="19"/>
  <c r="F9" i="19" s="1"/>
  <c r="C33" i="19"/>
  <c r="F33" i="19" s="1"/>
  <c r="E31" i="19"/>
  <c r="H31" i="19" s="1"/>
  <c r="L31" i="19" s="1"/>
  <c r="E6" i="19"/>
  <c r="H6" i="19" s="1"/>
  <c r="L6" i="19" s="1"/>
  <c r="G36" i="19"/>
  <c r="K19" i="19"/>
  <c r="G8" i="19"/>
  <c r="A50" i="19"/>
  <c r="G33" i="19"/>
  <c r="B38" i="19"/>
  <c r="J38" i="19" s="1"/>
  <c r="E35" i="19"/>
  <c r="H35" i="19" s="1"/>
  <c r="L35" i="19" s="1"/>
  <c r="B11" i="19"/>
  <c r="J11" i="19" s="1"/>
  <c r="E8" i="19"/>
  <c r="H8" i="19" s="1"/>
  <c r="L8" i="19" s="1"/>
  <c r="A10" i="19"/>
  <c r="A34" i="19"/>
  <c r="B32" i="19"/>
  <c r="J32" i="19" s="1"/>
  <c r="B7" i="19"/>
  <c r="J7" i="19" s="1"/>
  <c r="C8" i="19"/>
  <c r="F8" i="19" s="1"/>
  <c r="C32" i="19"/>
  <c r="F32" i="19" s="1"/>
  <c r="E30" i="19"/>
  <c r="H30" i="19" s="1"/>
  <c r="L30" i="19" s="1"/>
  <c r="E5" i="19"/>
  <c r="H5" i="19" s="1"/>
  <c r="L5" i="19" s="1"/>
  <c r="G32" i="19"/>
  <c r="K15" i="19"/>
  <c r="G4" i="19"/>
  <c r="G24" i="19"/>
  <c r="B50" i="19"/>
  <c r="J50" i="19" s="1"/>
  <c r="A28" i="19"/>
  <c r="C49" i="19"/>
  <c r="F49" i="19" s="1"/>
  <c r="A49" i="19"/>
  <c r="B37" i="19"/>
  <c r="J37" i="19" s="1"/>
  <c r="E9" i="19"/>
  <c r="H9" i="19" s="1"/>
  <c r="L9" i="19" s="1"/>
  <c r="E33" i="19"/>
  <c r="H33" i="19" s="1"/>
  <c r="L33" i="19" s="1"/>
  <c r="A9" i="19"/>
  <c r="B31" i="19"/>
  <c r="J31" i="19" s="1"/>
  <c r="B6" i="19"/>
  <c r="J6" i="19" s="1"/>
  <c r="E4" i="19"/>
  <c r="H4" i="19" s="1"/>
  <c r="L4" i="19" s="1"/>
  <c r="I47" i="19"/>
  <c r="G28" i="19"/>
  <c r="K11" i="19"/>
  <c r="A3" i="19"/>
  <c r="B30" i="19"/>
  <c r="J30" i="19" s="1"/>
  <c r="K35" i="19"/>
  <c r="B51" i="19"/>
  <c r="J51" i="19" s="1"/>
  <c r="E51" i="19"/>
  <c r="H51" i="19" s="1"/>
  <c r="L51" i="19" s="1"/>
  <c r="A51" i="19"/>
  <c r="C51" i="19"/>
  <c r="F51" i="19" s="1"/>
  <c r="G21" i="19"/>
  <c r="I21" i="19" s="1"/>
  <c r="K51" i="20"/>
  <c r="I51" i="20"/>
  <c r="E51" i="20"/>
  <c r="H51" i="20" s="1"/>
  <c r="L51" i="20" s="1"/>
  <c r="C26" i="20"/>
  <c r="F26" i="20" s="1"/>
  <c r="E26" i="20"/>
  <c r="H26" i="20" s="1"/>
  <c r="L26" i="20" s="1"/>
  <c r="G26" i="20"/>
  <c r="I26" i="20" s="1"/>
  <c r="A26" i="20"/>
  <c r="I4" i="20"/>
  <c r="I8" i="20"/>
  <c r="I16" i="20"/>
  <c r="I20" i="20"/>
  <c r="I24" i="20"/>
  <c r="I28" i="20"/>
  <c r="I32" i="20"/>
  <c r="I36" i="20"/>
  <c r="I40" i="20"/>
  <c r="I44" i="20"/>
  <c r="I48" i="20"/>
  <c r="K45" i="20"/>
  <c r="K50" i="20"/>
  <c r="I17" i="20"/>
  <c r="K33" i="20"/>
  <c r="K6" i="20"/>
  <c r="K10" i="20"/>
  <c r="K14" i="20"/>
  <c r="K22" i="20"/>
  <c r="K34" i="20"/>
  <c r="K46" i="20"/>
  <c r="I9" i="20"/>
  <c r="I42" i="20"/>
  <c r="K38" i="20"/>
  <c r="K5" i="20"/>
  <c r="I25" i="20"/>
  <c r="I21" i="20"/>
  <c r="I29" i="20"/>
  <c r="I37" i="20"/>
  <c r="I41" i="20"/>
  <c r="I49" i="20"/>
  <c r="C6" i="20"/>
  <c r="F6" i="20" s="1"/>
  <c r="A31" i="20"/>
  <c r="B13" i="20"/>
  <c r="J13" i="20" s="1"/>
  <c r="C37" i="20"/>
  <c r="F37" i="20" s="1"/>
  <c r="A32" i="20"/>
  <c r="A38" i="20"/>
  <c r="A8" i="20"/>
  <c r="A14" i="20"/>
  <c r="B32" i="20"/>
  <c r="J32" i="20" s="1"/>
  <c r="B38" i="20"/>
  <c r="J38" i="20" s="1"/>
  <c r="B40" i="20"/>
  <c r="J40" i="20" s="1"/>
  <c r="A6" i="20"/>
  <c r="B36" i="20"/>
  <c r="J36" i="20" s="1"/>
  <c r="C12" i="20"/>
  <c r="F12" i="20" s="1"/>
  <c r="A13" i="20"/>
  <c r="B5" i="20"/>
  <c r="J5" i="20" s="1"/>
  <c r="C29" i="20"/>
  <c r="F29" i="20" s="1"/>
  <c r="B6" i="20"/>
  <c r="J6" i="20" s="1"/>
  <c r="C36" i="20"/>
  <c r="F36" i="20" s="1"/>
  <c r="B37" i="20"/>
  <c r="J37" i="20" s="1"/>
  <c r="C7" i="20"/>
  <c r="F7" i="20" s="1"/>
  <c r="B8" i="20"/>
  <c r="J8" i="20" s="1"/>
  <c r="B14" i="20"/>
  <c r="J14" i="20" s="1"/>
  <c r="C32" i="20"/>
  <c r="F32" i="20" s="1"/>
  <c r="C38" i="20"/>
  <c r="F38" i="20" s="1"/>
  <c r="C8" i="20"/>
  <c r="F8" i="20" s="1"/>
  <c r="C14" i="20"/>
  <c r="F14" i="20" s="1"/>
  <c r="B29" i="20"/>
  <c r="J29" i="20" s="1"/>
  <c r="A30" i="20"/>
  <c r="B12" i="20"/>
  <c r="J12" i="20" s="1"/>
  <c r="A37" i="20"/>
  <c r="C28" i="20"/>
  <c r="F28" i="20" s="1"/>
  <c r="C40" i="20"/>
  <c r="F40" i="20" s="1"/>
  <c r="B30" i="20"/>
  <c r="J30" i="20" s="1"/>
  <c r="B31" i="20"/>
  <c r="J31" i="20" s="1"/>
  <c r="A33" i="20"/>
  <c r="A9" i="20"/>
  <c r="A15" i="20"/>
  <c r="A21" i="20"/>
  <c r="B33" i="20"/>
  <c r="J33" i="20" s="1"/>
  <c r="B39" i="20"/>
  <c r="J39" i="20" s="1"/>
  <c r="B45" i="20"/>
  <c r="J45" i="20" s="1"/>
  <c r="C4" i="20"/>
  <c r="F4" i="20" s="1"/>
  <c r="C5" i="20"/>
  <c r="F5" i="20" s="1"/>
  <c r="B7" i="20"/>
  <c r="J7" i="20" s="1"/>
  <c r="A39" i="20"/>
  <c r="B15" i="20"/>
  <c r="J15" i="20" s="1"/>
  <c r="C9" i="20"/>
  <c r="F9" i="20" s="1"/>
  <c r="C15" i="20"/>
  <c r="F15" i="20" s="1"/>
  <c r="B4" i="20"/>
  <c r="J4" i="20" s="1"/>
  <c r="B9" i="20"/>
  <c r="J9" i="20" s="1"/>
  <c r="C2" i="20"/>
  <c r="F2" i="20" s="1"/>
  <c r="C21" i="20"/>
  <c r="F21" i="20" s="1"/>
  <c r="C51" i="20"/>
  <c r="F51" i="20" s="1"/>
  <c r="A21" i="19"/>
  <c r="B21" i="19"/>
  <c r="J21" i="19" s="1"/>
  <c r="K51" i="19"/>
  <c r="K27" i="19"/>
  <c r="K3" i="19"/>
  <c r="K37" i="19"/>
  <c r="K13" i="19"/>
  <c r="K30" i="19"/>
  <c r="K6" i="19"/>
  <c r="D12" i="16"/>
  <c r="D13" i="16"/>
  <c r="D11" i="16"/>
  <c r="D9" i="16"/>
  <c r="D10" i="16"/>
  <c r="D8" i="16"/>
  <c r="D6" i="16"/>
  <c r="D7" i="16"/>
  <c r="D5" i="16"/>
  <c r="D3" i="16"/>
  <c r="D4" i="16"/>
  <c r="D2" i="16"/>
  <c r="K18" i="20" l="1"/>
  <c r="K13" i="20"/>
  <c r="K23" i="20"/>
  <c r="I23" i="20"/>
  <c r="I12" i="20"/>
  <c r="I19" i="20"/>
  <c r="K19" i="20"/>
  <c r="K39" i="20"/>
  <c r="K7" i="20"/>
  <c r="I7" i="20"/>
  <c r="K30" i="20"/>
  <c r="I35" i="20"/>
  <c r="K35" i="20"/>
  <c r="I31" i="20"/>
  <c r="K31" i="20"/>
  <c r="K43" i="20"/>
  <c r="I43" i="20"/>
  <c r="K2" i="20"/>
  <c r="I12" i="19"/>
  <c r="K12" i="19"/>
  <c r="I48" i="19"/>
  <c r="K48" i="19"/>
  <c r="I24" i="19"/>
  <c r="K24" i="19"/>
  <c r="I4" i="19"/>
  <c r="K4" i="19"/>
  <c r="K32" i="19"/>
  <c r="I32" i="19"/>
  <c r="I29" i="19"/>
  <c r="K29" i="19"/>
  <c r="I8" i="19"/>
  <c r="K8" i="19"/>
  <c r="I5" i="19"/>
  <c r="K5" i="19"/>
  <c r="I25" i="19"/>
  <c r="K25" i="19"/>
  <c r="I26" i="19"/>
  <c r="K26" i="19"/>
  <c r="I28" i="19"/>
  <c r="K28" i="19"/>
  <c r="I36" i="19"/>
  <c r="K36" i="19"/>
  <c r="I33" i="19"/>
  <c r="K33" i="19"/>
  <c r="K21" i="19"/>
  <c r="K26" i="20"/>
  <c r="C21" i="19"/>
  <c r="F21" i="19" s="1"/>
  <c r="D2" i="17"/>
  <c r="D3" i="17"/>
  <c r="D4" i="17"/>
  <c r="D5" i="17"/>
  <c r="E2" i="19"/>
  <c r="H2" i="19" s="1"/>
  <c r="L2" i="19" s="1"/>
  <c r="A12" i="16"/>
  <c r="A13" i="16"/>
  <c r="A11" i="16"/>
  <c r="B9" i="16"/>
  <c r="A10" i="16"/>
  <c r="A8" i="16"/>
  <c r="A6" i="16"/>
  <c r="A7" i="16"/>
  <c r="E5" i="16"/>
  <c r="A3" i="16"/>
  <c r="A4" i="16"/>
  <c r="E3" i="16"/>
  <c r="B2" i="19" l="1"/>
  <c r="G2" i="19"/>
  <c r="K2" i="19" s="1"/>
  <c r="A2" i="19"/>
  <c r="F6" i="16"/>
  <c r="F8" i="16"/>
  <c r="G3" i="16"/>
  <c r="H3" i="16"/>
  <c r="I3" i="16"/>
  <c r="J3" i="16"/>
  <c r="H2" i="16"/>
  <c r="I2" i="16"/>
  <c r="F9" i="16"/>
  <c r="J5" i="16"/>
  <c r="E11" i="16"/>
  <c r="G6" i="16"/>
  <c r="H6" i="16"/>
  <c r="I6" i="16"/>
  <c r="J6" i="16"/>
  <c r="H5" i="16"/>
  <c r="E8" i="16"/>
  <c r="E13" i="16"/>
  <c r="G8" i="16"/>
  <c r="H8" i="16"/>
  <c r="I8" i="16"/>
  <c r="J8" i="16"/>
  <c r="F2" i="16"/>
  <c r="E12" i="16"/>
  <c r="G9" i="16"/>
  <c r="H9" i="16"/>
  <c r="I9" i="16"/>
  <c r="J9" i="16"/>
  <c r="G2" i="16"/>
  <c r="J2" i="16"/>
  <c r="G5" i="16"/>
  <c r="F3" i="16"/>
  <c r="F11" i="16"/>
  <c r="G11" i="16"/>
  <c r="H11" i="16"/>
  <c r="I11" i="16"/>
  <c r="J11" i="16"/>
  <c r="I5" i="16"/>
  <c r="F5" i="16"/>
  <c r="F12" i="16"/>
  <c r="G12" i="16"/>
  <c r="H12" i="16"/>
  <c r="I12" i="16"/>
  <c r="J12" i="16"/>
  <c r="E10" i="16"/>
  <c r="E9" i="16"/>
  <c r="E7" i="16"/>
  <c r="E6" i="16"/>
  <c r="E2" i="16"/>
  <c r="E4" i="16"/>
  <c r="B10" i="16"/>
  <c r="C10" i="16" s="1"/>
  <c r="B13" i="16"/>
  <c r="C13" i="16" s="1"/>
  <c r="B11" i="16"/>
  <c r="C11" i="16" s="1"/>
  <c r="B12" i="16"/>
  <c r="C12" i="16" s="1"/>
  <c r="C9" i="16"/>
  <c r="A9" i="16"/>
  <c r="B8" i="16"/>
  <c r="C8" i="16" s="1"/>
  <c r="B7" i="16"/>
  <c r="C7" i="16" s="1"/>
  <c r="B6" i="16"/>
  <c r="C6" i="16" s="1"/>
  <c r="B5" i="16"/>
  <c r="C5" i="16" s="1"/>
  <c r="B4" i="16"/>
  <c r="C4" i="16" s="1"/>
  <c r="B3" i="16"/>
  <c r="C3" i="16" s="1"/>
  <c r="A5" i="16"/>
  <c r="A2" i="16"/>
  <c r="B2" i="16"/>
  <c r="C2" i="16" s="1"/>
  <c r="D26" i="18"/>
  <c r="E26" i="18" s="1"/>
  <c r="D25" i="18"/>
  <c r="J25" i="18" s="1"/>
  <c r="D24" i="18"/>
  <c r="E24" i="18" s="1"/>
  <c r="D23" i="18"/>
  <c r="E23" i="18" s="1"/>
  <c r="D22" i="18"/>
  <c r="J22" i="18" s="1"/>
  <c r="D21" i="18"/>
  <c r="H21" i="18" s="1"/>
  <c r="D20" i="18"/>
  <c r="G20" i="18" s="1"/>
  <c r="D19" i="18"/>
  <c r="E19" i="18" s="1"/>
  <c r="D18" i="18"/>
  <c r="E18" i="18" s="1"/>
  <c r="D17" i="18"/>
  <c r="E17" i="18" s="1"/>
  <c r="D16" i="18"/>
  <c r="J16" i="18" s="1"/>
  <c r="D15" i="18"/>
  <c r="E15" i="18" s="1"/>
  <c r="D14" i="18"/>
  <c r="K14" i="18" s="1"/>
  <c r="D13" i="18"/>
  <c r="H13" i="18" s="1"/>
  <c r="D12" i="18"/>
  <c r="G12" i="18" s="1"/>
  <c r="D11" i="18"/>
  <c r="E11" i="18" s="1"/>
  <c r="D10" i="18"/>
  <c r="E10" i="18" s="1"/>
  <c r="D9" i="18"/>
  <c r="E9" i="18" s="1"/>
  <c r="D8" i="18"/>
  <c r="J8" i="18" s="1"/>
  <c r="D7" i="18"/>
  <c r="A7" i="18" s="1"/>
  <c r="D6" i="18"/>
  <c r="K6" i="18" s="1"/>
  <c r="D5" i="18"/>
  <c r="I5" i="18" s="1"/>
  <c r="D4" i="18"/>
  <c r="F4" i="18" s="1"/>
  <c r="D3" i="18"/>
  <c r="E3" i="18" s="1"/>
  <c r="D2" i="18"/>
  <c r="E2" i="18" s="1"/>
  <c r="I2" i="19" l="1"/>
  <c r="C2" i="19"/>
  <c r="F2" i="19" s="1"/>
  <c r="J2" i="19"/>
  <c r="K2" i="18"/>
  <c r="K26" i="18"/>
  <c r="A25" i="18"/>
  <c r="E25" i="18"/>
  <c r="K25" i="18"/>
  <c r="J24" i="18"/>
  <c r="I24" i="18"/>
  <c r="B24" i="18"/>
  <c r="C24" i="18" s="1"/>
  <c r="H23" i="18"/>
  <c r="I23" i="18"/>
  <c r="K23" i="18"/>
  <c r="A23" i="18"/>
  <c r="B23" i="18"/>
  <c r="J23" i="18"/>
  <c r="K22" i="18"/>
  <c r="E22" i="18"/>
  <c r="G22" i="18"/>
  <c r="H22" i="18"/>
  <c r="A22" i="18"/>
  <c r="I22" i="18"/>
  <c r="J21" i="18"/>
  <c r="I21" i="18"/>
  <c r="F21" i="18"/>
  <c r="G21" i="18"/>
  <c r="E21" i="18"/>
  <c r="K21" i="18"/>
  <c r="H20" i="18"/>
  <c r="F20" i="18"/>
  <c r="E20" i="18"/>
  <c r="I20" i="18"/>
  <c r="J20" i="18"/>
  <c r="K20" i="18"/>
  <c r="B20" i="18"/>
  <c r="C20" i="18" s="1"/>
  <c r="K18" i="18"/>
  <c r="A17" i="18"/>
  <c r="K17" i="18"/>
  <c r="J17" i="18"/>
  <c r="B16" i="18"/>
  <c r="C16" i="18" s="1"/>
  <c r="I16" i="18"/>
  <c r="E16" i="18"/>
  <c r="H15" i="18"/>
  <c r="K15" i="18"/>
  <c r="B15" i="18"/>
  <c r="I15" i="18"/>
  <c r="J15" i="18"/>
  <c r="A15" i="18"/>
  <c r="I14" i="18"/>
  <c r="G14" i="18"/>
  <c r="J14" i="18"/>
  <c r="E14" i="18"/>
  <c r="H14" i="18"/>
  <c r="A14" i="18"/>
  <c r="I13" i="18"/>
  <c r="J13" i="18"/>
  <c r="F13" i="18"/>
  <c r="G13" i="18"/>
  <c r="E13" i="18"/>
  <c r="I12" i="18"/>
  <c r="K12" i="18"/>
  <c r="J12" i="18"/>
  <c r="F12" i="18"/>
  <c r="E12" i="18"/>
  <c r="H12" i="18"/>
  <c r="B12" i="18"/>
  <c r="C12" i="18" s="1"/>
  <c r="A11" i="18"/>
  <c r="K10" i="18"/>
  <c r="J9" i="18"/>
  <c r="K9" i="18"/>
  <c r="A9" i="18"/>
  <c r="B8" i="18"/>
  <c r="C8" i="18" s="1"/>
  <c r="I8" i="18"/>
  <c r="E8" i="18"/>
  <c r="B7" i="18"/>
  <c r="H7" i="18"/>
  <c r="I7" i="18"/>
  <c r="J7" i="18"/>
  <c r="K7" i="18"/>
  <c r="E7" i="18"/>
  <c r="A6" i="18"/>
  <c r="G6" i="18"/>
  <c r="H6" i="18"/>
  <c r="I6" i="18"/>
  <c r="E6" i="18"/>
  <c r="J6" i="18"/>
  <c r="F5" i="18"/>
  <c r="G5" i="18"/>
  <c r="J5" i="18"/>
  <c r="H5" i="18"/>
  <c r="E5" i="18"/>
  <c r="K5" i="18"/>
  <c r="G4" i="18"/>
  <c r="E4" i="18"/>
  <c r="B4" i="18"/>
  <c r="C4" i="18" s="1"/>
  <c r="J4" i="18"/>
  <c r="K4" i="18"/>
  <c r="H4" i="18"/>
  <c r="I4" i="18"/>
  <c r="K11" i="18"/>
  <c r="K19" i="18"/>
  <c r="A19" i="18"/>
  <c r="K3" i="18"/>
  <c r="F3" i="18"/>
  <c r="K8" i="18"/>
  <c r="F11" i="18"/>
  <c r="K16" i="18"/>
  <c r="F19" i="18"/>
  <c r="K24" i="18"/>
  <c r="F2" i="18"/>
  <c r="G3" i="18"/>
  <c r="F10" i="18"/>
  <c r="G11" i="18"/>
  <c r="F18" i="18"/>
  <c r="G19" i="18"/>
  <c r="F26" i="18"/>
  <c r="B19" i="18"/>
  <c r="C19" i="18" s="1"/>
  <c r="G2" i="18"/>
  <c r="H3" i="18"/>
  <c r="F9" i="18"/>
  <c r="G10" i="18"/>
  <c r="H11" i="18"/>
  <c r="F17" i="18"/>
  <c r="G18" i="18"/>
  <c r="H19" i="18"/>
  <c r="F25" i="18"/>
  <c r="G26" i="18"/>
  <c r="A3" i="18"/>
  <c r="H2" i="18"/>
  <c r="I3" i="18"/>
  <c r="F8" i="18"/>
  <c r="G9" i="18"/>
  <c r="H10" i="18"/>
  <c r="I11" i="18"/>
  <c r="K13" i="18"/>
  <c r="F16" i="18"/>
  <c r="G17" i="18"/>
  <c r="H18" i="18"/>
  <c r="I19" i="18"/>
  <c r="F24" i="18"/>
  <c r="G25" i="18"/>
  <c r="H26" i="18"/>
  <c r="B11" i="18"/>
  <c r="C11" i="18" s="1"/>
  <c r="B3" i="18"/>
  <c r="C3" i="18" s="1"/>
  <c r="I2" i="18"/>
  <c r="J3" i="18"/>
  <c r="F7" i="18"/>
  <c r="G8" i="18"/>
  <c r="H9" i="18"/>
  <c r="I10" i="18"/>
  <c r="J11" i="18"/>
  <c r="F15" i="18"/>
  <c r="G16" i="18"/>
  <c r="H17" i="18"/>
  <c r="I18" i="18"/>
  <c r="J19" i="18"/>
  <c r="F23" i="18"/>
  <c r="G24" i="18"/>
  <c r="H25" i="18"/>
  <c r="I26" i="18"/>
  <c r="J2" i="18"/>
  <c r="F6" i="18"/>
  <c r="G7" i="18"/>
  <c r="H8" i="18"/>
  <c r="I9" i="18"/>
  <c r="J10" i="18"/>
  <c r="F14" i="18"/>
  <c r="G15" i="18"/>
  <c r="H16" i="18"/>
  <c r="I17" i="18"/>
  <c r="J18" i="18"/>
  <c r="F22" i="18"/>
  <c r="G23" i="18"/>
  <c r="H24" i="18"/>
  <c r="I25" i="18"/>
  <c r="J26" i="18"/>
  <c r="B6" i="18"/>
  <c r="B14" i="18"/>
  <c r="B22" i="18"/>
  <c r="C22" i="18" s="1"/>
  <c r="A4" i="18"/>
  <c r="C6" i="18"/>
  <c r="B9" i="18"/>
  <c r="C9" i="18" s="1"/>
  <c r="A12" i="18"/>
  <c r="C14" i="18"/>
  <c r="B17" i="18"/>
  <c r="C17" i="18" s="1"/>
  <c r="A20" i="18"/>
  <c r="B25" i="18"/>
  <c r="C25" i="18" s="1"/>
  <c r="A10" i="18"/>
  <c r="A18" i="18"/>
  <c r="A26" i="18"/>
  <c r="A2" i="18"/>
  <c r="A5" i="18"/>
  <c r="C7" i="18"/>
  <c r="B10" i="18"/>
  <c r="C10" i="18" s="1"/>
  <c r="A13" i="18"/>
  <c r="C15" i="18"/>
  <c r="B18" i="18"/>
  <c r="C18" i="18" s="1"/>
  <c r="A21" i="18"/>
  <c r="C23" i="18"/>
  <c r="B26" i="18"/>
  <c r="B2" i="18"/>
  <c r="C2" i="18" s="1"/>
  <c r="B5" i="18"/>
  <c r="C5" i="18" s="1"/>
  <c r="A8" i="18"/>
  <c r="B13" i="18"/>
  <c r="C13" i="18" s="1"/>
  <c r="A16" i="18"/>
  <c r="B21" i="18"/>
  <c r="C21" i="18" s="1"/>
  <c r="A24" i="18"/>
  <c r="C26" i="18"/>
  <c r="K9" i="17"/>
  <c r="K17" i="17"/>
  <c r="K25" i="17"/>
  <c r="J10" i="17"/>
  <c r="J11" i="17"/>
  <c r="J12" i="17"/>
  <c r="J18" i="17"/>
  <c r="J19" i="17"/>
  <c r="G10" i="17"/>
  <c r="G11" i="17"/>
  <c r="G12" i="17"/>
  <c r="G13" i="17"/>
  <c r="G18" i="17"/>
  <c r="G19" i="17"/>
  <c r="G21" i="17"/>
  <c r="A3" i="17"/>
  <c r="A4" i="17"/>
  <c r="A5" i="17"/>
  <c r="D6" i="17"/>
  <c r="G6" i="17" s="1"/>
  <c r="D7" i="17"/>
  <c r="A7" i="17" s="1"/>
  <c r="D8" i="17"/>
  <c r="E8" i="17" s="1"/>
  <c r="D9" i="17"/>
  <c r="F9" i="17" s="1"/>
  <c r="D10" i="17"/>
  <c r="B10" i="17" s="1"/>
  <c r="C10" i="17" s="1"/>
  <c r="D11" i="17"/>
  <c r="B11" i="17" s="1"/>
  <c r="C11" i="17" s="1"/>
  <c r="D12" i="17"/>
  <c r="A12" i="17" s="1"/>
  <c r="D13" i="17"/>
  <c r="J13" i="17" s="1"/>
  <c r="D14" i="17"/>
  <c r="G14" i="17" s="1"/>
  <c r="D15" i="17"/>
  <c r="F15" i="17" s="1"/>
  <c r="D16" i="17"/>
  <c r="E16" i="17" s="1"/>
  <c r="D17" i="17"/>
  <c r="F17" i="17" s="1"/>
  <c r="D18" i="17"/>
  <c r="B18" i="17" s="1"/>
  <c r="C18" i="17" s="1"/>
  <c r="D19" i="17"/>
  <c r="B19" i="17" s="1"/>
  <c r="C19" i="17" s="1"/>
  <c r="D20" i="17"/>
  <c r="C20" i="17" s="1"/>
  <c r="D21" i="17"/>
  <c r="J21" i="17" s="1"/>
  <c r="D22" i="17"/>
  <c r="G22" i="17" s="1"/>
  <c r="D23" i="17"/>
  <c r="E23" i="17" s="1"/>
  <c r="D24" i="17"/>
  <c r="K24" i="17" s="1"/>
  <c r="D25" i="17"/>
  <c r="F25" i="17" s="1"/>
  <c r="D26" i="17"/>
  <c r="E26" i="17" s="1"/>
  <c r="E9" i="17"/>
  <c r="E10" i="17"/>
  <c r="E13" i="17"/>
  <c r="E14" i="17"/>
  <c r="E17" i="17"/>
  <c r="E18" i="17"/>
  <c r="B9" i="17"/>
  <c r="C9" i="17" s="1"/>
  <c r="A9" i="17"/>
  <c r="A10" i="17"/>
  <c r="A11" i="17"/>
  <c r="A13" i="17"/>
  <c r="A17" i="17"/>
  <c r="A18" i="17"/>
  <c r="A19" i="17"/>
  <c r="A21" i="17"/>
  <c r="A23" i="17"/>
  <c r="A25" i="17"/>
  <c r="A2" i="17"/>
  <c r="J20" i="17" l="1"/>
  <c r="A22" i="17"/>
  <c r="H17" i="17"/>
  <c r="H10" i="17"/>
  <c r="H9" i="17"/>
  <c r="I22" i="17"/>
  <c r="B25" i="17"/>
  <c r="C25" i="17" s="1"/>
  <c r="B22" i="17"/>
  <c r="C22" i="17" s="1"/>
  <c r="B21" i="17"/>
  <c r="C21" i="17" s="1"/>
  <c r="B17" i="17"/>
  <c r="C17" i="17" s="1"/>
  <c r="I21" i="17"/>
  <c r="G20" i="17"/>
  <c r="I14" i="17"/>
  <c r="I13" i="17"/>
  <c r="H25" i="17"/>
  <c r="H18" i="17"/>
  <c r="B6" i="17"/>
  <c r="C6" i="17" s="1"/>
  <c r="E25" i="17"/>
  <c r="I6" i="17"/>
  <c r="H26" i="17"/>
  <c r="B26" i="17"/>
  <c r="C26" i="17" s="1"/>
  <c r="J26" i="17"/>
  <c r="H8" i="17"/>
  <c r="F21" i="17"/>
  <c r="F13" i="17"/>
  <c r="G26" i="17"/>
  <c r="H23" i="17"/>
  <c r="H15" i="17"/>
  <c r="H7" i="17"/>
  <c r="I20" i="17"/>
  <c r="I12" i="17"/>
  <c r="J25" i="17"/>
  <c r="J17" i="17"/>
  <c r="J9" i="17"/>
  <c r="K22" i="17"/>
  <c r="K14" i="17"/>
  <c r="K6" i="17"/>
  <c r="H16" i="17"/>
  <c r="K7" i="17"/>
  <c r="E22" i="17"/>
  <c r="A6" i="17"/>
  <c r="B14" i="17"/>
  <c r="C14" i="17" s="1"/>
  <c r="E21" i="17"/>
  <c r="E7" i="17"/>
  <c r="F20" i="17"/>
  <c r="F12" i="17"/>
  <c r="G25" i="17"/>
  <c r="G17" i="17"/>
  <c r="G9" i="17"/>
  <c r="H22" i="17"/>
  <c r="H14" i="17"/>
  <c r="H6" i="17"/>
  <c r="I19" i="17"/>
  <c r="I11" i="17"/>
  <c r="J24" i="17"/>
  <c r="J16" i="17"/>
  <c r="J8" i="17"/>
  <c r="K21" i="17"/>
  <c r="K13" i="17"/>
  <c r="K23" i="17"/>
  <c r="B15" i="17"/>
  <c r="C15" i="17" s="1"/>
  <c r="B13" i="17"/>
  <c r="C13" i="17" s="1"/>
  <c r="E6" i="17"/>
  <c r="F19" i="17"/>
  <c r="F11" i="17"/>
  <c r="G24" i="17"/>
  <c r="G16" i="17"/>
  <c r="G8" i="17"/>
  <c r="H21" i="17"/>
  <c r="H13" i="17"/>
  <c r="I26" i="17"/>
  <c r="I18" i="17"/>
  <c r="I10" i="17"/>
  <c r="J23" i="17"/>
  <c r="J15" i="17"/>
  <c r="J7" i="17"/>
  <c r="K20" i="17"/>
  <c r="K12" i="17"/>
  <c r="F24" i="17"/>
  <c r="F23" i="17"/>
  <c r="F7" i="17"/>
  <c r="E24" i="17"/>
  <c r="F22" i="17"/>
  <c r="A15" i="17"/>
  <c r="F26" i="17"/>
  <c r="F18" i="17"/>
  <c r="F10" i="17"/>
  <c r="G23" i="17"/>
  <c r="G15" i="17"/>
  <c r="G7" i="17"/>
  <c r="H20" i="17"/>
  <c r="H12" i="17"/>
  <c r="I25" i="17"/>
  <c r="I17" i="17"/>
  <c r="I9" i="17"/>
  <c r="J22" i="17"/>
  <c r="J14" i="17"/>
  <c r="J6" i="17"/>
  <c r="K19" i="17"/>
  <c r="K11" i="17"/>
  <c r="F8" i="17"/>
  <c r="F14" i="17"/>
  <c r="F6" i="17"/>
  <c r="H24" i="17"/>
  <c r="K15" i="17"/>
  <c r="A14" i="17"/>
  <c r="B23" i="17"/>
  <c r="C23" i="17" s="1"/>
  <c r="B7" i="17"/>
  <c r="C7" i="17" s="1"/>
  <c r="E15" i="17"/>
  <c r="H19" i="17"/>
  <c r="H11" i="17"/>
  <c r="I24" i="17"/>
  <c r="I16" i="17"/>
  <c r="I8" i="17"/>
  <c r="K26" i="17"/>
  <c r="K18" i="17"/>
  <c r="K10" i="17"/>
  <c r="F16" i="17"/>
  <c r="I23" i="17"/>
  <c r="I15" i="17"/>
  <c r="I7" i="17"/>
  <c r="K16" i="17"/>
  <c r="K8" i="17"/>
  <c r="F4" i="17"/>
  <c r="G4" i="17"/>
  <c r="H4" i="17"/>
  <c r="I3" i="17"/>
  <c r="J4" i="17"/>
  <c r="K4" i="17"/>
  <c r="F3" i="17"/>
  <c r="G3" i="17"/>
  <c r="H3" i="17"/>
  <c r="I2" i="17"/>
  <c r="J3" i="17"/>
  <c r="K3" i="17"/>
  <c r="F2" i="17"/>
  <c r="G2" i="17"/>
  <c r="H2" i="17"/>
  <c r="J2" i="17"/>
  <c r="K2" i="17"/>
  <c r="I4" i="17"/>
  <c r="E2" i="17"/>
  <c r="H5" i="17"/>
  <c r="B5" i="17"/>
  <c r="C5" i="17" s="1"/>
  <c r="I5" i="17"/>
  <c r="E5" i="17"/>
  <c r="G5" i="17"/>
  <c r="J5" i="17"/>
  <c r="K5" i="17"/>
  <c r="F5" i="17"/>
  <c r="A26" i="17"/>
  <c r="B4" i="17"/>
  <c r="C4" i="17" s="1"/>
  <c r="E20" i="17"/>
  <c r="E12" i="17"/>
  <c r="E4" i="17"/>
  <c r="E11" i="17"/>
  <c r="B12" i="17"/>
  <c r="C12" i="17"/>
  <c r="B3" i="17"/>
  <c r="C3" i="17" s="1"/>
  <c r="E19" i="17"/>
  <c r="E3" i="17"/>
  <c r="A20" i="17"/>
  <c r="B20" i="17"/>
  <c r="A24" i="17"/>
  <c r="A16" i="17"/>
  <c r="A8" i="17"/>
  <c r="B24" i="17"/>
  <c r="C24" i="17" s="1"/>
  <c r="B16" i="17"/>
  <c r="C16" i="17" s="1"/>
  <c r="B8" i="17"/>
  <c r="C8" i="17" s="1"/>
  <c r="B2" i="17"/>
  <c r="C2" i="17" s="1"/>
  <c r="A3" i="15" l="1"/>
  <c r="A4" i="15"/>
  <c r="A5" i="15"/>
  <c r="A6" i="15"/>
  <c r="A7" i="15"/>
  <c r="A8" i="15"/>
  <c r="A9" i="15"/>
  <c r="A10" i="15"/>
  <c r="A11" i="15"/>
  <c r="A12" i="15"/>
  <c r="A13" i="15"/>
  <c r="A14" i="15"/>
  <c r="A15" i="15"/>
  <c r="A16" i="15"/>
  <c r="A17" i="15"/>
  <c r="A18" i="15"/>
  <c r="A19" i="15"/>
  <c r="A20" i="15"/>
  <c r="A21" i="15"/>
  <c r="A22" i="15"/>
  <c r="A23" i="15"/>
  <c r="A24" i="15"/>
  <c r="A25" i="15"/>
  <c r="A26" i="15"/>
  <c r="A27" i="15"/>
  <c r="A2" i="15"/>
  <c r="G27" i="15" l="1"/>
  <c r="H27" i="15"/>
  <c r="I27" i="15"/>
  <c r="J27" i="15"/>
  <c r="K27" i="15"/>
  <c r="L27" i="15"/>
  <c r="M27" i="15"/>
  <c r="N27" i="15"/>
  <c r="F27" i="15"/>
  <c r="G26" i="15"/>
  <c r="H26" i="15"/>
  <c r="I26" i="15"/>
  <c r="J26" i="15"/>
  <c r="K26" i="15"/>
  <c r="L26" i="15"/>
  <c r="M26" i="15"/>
  <c r="N26" i="15"/>
  <c r="F26" i="15"/>
  <c r="B27" i="15" l="1"/>
  <c r="C27" i="15" s="1"/>
  <c r="B26" i="15"/>
  <c r="C26" i="15" s="1"/>
  <c r="B25" i="15"/>
  <c r="C25" i="15" s="1"/>
  <c r="B24" i="15"/>
  <c r="C24" i="15" s="1"/>
  <c r="B23" i="15"/>
  <c r="C23" i="15" s="1"/>
  <c r="B22" i="15"/>
  <c r="C22" i="15" s="1"/>
  <c r="B21" i="15"/>
  <c r="C21" i="15" s="1"/>
  <c r="B20" i="15"/>
  <c r="C20" i="15" s="1"/>
  <c r="B19" i="15"/>
  <c r="C19" i="15" s="1"/>
  <c r="B18" i="15"/>
  <c r="C18" i="15" s="1"/>
  <c r="B17" i="15"/>
  <c r="C17" i="15" s="1"/>
  <c r="B16" i="15"/>
  <c r="C16" i="15" s="1"/>
  <c r="B15" i="15"/>
  <c r="C15" i="15" s="1"/>
  <c r="B14" i="15"/>
  <c r="C14" i="15" s="1"/>
  <c r="B13" i="15"/>
  <c r="C13" i="15" s="1"/>
  <c r="B12" i="15"/>
  <c r="C12" i="15" s="1"/>
  <c r="B11" i="15"/>
  <c r="C11" i="15" s="1"/>
  <c r="B10" i="15"/>
  <c r="C10" i="15" s="1"/>
  <c r="B9" i="15"/>
  <c r="C9" i="15" s="1"/>
  <c r="B8" i="15"/>
  <c r="C8" i="15" s="1"/>
  <c r="B7" i="15"/>
  <c r="C7" i="15" s="1"/>
  <c r="B6" i="15"/>
  <c r="C6" i="15" s="1"/>
  <c r="B5" i="15"/>
  <c r="C5" i="15" s="1"/>
  <c r="B4" i="15"/>
  <c r="C4" i="15" s="1"/>
  <c r="B3" i="15"/>
  <c r="C3" i="15" s="1"/>
  <c r="B2" i="15"/>
  <c r="C2" i="15" s="1"/>
  <c r="F14" i="15"/>
  <c r="G14" i="15"/>
  <c r="H14" i="15"/>
  <c r="I14" i="15"/>
  <c r="J14" i="15"/>
  <c r="K14" i="15"/>
  <c r="L14" i="15"/>
  <c r="M14" i="15"/>
  <c r="N14" i="15"/>
  <c r="F15" i="15"/>
  <c r="G15" i="15"/>
  <c r="H15" i="15"/>
  <c r="I15" i="15"/>
  <c r="J15" i="15"/>
  <c r="K15" i="15"/>
  <c r="L15" i="15"/>
  <c r="M15" i="15"/>
  <c r="N15" i="15"/>
  <c r="F16" i="15"/>
  <c r="G16" i="15"/>
  <c r="H16" i="15"/>
  <c r="I16" i="15"/>
  <c r="J16" i="15"/>
  <c r="K16" i="15"/>
  <c r="L16" i="15"/>
  <c r="M16" i="15"/>
  <c r="N16" i="15"/>
  <c r="F17" i="15"/>
  <c r="G17" i="15"/>
  <c r="H17" i="15"/>
  <c r="I17" i="15"/>
  <c r="J17" i="15"/>
  <c r="K17" i="15"/>
  <c r="L17" i="15"/>
  <c r="M17" i="15"/>
  <c r="N17" i="15"/>
  <c r="F18" i="15"/>
  <c r="G18" i="15"/>
  <c r="H18" i="15"/>
  <c r="I18" i="15"/>
  <c r="J18" i="15"/>
  <c r="K18" i="15"/>
  <c r="L18" i="15"/>
  <c r="M18" i="15"/>
  <c r="N18" i="15"/>
  <c r="F19" i="15"/>
  <c r="G19" i="15"/>
  <c r="H19" i="15"/>
  <c r="I19" i="15"/>
  <c r="J19" i="15"/>
  <c r="K19" i="15"/>
  <c r="L19" i="15"/>
  <c r="M19" i="15"/>
  <c r="N19" i="15"/>
  <c r="F20" i="15"/>
  <c r="G20" i="15"/>
  <c r="H20" i="15"/>
  <c r="I20" i="15"/>
  <c r="J20" i="15"/>
  <c r="K20" i="15"/>
  <c r="L20" i="15"/>
  <c r="M20" i="15"/>
  <c r="N20" i="15"/>
  <c r="F21" i="15"/>
  <c r="G21" i="15"/>
  <c r="H21" i="15"/>
  <c r="I21" i="15"/>
  <c r="J21" i="15"/>
  <c r="K21" i="15"/>
  <c r="L21" i="15"/>
  <c r="M21" i="15"/>
  <c r="N21" i="15"/>
  <c r="F22" i="15"/>
  <c r="G22" i="15"/>
  <c r="H22" i="15"/>
  <c r="I22" i="15"/>
  <c r="J22" i="15"/>
  <c r="K22" i="15"/>
  <c r="L22" i="15"/>
  <c r="M22" i="15"/>
  <c r="N22" i="15"/>
  <c r="F23" i="15"/>
  <c r="G23" i="15"/>
  <c r="H23" i="15"/>
  <c r="I23" i="15"/>
  <c r="J23" i="15"/>
  <c r="K23" i="15"/>
  <c r="L23" i="15"/>
  <c r="M23" i="15"/>
  <c r="N23" i="15"/>
  <c r="F24" i="15"/>
  <c r="G24" i="15"/>
  <c r="H24" i="15"/>
  <c r="I24" i="15"/>
  <c r="J24" i="15"/>
  <c r="K24" i="15"/>
  <c r="L24" i="15"/>
  <c r="M24" i="15"/>
  <c r="N24" i="15"/>
  <c r="F25" i="15"/>
  <c r="G25" i="15"/>
  <c r="H25" i="15"/>
  <c r="I25" i="15"/>
  <c r="J25" i="15"/>
  <c r="K25" i="15"/>
  <c r="L25" i="15"/>
  <c r="M25" i="15"/>
  <c r="N25" i="15"/>
  <c r="F13" i="15"/>
  <c r="G13" i="15"/>
  <c r="H13" i="15"/>
  <c r="I13" i="15"/>
  <c r="J13" i="15"/>
  <c r="K13" i="15"/>
  <c r="L13" i="15"/>
  <c r="M13" i="15"/>
  <c r="N13" i="15"/>
  <c r="F2" i="15"/>
  <c r="G2" i="15"/>
  <c r="H2" i="15"/>
  <c r="I2" i="15"/>
  <c r="J2" i="15"/>
  <c r="K2" i="15"/>
  <c r="L2" i="15"/>
  <c r="M2" i="15"/>
  <c r="N2" i="15"/>
  <c r="F3" i="15"/>
  <c r="G3" i="15"/>
  <c r="H3" i="15"/>
  <c r="I3" i="15"/>
  <c r="J3" i="15"/>
  <c r="K3" i="15"/>
  <c r="L3" i="15"/>
  <c r="M3" i="15"/>
  <c r="N3" i="15"/>
  <c r="F4" i="15"/>
  <c r="G4" i="15"/>
  <c r="H4" i="15"/>
  <c r="I4" i="15"/>
  <c r="J4" i="15"/>
  <c r="K4" i="15"/>
  <c r="L4" i="15"/>
  <c r="M4" i="15"/>
  <c r="N4" i="15"/>
  <c r="F5" i="15"/>
  <c r="G5" i="15"/>
  <c r="H5" i="15"/>
  <c r="I5" i="15"/>
  <c r="J5" i="15"/>
  <c r="K5" i="15"/>
  <c r="L5" i="15"/>
  <c r="M5" i="15"/>
  <c r="N5" i="15"/>
  <c r="F6" i="15"/>
  <c r="G6" i="15"/>
  <c r="H6" i="15"/>
  <c r="I6" i="15"/>
  <c r="J6" i="15"/>
  <c r="K6" i="15"/>
  <c r="L6" i="15"/>
  <c r="M6" i="15"/>
  <c r="N6" i="15"/>
  <c r="F7" i="15"/>
  <c r="G7" i="15"/>
  <c r="H7" i="15"/>
  <c r="I7" i="15"/>
  <c r="J7" i="15"/>
  <c r="K7" i="15"/>
  <c r="L7" i="15"/>
  <c r="M7" i="15"/>
  <c r="N7" i="15"/>
  <c r="F8" i="15"/>
  <c r="G8" i="15"/>
  <c r="H8" i="15"/>
  <c r="I8" i="15"/>
  <c r="J8" i="15"/>
  <c r="K8" i="15"/>
  <c r="L8" i="15"/>
  <c r="M8" i="15"/>
  <c r="N8" i="15"/>
  <c r="F9" i="15"/>
  <c r="G9" i="15"/>
  <c r="H9" i="15"/>
  <c r="I9" i="15"/>
  <c r="J9" i="15"/>
  <c r="K9" i="15"/>
  <c r="L9" i="15"/>
  <c r="M9" i="15"/>
  <c r="N9" i="15"/>
  <c r="F10" i="15"/>
  <c r="G10" i="15"/>
  <c r="H10" i="15"/>
  <c r="I10" i="15"/>
  <c r="J10" i="15"/>
  <c r="K10" i="15"/>
  <c r="L10" i="15"/>
  <c r="M10" i="15"/>
  <c r="N10" i="15"/>
  <c r="F11" i="15"/>
  <c r="G11" i="15"/>
  <c r="H11" i="15"/>
  <c r="I11" i="15"/>
  <c r="J11" i="15"/>
  <c r="K11" i="15"/>
  <c r="L11" i="15"/>
  <c r="M11" i="15"/>
  <c r="N11" i="15"/>
  <c r="F12" i="15"/>
  <c r="G12" i="15"/>
  <c r="H12" i="15"/>
  <c r="I12" i="15"/>
  <c r="J12" i="15"/>
  <c r="K12" i="15"/>
  <c r="L12" i="15"/>
  <c r="M12" i="15"/>
  <c r="N12" i="15"/>
  <c r="K7" i="10" l="1"/>
  <c r="B1" i="9" s="1"/>
  <c r="D2" i="9" l="1"/>
  <c r="E2" i="9" s="1"/>
  <c r="D1" i="9"/>
  <c r="E1" i="9" s="1"/>
  <c r="L10" i="3" l="1"/>
  <c r="L11" i="3"/>
  <c r="L12" i="3"/>
  <c r="L13" i="3"/>
  <c r="L14" i="3"/>
  <c r="L15" i="3"/>
  <c r="M15" i="3" s="1"/>
  <c r="L16" i="3"/>
  <c r="M16" i="3" s="1"/>
  <c r="L17" i="3"/>
  <c r="M17" i="3" s="1"/>
  <c r="L18" i="3"/>
  <c r="L19" i="3"/>
  <c r="M19" i="3" s="1"/>
  <c r="L20" i="3"/>
  <c r="M20" i="3" s="1"/>
  <c r="L21" i="3"/>
  <c r="M21" i="3" s="1"/>
  <c r="L22" i="3"/>
  <c r="M22" i="3" s="1"/>
  <c r="L23" i="3"/>
  <c r="M23" i="3" s="1"/>
  <c r="L24" i="3"/>
  <c r="M24" i="3" s="1"/>
  <c r="L25" i="3"/>
  <c r="M25" i="3" s="1"/>
  <c r="L26" i="3"/>
  <c r="L27" i="3"/>
  <c r="L28" i="3"/>
  <c r="L29" i="3"/>
  <c r="L30" i="3"/>
  <c r="L31" i="3"/>
  <c r="M31" i="3" s="1"/>
  <c r="L32" i="3"/>
  <c r="M32" i="3" s="1"/>
  <c r="L33" i="3"/>
  <c r="M33" i="3" s="1"/>
  <c r="L9" i="3"/>
  <c r="E34" i="3"/>
  <c r="G34" i="3"/>
  <c r="M10" i="3"/>
  <c r="M11" i="3"/>
  <c r="M13" i="3"/>
  <c r="M14" i="3"/>
  <c r="M18" i="3"/>
  <c r="M26" i="3"/>
  <c r="M27" i="3"/>
  <c r="M28" i="3"/>
  <c r="M29" i="3"/>
  <c r="M30" i="3"/>
  <c r="K10" i="3"/>
  <c r="K11" i="3"/>
  <c r="K12" i="3"/>
  <c r="K13" i="3"/>
  <c r="K14" i="3"/>
  <c r="K15" i="3"/>
  <c r="K16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31" i="3"/>
  <c r="K32" i="3"/>
  <c r="K33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G10" i="3"/>
  <c r="G11" i="3"/>
  <c r="G12" i="3"/>
  <c r="G13" i="3"/>
  <c r="G14" i="3"/>
  <c r="G15" i="3"/>
  <c r="G16" i="3"/>
  <c r="G17" i="3"/>
  <c r="G18" i="3"/>
  <c r="G19" i="3"/>
  <c r="G20" i="3"/>
  <c r="G21" i="3"/>
  <c r="G22" i="3"/>
  <c r="G23" i="3"/>
  <c r="G24" i="3"/>
  <c r="G25" i="3"/>
  <c r="G26" i="3"/>
  <c r="G27" i="3"/>
  <c r="G28" i="3"/>
  <c r="G29" i="3"/>
  <c r="G30" i="3"/>
  <c r="G31" i="3"/>
  <c r="G32" i="3"/>
  <c r="G33" i="3"/>
  <c r="E10" i="3"/>
  <c r="E11" i="3"/>
  <c r="E12" i="3"/>
  <c r="E13" i="3"/>
  <c r="E14" i="3"/>
  <c r="E15" i="3"/>
  <c r="E16" i="3"/>
  <c r="E17" i="3"/>
  <c r="E18" i="3"/>
  <c r="E19" i="3"/>
  <c r="E20" i="3"/>
  <c r="E21" i="3"/>
  <c r="E22" i="3"/>
  <c r="E23" i="3"/>
  <c r="E24" i="3"/>
  <c r="E25" i="3"/>
  <c r="E26" i="3"/>
  <c r="E27" i="3"/>
  <c r="E28" i="3"/>
  <c r="E29" i="3"/>
  <c r="E30" i="3"/>
  <c r="E31" i="3"/>
  <c r="E32" i="3"/>
  <c r="E33" i="3"/>
  <c r="C10" i="3"/>
  <c r="C11" i="3"/>
  <c r="C12" i="3"/>
  <c r="C13" i="3"/>
  <c r="C14" i="3"/>
  <c r="C15" i="3"/>
  <c r="C16" i="3"/>
  <c r="C17" i="3"/>
  <c r="C18" i="3"/>
  <c r="C19" i="3"/>
  <c r="C20" i="3"/>
  <c r="C21" i="3"/>
  <c r="C22" i="3"/>
  <c r="C23" i="3"/>
  <c r="C24" i="3"/>
  <c r="C25" i="3"/>
  <c r="C26" i="3"/>
  <c r="C27" i="3"/>
  <c r="C28" i="3"/>
  <c r="C29" i="3"/>
  <c r="C30" i="3"/>
  <c r="C31" i="3"/>
  <c r="C32" i="3"/>
  <c r="C33" i="3"/>
  <c r="K9" i="3"/>
  <c r="I9" i="3"/>
  <c r="G9" i="3"/>
  <c r="E9" i="3"/>
  <c r="C9" i="3"/>
  <c r="M13" i="1"/>
  <c r="M14" i="1"/>
  <c r="M15" i="1"/>
  <c r="M16" i="1"/>
  <c r="M17" i="1"/>
  <c r="M18" i="1"/>
  <c r="M19" i="1"/>
  <c r="M20" i="1"/>
  <c r="M21" i="1"/>
  <c r="M22" i="1"/>
  <c r="M23" i="1"/>
  <c r="M24" i="1"/>
  <c r="M25" i="1"/>
  <c r="M26" i="1"/>
  <c r="M27" i="1"/>
  <c r="M28" i="1"/>
  <c r="M30" i="1"/>
  <c r="M31" i="1"/>
  <c r="M32" i="1"/>
  <c r="M33" i="1"/>
  <c r="K10" i="1"/>
  <c r="K11" i="1"/>
  <c r="K12" i="1"/>
  <c r="K13" i="1"/>
  <c r="K14" i="1"/>
  <c r="K15" i="1"/>
  <c r="K16" i="1"/>
  <c r="K17" i="1"/>
  <c r="K18" i="1"/>
  <c r="K19" i="1"/>
  <c r="K20" i="1"/>
  <c r="K21" i="1"/>
  <c r="K22" i="1"/>
  <c r="K23" i="1"/>
  <c r="K24" i="1"/>
  <c r="K25" i="1"/>
  <c r="K26" i="1"/>
  <c r="K27" i="1"/>
  <c r="K28" i="1"/>
  <c r="K29" i="1"/>
  <c r="K30" i="1"/>
  <c r="K31" i="1"/>
  <c r="K32" i="1"/>
  <c r="K33" i="1"/>
  <c r="I10" i="1"/>
  <c r="I11" i="1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K9" i="1"/>
  <c r="I9" i="1"/>
  <c r="G9" i="1"/>
  <c r="E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9" i="1"/>
  <c r="C32" i="9" l="1"/>
  <c r="D32" i="9"/>
  <c r="E32" i="9"/>
  <c r="F32" i="9"/>
  <c r="G32" i="9"/>
  <c r="H32" i="9"/>
  <c r="I32" i="9"/>
  <c r="J32" i="9"/>
  <c r="B32" i="9"/>
  <c r="B34" i="1" l="1"/>
  <c r="D34" i="1"/>
  <c r="E34" i="1" s="1"/>
  <c r="F34" i="1"/>
  <c r="G34" i="1" s="1"/>
  <c r="H34" i="1"/>
  <c r="I34" i="1" s="1"/>
  <c r="J34" i="1"/>
  <c r="K34" i="1" s="1"/>
  <c r="L10" i="1"/>
  <c r="L11" i="1"/>
  <c r="M11" i="1" s="1"/>
  <c r="L13" i="1"/>
  <c r="L15" i="1"/>
  <c r="L9" i="1"/>
  <c r="K15" i="9"/>
  <c r="J19" i="9"/>
  <c r="J34" i="9" s="1"/>
  <c r="J39" i="9" s="1"/>
  <c r="C19" i="9"/>
  <c r="C34" i="9" s="1"/>
  <c r="C39" i="9" s="1"/>
  <c r="D19" i="9"/>
  <c r="D34" i="9" s="1"/>
  <c r="E19" i="9"/>
  <c r="E34" i="9" s="1"/>
  <c r="E39" i="9" s="1"/>
  <c r="F19" i="9"/>
  <c r="F34" i="9" s="1"/>
  <c r="F39" i="9" s="1"/>
  <c r="G19" i="9"/>
  <c r="G34" i="9" s="1"/>
  <c r="G39" i="9" s="1"/>
  <c r="H19" i="9"/>
  <c r="H34" i="9" s="1"/>
  <c r="H39" i="9" s="1"/>
  <c r="I19" i="9"/>
  <c r="I34" i="9" s="1"/>
  <c r="I39" i="9" s="1"/>
  <c r="B19" i="9"/>
  <c r="B34" i="9" s="1"/>
  <c r="K9" i="9"/>
  <c r="K10" i="9"/>
  <c r="K11" i="9"/>
  <c r="K12" i="9"/>
  <c r="K13" i="9"/>
  <c r="K14" i="9"/>
  <c r="K16" i="9"/>
  <c r="K17" i="9"/>
  <c r="K18" i="9"/>
  <c r="K21" i="9"/>
  <c r="J38" i="9"/>
  <c r="I38" i="9"/>
  <c r="H38" i="9"/>
  <c r="G38" i="9"/>
  <c r="F38" i="9"/>
  <c r="E38" i="9"/>
  <c r="D38" i="9"/>
  <c r="C38" i="9"/>
  <c r="B38" i="9"/>
  <c r="K31" i="9"/>
  <c r="K30" i="9"/>
  <c r="K29" i="9"/>
  <c r="K28" i="9"/>
  <c r="K27" i="9"/>
  <c r="K26" i="9"/>
  <c r="K25" i="9"/>
  <c r="K24" i="9"/>
  <c r="K23" i="9"/>
  <c r="K22" i="9"/>
  <c r="K8" i="9"/>
  <c r="F24" i="4"/>
  <c r="J13" i="16" s="1"/>
  <c r="E24" i="4"/>
  <c r="I13" i="16" s="1"/>
  <c r="D24" i="4"/>
  <c r="H13" i="16" s="1"/>
  <c r="C24" i="4"/>
  <c r="G13" i="16" s="1"/>
  <c r="B24" i="4"/>
  <c r="F13" i="16" s="1"/>
  <c r="G23" i="4"/>
  <c r="G22" i="4"/>
  <c r="F20" i="4"/>
  <c r="J10" i="16" s="1"/>
  <c r="E20" i="4"/>
  <c r="I10" i="16" s="1"/>
  <c r="D20" i="4"/>
  <c r="H10" i="16" s="1"/>
  <c r="C20" i="4"/>
  <c r="G10" i="16" s="1"/>
  <c r="B20" i="4"/>
  <c r="F10" i="16" s="1"/>
  <c r="G19" i="4"/>
  <c r="G18" i="4"/>
  <c r="F16" i="4"/>
  <c r="J7" i="16" s="1"/>
  <c r="E16" i="4"/>
  <c r="I7" i="16" s="1"/>
  <c r="D16" i="4"/>
  <c r="H7" i="16" s="1"/>
  <c r="C16" i="4"/>
  <c r="G7" i="16" s="1"/>
  <c r="B16" i="4"/>
  <c r="F7" i="16" s="1"/>
  <c r="G15" i="4"/>
  <c r="G14" i="4"/>
  <c r="F12" i="4"/>
  <c r="J4" i="16" s="1"/>
  <c r="E12" i="4"/>
  <c r="I4" i="16" s="1"/>
  <c r="D12" i="4"/>
  <c r="H4" i="16" s="1"/>
  <c r="C12" i="4"/>
  <c r="G4" i="16" s="1"/>
  <c r="B12" i="4"/>
  <c r="F4" i="16" s="1"/>
  <c r="G11" i="4"/>
  <c r="G10" i="4"/>
  <c r="J34" i="3"/>
  <c r="K34" i="3" s="1"/>
  <c r="H34" i="3"/>
  <c r="I34" i="3" s="1"/>
  <c r="F34" i="3"/>
  <c r="D34" i="3"/>
  <c r="B34" i="3"/>
  <c r="M12" i="3"/>
  <c r="M9" i="3"/>
  <c r="L12" i="1"/>
  <c r="M12" i="1" s="1"/>
  <c r="L14" i="1"/>
  <c r="L16" i="1"/>
  <c r="L17" i="1"/>
  <c r="L18" i="1"/>
  <c r="L19" i="1"/>
  <c r="L20" i="1"/>
  <c r="L21" i="1"/>
  <c r="L22" i="1"/>
  <c r="L23" i="1"/>
  <c r="L24" i="1"/>
  <c r="L25" i="1"/>
  <c r="L26" i="1"/>
  <c r="L27" i="1"/>
  <c r="L28" i="1"/>
  <c r="L29" i="1"/>
  <c r="M29" i="1" s="1"/>
  <c r="L30" i="1"/>
  <c r="L31" i="1"/>
  <c r="L32" i="1"/>
  <c r="L33" i="1"/>
  <c r="K32" i="9"/>
  <c r="G20" i="4" l="1"/>
  <c r="C34" i="3"/>
  <c r="M10" i="1"/>
  <c r="C34" i="1"/>
  <c r="M9" i="1"/>
  <c r="G12" i="4"/>
  <c r="G24" i="4"/>
  <c r="G16" i="4"/>
  <c r="L34" i="3"/>
  <c r="L34" i="1"/>
  <c r="C35" i="9"/>
  <c r="C40" i="9" s="1"/>
  <c r="B35" i="9"/>
  <c r="B40" i="9" s="1"/>
  <c r="B39" i="9"/>
  <c r="E35" i="9"/>
  <c r="E40" i="9" s="1"/>
  <c r="D35" i="9"/>
  <c r="D40" i="9" s="1"/>
  <c r="K19" i="9"/>
  <c r="I35" i="9"/>
  <c r="I40" i="9" s="1"/>
  <c r="F35" i="9"/>
  <c r="F40" i="9" s="1"/>
  <c r="J35" i="9"/>
  <c r="J40" i="9" s="1"/>
  <c r="D39" i="9"/>
  <c r="G35" i="9"/>
  <c r="G40" i="9" s="1"/>
  <c r="H35" i="9"/>
  <c r="H40" i="9" s="1"/>
  <c r="M34" i="3" l="1"/>
  <c r="M34" i="1"/>
</calcChain>
</file>

<file path=xl/sharedStrings.xml><?xml version="1.0" encoding="utf-8"?>
<sst xmlns="http://schemas.openxmlformats.org/spreadsheetml/2006/main" count="874" uniqueCount="500">
  <si>
    <t>Liabilities</t>
  </si>
  <si>
    <t xml:space="preserve"> TT$'000</t>
  </si>
  <si>
    <t>Total Liabilities</t>
  </si>
  <si>
    <t>Counterparty 5</t>
  </si>
  <si>
    <t>Counterparty 6</t>
  </si>
  <si>
    <t>Counterparty 7</t>
  </si>
  <si>
    <t>Counterparty 8</t>
  </si>
  <si>
    <t>Counterparty 9</t>
  </si>
  <si>
    <t>Counterparty 10</t>
  </si>
  <si>
    <t>Counterparty 11</t>
  </si>
  <si>
    <t>Counterparty 12</t>
  </si>
  <si>
    <t>TOTAL</t>
  </si>
  <si>
    <t xml:space="preserve">% </t>
  </si>
  <si>
    <t>Less than 1 month</t>
  </si>
  <si>
    <t>1-3 months</t>
  </si>
  <si>
    <t>3-6 months</t>
  </si>
  <si>
    <t>6-12 months</t>
  </si>
  <si>
    <t>&gt; 12 months</t>
  </si>
  <si>
    <t>Total</t>
  </si>
  <si>
    <t>Significant currencies</t>
  </si>
  <si>
    <t>Assets</t>
  </si>
  <si>
    <t>Mismatch</t>
  </si>
  <si>
    <t>Available unencumbered assets that are marketable as collateral in secondary markets</t>
  </si>
  <si>
    <t>Type</t>
  </si>
  <si>
    <t>Location</t>
  </si>
  <si>
    <t>Asset 1</t>
  </si>
  <si>
    <t>Asset 2</t>
  </si>
  <si>
    <t>Asset 3</t>
  </si>
  <si>
    <t>Asset 4</t>
  </si>
  <si>
    <t>Asset 5</t>
  </si>
  <si>
    <t>Asset 6</t>
  </si>
  <si>
    <t>Asset 7</t>
  </si>
  <si>
    <t>Asset 8</t>
  </si>
  <si>
    <t>Asset 9</t>
  </si>
  <si>
    <t>Asset 10</t>
  </si>
  <si>
    <t>Asset 11</t>
  </si>
  <si>
    <t>Asset 12</t>
  </si>
  <si>
    <t xml:space="preserve">Estimated required haircut </t>
  </si>
  <si>
    <t>Expected monetised value of the collateral</t>
  </si>
  <si>
    <t>Available unencumbered assets that are eligible for central banks’ standing facilities</t>
  </si>
  <si>
    <t>Amount (TT$'000)</t>
  </si>
  <si>
    <t>Liquidity Monitoring Tools</t>
  </si>
  <si>
    <t>TT$'000</t>
  </si>
  <si>
    <t>8-30 days</t>
  </si>
  <si>
    <t>1-3 mths</t>
  </si>
  <si>
    <t>3-6 mths</t>
  </si>
  <si>
    <t>6-9 mths</t>
  </si>
  <si>
    <t>9-12 mths</t>
  </si>
  <si>
    <t>1-2 yrs</t>
  </si>
  <si>
    <t>2-5 yrs</t>
  </si>
  <si>
    <t xml:space="preserve"> &gt; 5 yrs</t>
  </si>
  <si>
    <t>ASSETS</t>
  </si>
  <si>
    <t>Other Assets</t>
  </si>
  <si>
    <t>Total Assets Available:</t>
  </si>
  <si>
    <t xml:space="preserve">LIABILITIES </t>
  </si>
  <si>
    <t>Other Liabilities</t>
  </si>
  <si>
    <t>Maturity Gaps</t>
  </si>
  <si>
    <t xml:space="preserve">Cumulative Maturity Gap </t>
  </si>
  <si>
    <t>Maturity Gap Chart</t>
  </si>
  <si>
    <t>Deposits at Central Bank</t>
  </si>
  <si>
    <t>Investments- Government of TT and CBTT</t>
  </si>
  <si>
    <t>Investments- Corporates</t>
  </si>
  <si>
    <t>Loans (gross)</t>
  </si>
  <si>
    <t>Contractually Available Within</t>
  </si>
  <si>
    <t>Deposits:</t>
  </si>
  <si>
    <t>Demand</t>
  </si>
  <si>
    <t>Savings</t>
  </si>
  <si>
    <t>Time</t>
  </si>
  <si>
    <t>Borrowings</t>
  </si>
  <si>
    <t xml:space="preserve">CENTRAL BANK OF TRINIDAD AND TOBAGO </t>
  </si>
  <si>
    <t>CB120LMT - LIQUIDITY MONITORING TOOLS RETURN</t>
  </si>
  <si>
    <t xml:space="preserve">FOR </t>
  </si>
  <si>
    <t>Select Institution</t>
  </si>
  <si>
    <t>Year</t>
  </si>
  <si>
    <t>ANSA Bank Limited</t>
  </si>
  <si>
    <t>ANSA Merchant Bank Limited</t>
  </si>
  <si>
    <t>ANSA Merchant Bank Limited Consolidated</t>
  </si>
  <si>
    <t>Caribbean Finance Company Limited</t>
  </si>
  <si>
    <t>CIBC Caribbean Bank (Trinidad and Tobago) Limited</t>
  </si>
  <si>
    <t>Citibank (Trinidad &amp; Tobago) Limited</t>
  </si>
  <si>
    <t>Citicorp Merchant Bank Limited</t>
  </si>
  <si>
    <t>Citicorp Merchant Bank Limited Consolidated</t>
  </si>
  <si>
    <t>Development Finance Limited</t>
  </si>
  <si>
    <t>Fidelity Finance and Leasing Company Limited</t>
  </si>
  <si>
    <t>First Citizens Bank Limited</t>
  </si>
  <si>
    <t>First Citizens Bank Limited Consolidated</t>
  </si>
  <si>
    <t>First Citizens Depository Services Limited</t>
  </si>
  <si>
    <t>First Citizens Group Financial Holdings Limited</t>
  </si>
  <si>
    <t>First Citizens Trustee Services Limited</t>
  </si>
  <si>
    <t>JMMB Bank (T&amp;T) Limited</t>
  </si>
  <si>
    <t>JMMB Bank (T&amp;T) Limited Consolidated</t>
  </si>
  <si>
    <t>JMMB Express Finance (T&amp;T) Limited</t>
  </si>
  <si>
    <t>Massy Finance GFC Limited</t>
  </si>
  <si>
    <t>NCB Merchant Bank (Trinidad and Tobago) Limited</t>
  </si>
  <si>
    <t>RBC Financial (Caribbean) Limited</t>
  </si>
  <si>
    <t>RBC Investment Management (Caribbean) Limited</t>
  </si>
  <si>
    <t>RBC Merchant Bank (Caribbean) Limited</t>
  </si>
  <si>
    <t>Republic Bank Limited</t>
  </si>
  <si>
    <t>Republic Bank Limited Consolidated</t>
  </si>
  <si>
    <t>Republic Financial Holdings Limited</t>
  </si>
  <si>
    <t>Scotia Investments (Trinidad and Tobago) Limited</t>
  </si>
  <si>
    <t>Scotiabank Trinidad and Tobago Limited</t>
  </si>
  <si>
    <t>Scotiabank Trinidad and Tobago Limited Consolidated</t>
  </si>
  <si>
    <t>Currency (only significant currencies)</t>
  </si>
  <si>
    <t>-</t>
  </si>
  <si>
    <t>January</t>
  </si>
  <si>
    <t>February</t>
  </si>
  <si>
    <t>March</t>
  </si>
  <si>
    <t>CFC</t>
  </si>
  <si>
    <t>April</t>
  </si>
  <si>
    <t>FCIB</t>
  </si>
  <si>
    <t>May</t>
  </si>
  <si>
    <t>CITI</t>
  </si>
  <si>
    <t>June</t>
  </si>
  <si>
    <t>CMBL</t>
  </si>
  <si>
    <t>July</t>
  </si>
  <si>
    <t>August</t>
  </si>
  <si>
    <t>DFL</t>
  </si>
  <si>
    <t>September</t>
  </si>
  <si>
    <t>FFL</t>
  </si>
  <si>
    <t>October</t>
  </si>
  <si>
    <t>FCB</t>
  </si>
  <si>
    <t>November</t>
  </si>
  <si>
    <t>December</t>
  </si>
  <si>
    <t>FCTS</t>
  </si>
  <si>
    <t xml:space="preserve">Guardian Group Trust Limited </t>
  </si>
  <si>
    <t>Island Finance Trinidad &amp; Tobago Limited</t>
  </si>
  <si>
    <t>ISFL</t>
  </si>
  <si>
    <t>Jamaica Money Market Brokers (T&amp;T) Limited</t>
  </si>
  <si>
    <t>RBC Royal Bank (Trinidad &amp; Tobago) Limited</t>
  </si>
  <si>
    <t>RBC Trust (Trinidad &amp; Tobago) Limited</t>
  </si>
  <si>
    <t>RBL</t>
  </si>
  <si>
    <t>RFHL</t>
  </si>
  <si>
    <t>SITT</t>
  </si>
  <si>
    <t>For the Month Ended:</t>
  </si>
  <si>
    <t xml:space="preserve">Month </t>
  </si>
  <si>
    <t>Date Submitted:</t>
  </si>
  <si>
    <t>Type mm/dd/yyyy</t>
  </si>
  <si>
    <t>GENERAL INSTRUCTIONS</t>
  </si>
  <si>
    <t>Do not amend the structure/format.</t>
  </si>
  <si>
    <t>Do not remove the password protection.</t>
  </si>
  <si>
    <t>Do not manipulate the formulas.</t>
  </si>
  <si>
    <t xml:space="preserve">Complete Cover Page before submission. 
Institution, reporting month and date submitted must be populated. </t>
  </si>
  <si>
    <t>No blank cells.  All cells must be populated with zero where there is no data.</t>
  </si>
  <si>
    <t>Do not use symbols in cells (&lt;, &gt;, commas, full stops, apostrophe, tilde etc.).</t>
  </si>
  <si>
    <t xml:space="preserve">Ensure when links are broken the files are checked for text references which have to be deleted/amended (#Ref, FALSE! etc.) prior to submission. </t>
  </si>
  <si>
    <t>The file format should be Microsoft Excel with the extension ".xlsx".</t>
  </si>
  <si>
    <t>FILE NAMING FOR SUBMISSION</t>
  </si>
  <si>
    <t>Resubmissions must have the same file name structure as listed in 10 above.</t>
  </si>
  <si>
    <t>The file name structure above is applicable to monthly and quarterly submissions.</t>
  </si>
  <si>
    <t>CONVERTING TO .XLSX AND SAVING FOR SUBMISSION</t>
  </si>
  <si>
    <t>Follow the prompts to break all external links and save the return as .xlsx.</t>
  </si>
  <si>
    <t>Once the steps above are completed the submission can be uploaded into GoAnywhere.</t>
  </si>
  <si>
    <t>CB120LMT Return</t>
  </si>
  <si>
    <t xml:space="preserve">Please use the CB120LMT instructions to complete the return using the link below. </t>
  </si>
  <si>
    <t>Currency Type</t>
  </si>
  <si>
    <t>USD</t>
  </si>
  <si>
    <t>CAD</t>
  </si>
  <si>
    <t>GBP</t>
  </si>
  <si>
    <t>EUR</t>
  </si>
  <si>
    <t>XCD</t>
  </si>
  <si>
    <t>BBD</t>
  </si>
  <si>
    <t>JMD</t>
  </si>
  <si>
    <t>GYD</t>
  </si>
  <si>
    <t>DKK</t>
  </si>
  <si>
    <t>INR</t>
  </si>
  <si>
    <t>JPY</t>
  </si>
  <si>
    <t>SEK</t>
  </si>
  <si>
    <t>CHF</t>
  </si>
  <si>
    <t xml:space="preserve">Name of Person Completing Form </t>
  </si>
  <si>
    <t xml:space="preserve">Signature of Person Completing Form </t>
  </si>
  <si>
    <t>(Block Letters)</t>
  </si>
  <si>
    <t xml:space="preserve">Name of Authorised Official </t>
  </si>
  <si>
    <t xml:space="preserve">Signature of Authorised Official </t>
  </si>
  <si>
    <t xml:space="preserve">Position/Office Held </t>
  </si>
  <si>
    <t>Date</t>
  </si>
  <si>
    <t>(Place Company Stamp)</t>
  </si>
  <si>
    <t>I hereby certify that data submitted in the e-copy submission are the exact values in the hard-copy return for this period.</t>
  </si>
  <si>
    <t>Do not use text unless specifying Counterparty, Instrument or Asset on Pages 2,3,5 and 6.</t>
  </si>
  <si>
    <t>Contractual Maturity Mismatch - Maturity Gap Report</t>
  </si>
  <si>
    <t xml:space="preserve">Investments- Other </t>
  </si>
  <si>
    <t xml:space="preserve">   Loans to Financial Institutions</t>
  </si>
  <si>
    <t xml:space="preserve">   Other Loans</t>
  </si>
  <si>
    <t>TOTAL SIGNIFICANT COUNTERPARTIES</t>
  </si>
  <si>
    <t>TOTAL SIGNIFICANT PRODUCTS/ INSTRUMENTS</t>
  </si>
  <si>
    <t>Long Term Liabilities</t>
  </si>
  <si>
    <t>Cash and Due from Banks</t>
  </si>
  <si>
    <t>List of asset and liability amounts by significant currency*</t>
  </si>
  <si>
    <t>Funding liabilities sourced from each significant counterparty* as a % of total liabilities</t>
  </si>
  <si>
    <t>Funding liabilities sourced from each significant product/instrument* as a % of total liabilities</t>
  </si>
  <si>
    <t>*5% or greater of total liabilities</t>
  </si>
  <si>
    <t>0-7 days</t>
  </si>
  <si>
    <t>Other Current Liabilities</t>
  </si>
  <si>
    <t>Acceptances Executed</t>
  </si>
  <si>
    <t>Inter-bank Funds Bought</t>
  </si>
  <si>
    <t>Central Bank Funds</t>
  </si>
  <si>
    <t>Total Liabilities Due:</t>
  </si>
  <si>
    <t>Interbank fund Sold</t>
  </si>
  <si>
    <t>Acccounts Receivables</t>
  </si>
  <si>
    <t>*1% or greater of total liabilities</t>
  </si>
  <si>
    <t>Counterparty 13</t>
  </si>
  <si>
    <t>Counterparty 14</t>
  </si>
  <si>
    <t>Counterparty 15</t>
  </si>
  <si>
    <t>Counterparty 16</t>
  </si>
  <si>
    <t>Counterparty 17</t>
  </si>
  <si>
    <t>Counterparty 18</t>
  </si>
  <si>
    <t>Counterparty 19</t>
  </si>
  <si>
    <t>Counterparty 20</t>
  </si>
  <si>
    <t>Counterparty 21</t>
  </si>
  <si>
    <t>Counterparty 22</t>
  </si>
  <si>
    <t>Counterparty 23</t>
  </si>
  <si>
    <t>Counterparty 24</t>
  </si>
  <si>
    <t>Counterparty 25</t>
  </si>
  <si>
    <t>Product/Instrument 1</t>
  </si>
  <si>
    <t>Product/Instrument 2</t>
  </si>
  <si>
    <t>Product/Instrument 3</t>
  </si>
  <si>
    <t>Product/Instrument 4</t>
  </si>
  <si>
    <t>Product/Instrument 5</t>
  </si>
  <si>
    <t>Product/Instrument 6</t>
  </si>
  <si>
    <t>Product/Instrument 7</t>
  </si>
  <si>
    <t>Product/Instrument 8</t>
  </si>
  <si>
    <t>Product/Instrument 9</t>
  </si>
  <si>
    <t>Product/Instrument 10</t>
  </si>
  <si>
    <t>Product/Instrument 11</t>
  </si>
  <si>
    <t>Product/Instrument 12</t>
  </si>
  <si>
    <t>Product/Instrument 13</t>
  </si>
  <si>
    <t>Product/Instrument 14</t>
  </si>
  <si>
    <t>Product/Instrument 15</t>
  </si>
  <si>
    <t>Product/Instrument 16</t>
  </si>
  <si>
    <t>Product/Instrument 17</t>
  </si>
  <si>
    <t>Product/Instrument 18</t>
  </si>
  <si>
    <t>Product/Instrument 19</t>
  </si>
  <si>
    <t>Product/Instrument 20</t>
  </si>
  <si>
    <t>Product/Instrument 21</t>
  </si>
  <si>
    <t>Product/Instrument 22</t>
  </si>
  <si>
    <t>Product/Instrument 23</t>
  </si>
  <si>
    <t>Product/Instrument 24</t>
  </si>
  <si>
    <t>Product/Instrument 25</t>
  </si>
  <si>
    <t>Significant Product/Instrument</t>
  </si>
  <si>
    <t>Asset 13</t>
  </si>
  <si>
    <t>Asset 14</t>
  </si>
  <si>
    <t>Asset 15</t>
  </si>
  <si>
    <t>Asset 16</t>
  </si>
  <si>
    <t>Asset 17</t>
  </si>
  <si>
    <t>Asset 18</t>
  </si>
  <si>
    <t>Asset 19</t>
  </si>
  <si>
    <t>Asset 20</t>
  </si>
  <si>
    <t>Asset 21</t>
  </si>
  <si>
    <t>Asset 22</t>
  </si>
  <si>
    <t>Asset 23</t>
  </si>
  <si>
    <t>Asset 24</t>
  </si>
  <si>
    <t>Asset 25</t>
  </si>
  <si>
    <t>TOTAL LIABILITIES (TT$'000)</t>
  </si>
  <si>
    <t>Significant counterparty 
(or group of connected counterparties)</t>
  </si>
  <si>
    <t>TTD</t>
  </si>
  <si>
    <t>Date Check</t>
  </si>
  <si>
    <t>Name Check</t>
  </si>
  <si>
    <t xml:space="preserve">Select the "Convert to (.xlsx) and save" button on the "General Instructions" tab to save the final version for submission.  </t>
  </si>
  <si>
    <t>CB120LMT Instructions</t>
  </si>
  <si>
    <t>ReportingDate</t>
  </si>
  <si>
    <t>Institution</t>
  </si>
  <si>
    <t>Category</t>
  </si>
  <si>
    <t>Description</t>
  </si>
  <si>
    <t>Total Assets Available</t>
  </si>
  <si>
    <t>Total Liabilities Due</t>
  </si>
  <si>
    <t>Maturity</t>
  </si>
  <si>
    <t>Loans to Financial Institutions</t>
  </si>
  <si>
    <t>Other Loans</t>
  </si>
  <si>
    <t>Deposits</t>
  </si>
  <si>
    <t>TotalLiability</t>
  </si>
  <si>
    <t>Amount</t>
  </si>
  <si>
    <t>Currency</t>
  </si>
  <si>
    <t xml:space="preserve">EstimatedRequiredHaircut </t>
  </si>
  <si>
    <t>Select Month</t>
  </si>
  <si>
    <t>Select Year</t>
  </si>
  <si>
    <t>ZeroToSevenDays</t>
  </si>
  <si>
    <t>EightToThirtyDays</t>
  </si>
  <si>
    <t>ThreeToSixMonths</t>
  </si>
  <si>
    <t>OneToThreeMonths</t>
  </si>
  <si>
    <t>SixToNineMonths</t>
  </si>
  <si>
    <t>NineToTwelveMonths</t>
  </si>
  <si>
    <t>TwoToFiveYears</t>
  </si>
  <si>
    <t>LessThanOneMonth</t>
  </si>
  <si>
    <t>SixToTwelveMonths</t>
  </si>
  <si>
    <t>GreaterThanFiveYears</t>
  </si>
  <si>
    <t>OneToTwoYears</t>
  </si>
  <si>
    <t>Name</t>
  </si>
  <si>
    <t>GreaterThanTwelveMonths</t>
  </si>
  <si>
    <t>Asset</t>
  </si>
  <si>
    <t>ExpectedMonetizedValue</t>
  </si>
  <si>
    <t>InstitutionName</t>
  </si>
  <si>
    <t>Counterparty 4</t>
  </si>
  <si>
    <t>ANSA</t>
  </si>
  <si>
    <t>ANSAMB</t>
  </si>
  <si>
    <t>FCBHC</t>
  </si>
  <si>
    <t>FCDSL</t>
  </si>
  <si>
    <t>GGTL</t>
  </si>
  <si>
    <t>JMMBHC</t>
  </si>
  <si>
    <t>JMMB</t>
  </si>
  <si>
    <t>JMMB-CONS</t>
  </si>
  <si>
    <t>CMBL-CONS</t>
  </si>
  <si>
    <t>FCB-CONS</t>
  </si>
  <si>
    <t>JMMBEX</t>
  </si>
  <si>
    <t>MFGFC</t>
  </si>
  <si>
    <t>NCBMBL</t>
  </si>
  <si>
    <t>RBCFCL</t>
  </si>
  <si>
    <t>RBCIM</t>
  </si>
  <si>
    <t>RBCMB</t>
  </si>
  <si>
    <t>RBC</t>
  </si>
  <si>
    <t>RBCT</t>
  </si>
  <si>
    <t>RBL-CONS</t>
  </si>
  <si>
    <t>SBTT</t>
  </si>
  <si>
    <t>ANSAMB-CONS</t>
  </si>
  <si>
    <t>SBTT-CONS</t>
  </si>
  <si>
    <t>Asset 26</t>
  </si>
  <si>
    <t>Asset 27</t>
  </si>
  <si>
    <t>Asset 28</t>
  </si>
  <si>
    <t>Asset 29</t>
  </si>
  <si>
    <t>Asset 30</t>
  </si>
  <si>
    <t>Asset 31</t>
  </si>
  <si>
    <t>Asset 32</t>
  </si>
  <si>
    <t>Asset 33</t>
  </si>
  <si>
    <t>Asset 34</t>
  </si>
  <si>
    <t>Asset 35</t>
  </si>
  <si>
    <t>Asset 36</t>
  </si>
  <si>
    <t>Asset 37</t>
  </si>
  <si>
    <t>Asset 38</t>
  </si>
  <si>
    <t>Asset 39</t>
  </si>
  <si>
    <t>Asset 40</t>
  </si>
  <si>
    <t>Asset 41</t>
  </si>
  <si>
    <t>Asset 42</t>
  </si>
  <si>
    <t>Asset 43</t>
  </si>
  <si>
    <t>Asset 44</t>
  </si>
  <si>
    <t>Asset 45</t>
  </si>
  <si>
    <t>Asset 46</t>
  </si>
  <si>
    <t>Asset 47</t>
  </si>
  <si>
    <t>Asset 48</t>
  </si>
  <si>
    <t>Asset 49</t>
  </si>
  <si>
    <t>Asset 50</t>
  </si>
  <si>
    <t>Classification</t>
  </si>
  <si>
    <t>Unencumbered Assets</t>
  </si>
  <si>
    <t>Counterparty 1</t>
  </si>
  <si>
    <t>Counterparty 2</t>
  </si>
  <si>
    <t>Counterparty 3</t>
  </si>
  <si>
    <t>Customer collateral received that is available to be delivered or re-pledged</t>
  </si>
  <si>
    <t>Customer collateral received that is being delivered or re-pledged as at the reporting date</t>
  </si>
  <si>
    <t>Date Issued : 28/01/2026</t>
  </si>
  <si>
    <t>Asset 51</t>
  </si>
  <si>
    <t>Asset 52</t>
  </si>
  <si>
    <t>Asset 53</t>
  </si>
  <si>
    <t>Asset 54</t>
  </si>
  <si>
    <t>Asset 55</t>
  </si>
  <si>
    <t>Asset 56</t>
  </si>
  <si>
    <t>Asset 57</t>
  </si>
  <si>
    <t>Asset 58</t>
  </si>
  <si>
    <t>Asset 59</t>
  </si>
  <si>
    <t>Asset 60</t>
  </si>
  <si>
    <t>Asset 61</t>
  </si>
  <si>
    <t>Asset 62</t>
  </si>
  <si>
    <t>Asset 63</t>
  </si>
  <si>
    <t>Asset 64</t>
  </si>
  <si>
    <t>Asset 65</t>
  </si>
  <si>
    <t>Asset 66</t>
  </si>
  <si>
    <t>Asset 67</t>
  </si>
  <si>
    <t>Asset 68</t>
  </si>
  <si>
    <t>Asset 69</t>
  </si>
  <si>
    <t>Asset 70</t>
  </si>
  <si>
    <t>Asset 71</t>
  </si>
  <si>
    <t>Asset 72</t>
  </si>
  <si>
    <t>Asset 73</t>
  </si>
  <si>
    <t>Asset 74</t>
  </si>
  <si>
    <t>Asset 75</t>
  </si>
  <si>
    <t>Asset 76</t>
  </si>
  <si>
    <t>Asset 77</t>
  </si>
  <si>
    <t>Asset 78</t>
  </si>
  <si>
    <t>Asset 79</t>
  </si>
  <si>
    <t>Asset 80</t>
  </si>
  <si>
    <t>Asset 81</t>
  </si>
  <si>
    <t>Asset 82</t>
  </si>
  <si>
    <t>Asset 83</t>
  </si>
  <si>
    <t>Asset 84</t>
  </si>
  <si>
    <t>Asset 85</t>
  </si>
  <si>
    <t>Asset 86</t>
  </si>
  <si>
    <t>Asset 87</t>
  </si>
  <si>
    <t>Asset 88</t>
  </si>
  <si>
    <t>Asset 89</t>
  </si>
  <si>
    <t>Asset 90</t>
  </si>
  <si>
    <t>Asset 91</t>
  </si>
  <si>
    <t>Asset 92</t>
  </si>
  <si>
    <t>Asset 93</t>
  </si>
  <si>
    <t>Asset 94</t>
  </si>
  <si>
    <t>Asset 95</t>
  </si>
  <si>
    <t>Asset 96</t>
  </si>
  <si>
    <t>Asset 97</t>
  </si>
  <si>
    <t>Asset 98</t>
  </si>
  <si>
    <t>Asset 99</t>
  </si>
  <si>
    <t>Asset 100</t>
  </si>
  <si>
    <t>Asset 101</t>
  </si>
  <si>
    <t>Asset 102</t>
  </si>
  <si>
    <t>Asset 103</t>
  </si>
  <si>
    <t>Asset 104</t>
  </si>
  <si>
    <t>Asset 105</t>
  </si>
  <si>
    <t>Asset 106</t>
  </si>
  <si>
    <t>Asset 107</t>
  </si>
  <si>
    <t>Asset 108</t>
  </si>
  <si>
    <t>Asset 109</t>
  </si>
  <si>
    <t>Asset 110</t>
  </si>
  <si>
    <t>Asset 111</t>
  </si>
  <si>
    <t>Asset 112</t>
  </si>
  <si>
    <t>Asset 113</t>
  </si>
  <si>
    <t>Asset 114</t>
  </si>
  <si>
    <t>Asset 115</t>
  </si>
  <si>
    <t>Asset 116</t>
  </si>
  <si>
    <t>Asset 117</t>
  </si>
  <si>
    <t>Asset 118</t>
  </si>
  <si>
    <t>Asset 119</t>
  </si>
  <si>
    <t>Asset 120</t>
  </si>
  <si>
    <t>Asset 121</t>
  </si>
  <si>
    <t>Asset 122</t>
  </si>
  <si>
    <t>Asset 123</t>
  </si>
  <si>
    <t>Asset 124</t>
  </si>
  <si>
    <t>Asset 125</t>
  </si>
  <si>
    <t>Asset 126</t>
  </si>
  <si>
    <t>Asset 127</t>
  </si>
  <si>
    <t>Asset 128</t>
  </si>
  <si>
    <t>Asset 129</t>
  </si>
  <si>
    <t>Asset 130</t>
  </si>
  <si>
    <t>Asset 131</t>
  </si>
  <si>
    <t>Asset 132</t>
  </si>
  <si>
    <t>Asset 133</t>
  </si>
  <si>
    <t>Asset 134</t>
  </si>
  <si>
    <t>Asset 135</t>
  </si>
  <si>
    <t>Asset 136</t>
  </si>
  <si>
    <t>Asset 137</t>
  </si>
  <si>
    <t>Asset 138</t>
  </si>
  <si>
    <t>Asset 139</t>
  </si>
  <si>
    <t>Asset 140</t>
  </si>
  <si>
    <t>Asset 141</t>
  </si>
  <si>
    <t>Asset 142</t>
  </si>
  <si>
    <t>Asset 143</t>
  </si>
  <si>
    <t>Asset 144</t>
  </si>
  <si>
    <t>Asset 145</t>
  </si>
  <si>
    <t>Asset 146</t>
  </si>
  <si>
    <t>Asset 147</t>
  </si>
  <si>
    <t>Asset 148</t>
  </si>
  <si>
    <t>Asset 149</t>
  </si>
  <si>
    <t>Asset 150</t>
  </si>
  <si>
    <t>Asset 151</t>
  </si>
  <si>
    <t>Asset 152</t>
  </si>
  <si>
    <t>Asset 153</t>
  </si>
  <si>
    <t>Asset 154</t>
  </si>
  <si>
    <t>Asset 155</t>
  </si>
  <si>
    <t>Asset 156</t>
  </si>
  <si>
    <t>Asset 157</t>
  </si>
  <si>
    <t>Asset 158</t>
  </si>
  <si>
    <t>Asset 159</t>
  </si>
  <si>
    <t>Asset 160</t>
  </si>
  <si>
    <t>Asset 161</t>
  </si>
  <si>
    <t>Asset 162</t>
  </si>
  <si>
    <t>Asset 163</t>
  </si>
  <si>
    <t>Asset 164</t>
  </si>
  <si>
    <t>Asset 165</t>
  </si>
  <si>
    <t>Asset 166</t>
  </si>
  <si>
    <t>Asset 167</t>
  </si>
  <si>
    <t>Asset 168</t>
  </si>
  <si>
    <t>Asset 169</t>
  </si>
  <si>
    <t>Asset 170</t>
  </si>
  <si>
    <t>Asset 171</t>
  </si>
  <si>
    <t>Asset 172</t>
  </si>
  <si>
    <t>Asset 173</t>
  </si>
  <si>
    <t>Asset 174</t>
  </si>
  <si>
    <t>Asset 175</t>
  </si>
  <si>
    <t>Asset 176</t>
  </si>
  <si>
    <t>Asset 177</t>
  </si>
  <si>
    <t>Asset 178</t>
  </si>
  <si>
    <t>Asset 179</t>
  </si>
  <si>
    <t>Asset 180</t>
  </si>
  <si>
    <t>Asset 181</t>
  </si>
  <si>
    <t>Asset 182</t>
  </si>
  <si>
    <t>Asset 183</t>
  </si>
  <si>
    <t>Asset 184</t>
  </si>
  <si>
    <t>Asset 185</t>
  </si>
  <si>
    <t>Asset 186</t>
  </si>
  <si>
    <t>Asset 187</t>
  </si>
  <si>
    <t>Asset 188</t>
  </si>
  <si>
    <t>Asset 189</t>
  </si>
  <si>
    <t>Asset 190</t>
  </si>
  <si>
    <t>Asset 191</t>
  </si>
  <si>
    <t>Asset 192</t>
  </si>
  <si>
    <t>Asset 193</t>
  </si>
  <si>
    <t>Asset 194</t>
  </si>
  <si>
    <t>Asset 195</t>
  </si>
  <si>
    <t>Asset 196</t>
  </si>
  <si>
    <t>Asset 197</t>
  </si>
  <si>
    <t>Asset 198</t>
  </si>
  <si>
    <t>Asset 199</t>
  </si>
  <si>
    <t>Asset 200</t>
  </si>
  <si>
    <t xml:space="preserve">Use the file name structure "Institution Code_CB120LMT_V1.1_MMMYYYY". </t>
  </si>
  <si>
    <t>Remember to save the file in the recommended naming convention "Institution Code_CB120LMT_V1.1_MMMYYYY" as per instruction number 10.</t>
  </si>
  <si>
    <t>V1.1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</si>
</sst>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44" formatCode="_-&quot;$&quot;* #,##0.00_-;\-&quot;$&quot;* #,##0.00_-;_-&quot;$&quot;* &quot;-&quot;??_-;_-@_-"/>
    <numFmt numFmtId="164" formatCode="_(* #,##0.00_);_(* \(#,##0.00\);_(* &quot;-&quot;??_);_(@_)"/>
    <numFmt numFmtId="165" formatCode="0.0%"/>
    <numFmt numFmtId="166" formatCode="_(* #,##0_);_(* \(#,##0\);_(* &quot;-&quot;??_);_(@_)"/>
    <numFmt numFmtId="167" formatCode="m/d/yyyy;@"/>
    <numFmt numFmtId="168" formatCode="dd/mm/yyyy;@"/>
  </numFmts>
  <fonts count="3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i/>
      <sz val="11"/>
      <color theme="1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sz val="10"/>
      <name val="Arial"/>
      <family val="2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14"/>
      <color theme="0"/>
      <name val="Calibri"/>
      <family val="2"/>
      <scheme val="minor"/>
    </font>
    <font>
      <sz val="10"/>
      <name val="Calibri"/>
      <family val="2"/>
      <scheme val="minor"/>
    </font>
    <font>
      <b/>
      <sz val="15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u/>
      <sz val="11"/>
      <color theme="10"/>
      <name val="Calibri"/>
      <family val="2"/>
      <scheme val="minor"/>
    </font>
    <font>
      <b/>
      <sz val="11"/>
      <color rgb="FF990033"/>
      <name val="Calibri"/>
      <family val="2"/>
      <scheme val="minor"/>
    </font>
    <font>
      <b/>
      <sz val="11"/>
      <color rgb="FF990033"/>
      <name val="Calibri"/>
      <family val="2"/>
    </font>
    <font>
      <b/>
      <sz val="11"/>
      <color rgb="FF000000"/>
      <name val="Calibri"/>
      <family val="2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MS Sans Serif"/>
      <family val="2"/>
    </font>
    <font>
      <b/>
      <sz val="10"/>
      <name val="MS Sans Serif"/>
      <family val="2"/>
    </font>
    <font>
      <b/>
      <sz val="12"/>
      <color theme="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name val="Calibri"/>
      <family val="2"/>
      <scheme val="minor"/>
    </font>
    <font>
      <sz val="10"/>
      <color theme="0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rgb="FF812F2F"/>
        <bgColor indexed="64"/>
      </patternFill>
    </fill>
    <fill>
      <patternFill patternType="solid">
        <fgColor rgb="FFCC8A8A"/>
        <bgColor indexed="64"/>
      </patternFill>
    </fill>
    <fill>
      <patternFill patternType="solid">
        <fgColor rgb="FFB7616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660033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ashed">
        <color indexed="64"/>
      </left>
      <right/>
      <top/>
      <bottom style="thin">
        <color indexed="64"/>
      </bottom>
      <diagonal/>
    </border>
    <border>
      <left style="dashed">
        <color indexed="64"/>
      </left>
      <right/>
      <top/>
      <bottom/>
      <diagonal/>
    </border>
    <border>
      <left style="dashed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3">
    <xf numFmtId="0" fontId="0" fillId="0" borderId="0"/>
    <xf numFmtId="9" fontId="1" fillId="0" borderId="0" applyFont="0" applyFill="0" applyBorder="0" applyAlignment="0" applyProtection="0"/>
    <xf numFmtId="164" fontId="1" fillId="0" borderId="0" applyFont="0" applyFill="0" applyBorder="0" applyAlignment="0" applyProtection="0"/>
    <xf numFmtId="0" fontId="10" fillId="0" borderId="0"/>
    <xf numFmtId="164" fontId="10" fillId="0" borderId="0" applyFont="0" applyFill="0" applyBorder="0" applyAlignment="0" applyProtection="0"/>
    <xf numFmtId="0" fontId="1" fillId="0" borderId="0"/>
    <xf numFmtId="0" fontId="10" fillId="0" borderId="0"/>
    <xf numFmtId="0" fontId="1" fillId="0" borderId="0"/>
    <xf numFmtId="0" fontId="18" fillId="0" borderId="0" applyNumberFormat="0" applyFill="0" applyBorder="0" applyAlignment="0" applyProtection="0"/>
    <xf numFmtId="0" fontId="1" fillId="0" borderId="0"/>
    <xf numFmtId="0" fontId="23" fillId="0" borderId="0"/>
    <xf numFmtId="0" fontId="10" fillId="0" borderId="0"/>
    <xf numFmtId="44" fontId="1" fillId="0" borderId="0" applyFont="0" applyFill="0" applyBorder="0" applyAlignment="0" applyProtection="0"/>
  </cellStyleXfs>
  <cellXfs count="210">
    <xf numFmtId="0" fontId="0" fillId="0" borderId="0" xfId="0"/>
    <xf numFmtId="0" fontId="2" fillId="0" borderId="0" xfId="0" applyFont="1" applyBorder="1"/>
    <xf numFmtId="9" fontId="2" fillId="0" borderId="0" xfId="1" applyFont="1" applyBorder="1"/>
    <xf numFmtId="0" fontId="2" fillId="0" borderId="0" xfId="0" applyFont="1"/>
    <xf numFmtId="0" fontId="8" fillId="0" borderId="0" xfId="0" applyFont="1"/>
    <xf numFmtId="0" fontId="9" fillId="0" borderId="0" xfId="0" applyFont="1"/>
    <xf numFmtId="0" fontId="0" fillId="3" borderId="4" xfId="0" applyFill="1" applyBorder="1" applyAlignment="1">
      <alignment horizontal="left" indent="3"/>
    </xf>
    <xf numFmtId="0" fontId="0" fillId="4" borderId="4" xfId="0" applyFill="1" applyBorder="1" applyAlignment="1">
      <alignment horizontal="left" indent="3"/>
    </xf>
    <xf numFmtId="0" fontId="2" fillId="5" borderId="1" xfId="0" applyFont="1" applyFill="1" applyBorder="1" applyAlignment="1">
      <alignment vertical="center"/>
    </xf>
    <xf numFmtId="0" fontId="3" fillId="5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11" fillId="0" borderId="0" xfId="3" applyFont="1"/>
    <xf numFmtId="166" fontId="11" fillId="0" borderId="0" xfId="4" applyNumberFormat="1" applyFont="1" applyAlignment="1">
      <alignment horizontal="center"/>
    </xf>
    <xf numFmtId="166" fontId="11" fillId="0" borderId="0" xfId="4" applyNumberFormat="1" applyFont="1"/>
    <xf numFmtId="166" fontId="11" fillId="0" borderId="0" xfId="3" applyNumberFormat="1" applyFont="1"/>
    <xf numFmtId="0" fontId="3" fillId="0" borderId="0" xfId="3" applyFont="1"/>
    <xf numFmtId="166" fontId="3" fillId="0" borderId="0" xfId="4" applyNumberFormat="1" applyFont="1"/>
    <xf numFmtId="0" fontId="2" fillId="2" borderId="21" xfId="3" applyFont="1" applyFill="1" applyBorder="1" applyAlignment="1">
      <alignment horizontal="left"/>
    </xf>
    <xf numFmtId="166" fontId="2" fillId="2" borderId="22" xfId="4" applyNumberFormat="1" applyFont="1" applyFill="1" applyBorder="1" applyAlignment="1">
      <alignment horizontal="center"/>
    </xf>
    <xf numFmtId="166" fontId="2" fillId="2" borderId="23" xfId="4" applyNumberFormat="1" applyFont="1" applyFill="1" applyBorder="1" applyAlignment="1">
      <alignment horizontal="center"/>
    </xf>
    <xf numFmtId="166" fontId="11" fillId="0" borderId="24" xfId="4" applyNumberFormat="1" applyFont="1" applyBorder="1" applyAlignment="1">
      <alignment horizontal="center"/>
    </xf>
    <xf numFmtId="166" fontId="6" fillId="6" borderId="0" xfId="4" applyNumberFormat="1" applyFont="1" applyFill="1" applyAlignment="1">
      <alignment horizontal="center" vertical="center"/>
    </xf>
    <xf numFmtId="166" fontId="6" fillId="6" borderId="0" xfId="3" applyNumberFormat="1" applyFont="1" applyFill="1" applyAlignment="1">
      <alignment horizontal="center" vertical="center"/>
    </xf>
    <xf numFmtId="0" fontId="6" fillId="6" borderId="0" xfId="3" applyFont="1" applyFill="1" applyAlignment="1">
      <alignment horizontal="left" vertical="center"/>
    </xf>
    <xf numFmtId="0" fontId="11" fillId="3" borderId="0" xfId="3" applyFont="1" applyFill="1"/>
    <xf numFmtId="166" fontId="3" fillId="5" borderId="11" xfId="4" applyNumberFormat="1" applyFont="1" applyFill="1" applyBorder="1" applyAlignment="1">
      <alignment horizontal="center"/>
    </xf>
    <xf numFmtId="0" fontId="11" fillId="3" borderId="0" xfId="3" applyFont="1" applyFill="1" applyBorder="1"/>
    <xf numFmtId="0" fontId="6" fillId="6" borderId="18" xfId="3" applyFont="1" applyFill="1" applyBorder="1" applyAlignment="1">
      <alignment horizontal="left"/>
    </xf>
    <xf numFmtId="166" fontId="6" fillId="6" borderId="19" xfId="4" applyNumberFormat="1" applyFont="1" applyFill="1" applyBorder="1" applyAlignment="1">
      <alignment horizontal="center"/>
    </xf>
    <xf numFmtId="166" fontId="6" fillId="6" borderId="20" xfId="4" applyNumberFormat="1" applyFont="1" applyFill="1" applyBorder="1" applyAlignment="1">
      <alignment horizontal="center"/>
    </xf>
    <xf numFmtId="0" fontId="6" fillId="7" borderId="0" xfId="3" applyFont="1" applyFill="1" applyAlignment="1">
      <alignment vertical="center"/>
    </xf>
    <xf numFmtId="0" fontId="7" fillId="7" borderId="0" xfId="3" applyFont="1" applyFill="1" applyAlignment="1">
      <alignment vertical="center"/>
    </xf>
    <xf numFmtId="0" fontId="11" fillId="3" borderId="0" xfId="3" applyFont="1" applyFill="1" applyAlignment="1">
      <alignment horizontal="left" indent="2"/>
    </xf>
    <xf numFmtId="166" fontId="11" fillId="5" borderId="0" xfId="4" applyNumberFormat="1" applyFont="1" applyFill="1" applyAlignment="1">
      <alignment horizontal="center"/>
    </xf>
    <xf numFmtId="0" fontId="14" fillId="0" borderId="0" xfId="5" applyFont="1" applyProtection="1"/>
    <xf numFmtId="0" fontId="14" fillId="0" borderId="0" xfId="5" applyFont="1" applyBorder="1" applyProtection="1"/>
    <xf numFmtId="0" fontId="2" fillId="11" borderId="0" xfId="5" applyFont="1" applyFill="1" applyBorder="1" applyAlignment="1" applyProtection="1">
      <alignment horizontal="center"/>
    </xf>
    <xf numFmtId="0" fontId="17" fillId="11" borderId="0" xfId="5" applyFont="1" applyFill="1" applyBorder="1" applyAlignment="1" applyProtection="1">
      <alignment horizontal="right"/>
    </xf>
    <xf numFmtId="0" fontId="2" fillId="10" borderId="0" xfId="5" applyFont="1" applyFill="1" applyBorder="1" applyAlignment="1" applyProtection="1"/>
    <xf numFmtId="0" fontId="2" fillId="0" borderId="0" xfId="7" applyFont="1" applyAlignment="1" applyProtection="1">
      <alignment horizontal="center"/>
    </xf>
    <xf numFmtId="0" fontId="6" fillId="9" borderId="0" xfId="7" applyFont="1" applyFill="1" applyAlignment="1" applyProtection="1">
      <alignment horizontal="center"/>
    </xf>
    <xf numFmtId="0" fontId="2" fillId="0" borderId="0" xfId="7" applyFont="1" applyFill="1" applyAlignment="1" applyProtection="1">
      <alignment horizontal="center"/>
    </xf>
    <xf numFmtId="0" fontId="2" fillId="0" borderId="0" xfId="7" applyFont="1" applyProtection="1"/>
    <xf numFmtId="0" fontId="2" fillId="0" borderId="0" xfId="7" applyFont="1" applyAlignment="1" applyProtection="1">
      <alignment wrapText="1"/>
    </xf>
    <xf numFmtId="0" fontId="19" fillId="0" borderId="0" xfId="8" applyFont="1" applyAlignment="1" applyProtection="1">
      <alignment wrapText="1"/>
    </xf>
    <xf numFmtId="0" fontId="20" fillId="0" borderId="0" xfId="8" applyFont="1" applyAlignment="1" applyProtection="1">
      <alignment wrapText="1"/>
    </xf>
    <xf numFmtId="0" fontId="2" fillId="0" borderId="0" xfId="7" applyFont="1" applyAlignment="1" applyProtection="1">
      <alignment horizontal="center" vertical="top"/>
    </xf>
    <xf numFmtId="0" fontId="2" fillId="0" borderId="0" xfId="7" applyFont="1" applyFill="1" applyAlignment="1" applyProtection="1">
      <alignment wrapText="1"/>
    </xf>
    <xf numFmtId="0" fontId="2" fillId="0" borderId="0" xfId="9" applyFont="1" applyAlignment="1" applyProtection="1">
      <alignment wrapText="1"/>
    </xf>
    <xf numFmtId="0" fontId="1" fillId="0" borderId="0" xfId="7" applyFont="1" applyProtection="1"/>
    <xf numFmtId="0" fontId="21" fillId="0" borderId="0" xfId="0" applyFont="1"/>
    <xf numFmtId="0" fontId="22" fillId="0" borderId="0" xfId="0" applyFont="1" applyAlignment="1">
      <alignment wrapText="1"/>
    </xf>
    <xf numFmtId="0" fontId="0" fillId="0" borderId="0" xfId="0" applyProtection="1"/>
    <xf numFmtId="0" fontId="22" fillId="0" borderId="0" xfId="0" applyFont="1"/>
    <xf numFmtId="0" fontId="23" fillId="0" borderId="0" xfId="10" applyFont="1" applyBorder="1" applyProtection="1"/>
    <xf numFmtId="0" fontId="23" fillId="0" borderId="0" xfId="10" applyFont="1" applyProtection="1"/>
    <xf numFmtId="3" fontId="23" fillId="0" borderId="24" xfId="5" applyNumberFormat="1" applyFont="1" applyBorder="1" applyProtection="1">
      <protection locked="0"/>
    </xf>
    <xf numFmtId="0" fontId="24" fillId="0" borderId="0" xfId="10" applyFont="1" applyBorder="1" applyAlignment="1" applyProtection="1">
      <alignment horizontal="center"/>
    </xf>
    <xf numFmtId="0" fontId="25" fillId="0" borderId="0" xfId="10" applyFont="1" applyBorder="1" applyAlignment="1" applyProtection="1"/>
    <xf numFmtId="0" fontId="24" fillId="0" borderId="10" xfId="10" applyFont="1" applyBorder="1" applyAlignment="1" applyProtection="1">
      <alignment horizontal="center"/>
    </xf>
    <xf numFmtId="0" fontId="25" fillId="0" borderId="0" xfId="10" applyFont="1" applyBorder="1" applyAlignment="1" applyProtection="1">
      <alignment horizontal="centerContinuous"/>
    </xf>
    <xf numFmtId="0" fontId="25" fillId="0" borderId="0" xfId="10" applyFont="1" applyBorder="1" applyProtection="1"/>
    <xf numFmtId="0" fontId="24" fillId="0" borderId="0" xfId="10" quotePrefix="1" applyFont="1" applyBorder="1" applyAlignment="1" applyProtection="1">
      <alignment horizontal="center"/>
    </xf>
    <xf numFmtId="0" fontId="24" fillId="0" borderId="0" xfId="10" applyFont="1" applyBorder="1" applyAlignment="1" applyProtection="1"/>
    <xf numFmtId="0" fontId="26" fillId="0" borderId="0" xfId="10" applyFont="1" applyBorder="1" applyAlignment="1" applyProtection="1">
      <alignment horizontal="centerContinuous"/>
    </xf>
    <xf numFmtId="0" fontId="23" fillId="0" borderId="0" xfId="10" applyFont="1" applyBorder="1" applyAlignment="1" applyProtection="1">
      <alignment horizontal="centerContinuous"/>
    </xf>
    <xf numFmtId="0" fontId="24" fillId="0" borderId="0" xfId="10" applyFont="1" applyBorder="1" applyAlignment="1" applyProtection="1">
      <alignment horizontal="centerContinuous"/>
    </xf>
    <xf numFmtId="0" fontId="24" fillId="0" borderId="0" xfId="11" applyFont="1" applyAlignment="1" applyProtection="1">
      <alignment wrapText="1"/>
    </xf>
    <xf numFmtId="0" fontId="23" fillId="0" borderId="24" xfId="11" applyFont="1" applyBorder="1" applyProtection="1">
      <protection locked="0"/>
    </xf>
    <xf numFmtId="0" fontId="24" fillId="0" borderId="0" xfId="11" quotePrefix="1" applyFont="1" applyFill="1" applyBorder="1" applyAlignment="1" applyProtection="1">
      <alignment horizontal="center"/>
    </xf>
    <xf numFmtId="0" fontId="23" fillId="0" borderId="0" xfId="10" applyFont="1" applyBorder="1" applyProtection="1">
      <protection locked="0"/>
    </xf>
    <xf numFmtId="0" fontId="24" fillId="0" borderId="10" xfId="11" applyFont="1" applyFill="1" applyBorder="1" applyAlignment="1" applyProtection="1">
      <alignment horizontal="center" wrapText="1"/>
    </xf>
    <xf numFmtId="0" fontId="0" fillId="0" borderId="4" xfId="0" applyBorder="1" applyProtection="1">
      <protection locked="0"/>
    </xf>
    <xf numFmtId="166" fontId="11" fillId="0" borderId="0" xfId="4" applyNumberFormat="1" applyFont="1" applyAlignment="1" applyProtection="1">
      <alignment horizontal="center"/>
      <protection locked="0"/>
    </xf>
    <xf numFmtId="166" fontId="11" fillId="0" borderId="0" xfId="4" applyNumberFormat="1" applyFont="1" applyFill="1" applyAlignment="1" applyProtection="1">
      <alignment horizontal="center"/>
      <protection locked="0"/>
    </xf>
    <xf numFmtId="166" fontId="11" fillId="0" borderId="0" xfId="4" applyNumberFormat="1" applyFont="1" applyFill="1" applyBorder="1" applyAlignment="1" applyProtection="1">
      <alignment horizontal="center"/>
      <protection locked="0"/>
    </xf>
    <xf numFmtId="166" fontId="11" fillId="0" borderId="0" xfId="4" applyNumberFormat="1" applyFont="1" applyFill="1" applyProtection="1">
      <protection locked="0"/>
    </xf>
    <xf numFmtId="0" fontId="0" fillId="0" borderId="17" xfId="0" applyBorder="1" applyProtection="1">
      <protection locked="0"/>
    </xf>
    <xf numFmtId="166" fontId="0" fillId="0" borderId="4" xfId="2" applyNumberFormat="1" applyFont="1" applyBorder="1" applyProtection="1">
      <protection locked="0"/>
    </xf>
    <xf numFmtId="166" fontId="0" fillId="0" borderId="2" xfId="2" applyNumberFormat="1" applyFont="1" applyBorder="1" applyProtection="1">
      <protection locked="0"/>
    </xf>
    <xf numFmtId="166" fontId="0" fillId="0" borderId="5" xfId="2" applyNumberFormat="1" applyFont="1" applyBorder="1" applyProtection="1">
      <protection locked="0"/>
    </xf>
    <xf numFmtId="0" fontId="0" fillId="0" borderId="5" xfId="0" applyBorder="1" applyProtection="1">
      <protection locked="0"/>
    </xf>
    <xf numFmtId="0" fontId="2" fillId="0" borderId="5" xfId="0" applyFont="1" applyBorder="1" applyProtection="1">
      <protection locked="0"/>
    </xf>
    <xf numFmtId="9" fontId="2" fillId="0" borderId="5" xfId="1" applyFont="1" applyBorder="1" applyProtection="1">
      <protection locked="0"/>
    </xf>
    <xf numFmtId="0" fontId="0" fillId="0" borderId="16" xfId="0" applyBorder="1" applyProtection="1">
      <protection locked="0"/>
    </xf>
    <xf numFmtId="0" fontId="0" fillId="0" borderId="7" xfId="0" applyBorder="1" applyProtection="1">
      <protection locked="0"/>
    </xf>
    <xf numFmtId="0" fontId="0" fillId="0" borderId="12" xfId="0" applyBorder="1" applyAlignment="1" applyProtection="1">
      <alignment wrapText="1"/>
    </xf>
    <xf numFmtId="0" fontId="0" fillId="0" borderId="17" xfId="0" applyBorder="1" applyAlignment="1" applyProtection="1">
      <alignment wrapText="1"/>
    </xf>
    <xf numFmtId="0" fontId="3" fillId="5" borderId="0" xfId="3" applyFont="1" applyFill="1"/>
    <xf numFmtId="0" fontId="3" fillId="5" borderId="9" xfId="3" applyFont="1" applyFill="1" applyBorder="1" applyAlignment="1">
      <alignment horizontal="left"/>
    </xf>
    <xf numFmtId="166" fontId="11" fillId="5" borderId="0" xfId="4" applyNumberFormat="1" applyFont="1" applyFill="1" applyAlignment="1" applyProtection="1">
      <alignment horizontal="center"/>
    </xf>
    <xf numFmtId="166" fontId="11" fillId="5" borderId="0" xfId="4" applyNumberFormat="1" applyFont="1" applyFill="1" applyProtection="1"/>
    <xf numFmtId="166" fontId="11" fillId="5" borderId="0" xfId="3" applyNumberFormat="1" applyFont="1" applyFill="1" applyProtection="1"/>
    <xf numFmtId="0" fontId="3" fillId="5" borderId="11" xfId="3" applyFont="1" applyFill="1" applyBorder="1" applyAlignment="1">
      <alignment horizontal="left"/>
    </xf>
    <xf numFmtId="166" fontId="6" fillId="6" borderId="12" xfId="4" applyNumberFormat="1" applyFont="1" applyFill="1" applyBorder="1" applyAlignment="1">
      <alignment horizontal="center" vertical="center"/>
    </xf>
    <xf numFmtId="166" fontId="11" fillId="8" borderId="17" xfId="4" applyNumberFormat="1" applyFont="1" applyFill="1" applyBorder="1" applyProtection="1"/>
    <xf numFmtId="166" fontId="11" fillId="8" borderId="17" xfId="3" applyNumberFormat="1" applyFont="1" applyFill="1" applyBorder="1"/>
    <xf numFmtId="166" fontId="3" fillId="5" borderId="1" xfId="4" applyNumberFormat="1" applyFont="1" applyFill="1" applyBorder="1" applyAlignment="1">
      <alignment horizontal="center"/>
    </xf>
    <xf numFmtId="166" fontId="11" fillId="8" borderId="17" xfId="4" applyNumberFormat="1" applyFont="1" applyFill="1" applyBorder="1"/>
    <xf numFmtId="166" fontId="11" fillId="5" borderId="17" xfId="4" applyNumberFormat="1" applyFont="1" applyFill="1" applyBorder="1" applyAlignment="1">
      <alignment horizontal="center"/>
    </xf>
    <xf numFmtId="3" fontId="0" fillId="0" borderId="4" xfId="2" applyNumberFormat="1" applyFont="1" applyBorder="1" applyProtection="1">
      <protection locked="0"/>
    </xf>
    <xf numFmtId="3" fontId="0" fillId="8" borderId="0" xfId="0" applyNumberFormat="1" applyFill="1" applyProtection="1"/>
    <xf numFmtId="3" fontId="0" fillId="0" borderId="4" xfId="0" applyNumberFormat="1" applyBorder="1" applyProtection="1">
      <protection locked="0"/>
    </xf>
    <xf numFmtId="3" fontId="0" fillId="0" borderId="17" xfId="2" applyNumberFormat="1" applyFont="1" applyBorder="1" applyProtection="1">
      <protection locked="0"/>
    </xf>
    <xf numFmtId="3" fontId="0" fillId="0" borderId="12" xfId="2" applyNumberFormat="1" applyFont="1" applyBorder="1" applyProtection="1">
      <protection locked="0"/>
    </xf>
    <xf numFmtId="3" fontId="0" fillId="0" borderId="3" xfId="2" applyNumberFormat="1" applyFont="1" applyBorder="1" applyProtection="1">
      <protection locked="0"/>
    </xf>
    <xf numFmtId="3" fontId="0" fillId="0" borderId="5" xfId="2" applyNumberFormat="1" applyFont="1" applyBorder="1" applyProtection="1">
      <protection locked="0"/>
    </xf>
    <xf numFmtId="0" fontId="0" fillId="3" borderId="6" xfId="0" applyFill="1" applyBorder="1" applyAlignment="1">
      <alignment horizontal="left" indent="3"/>
    </xf>
    <xf numFmtId="0" fontId="0" fillId="4" borderId="6" xfId="0" applyFill="1" applyBorder="1" applyAlignment="1">
      <alignment horizontal="left" indent="3"/>
    </xf>
    <xf numFmtId="0" fontId="0" fillId="0" borderId="0" xfId="0" applyFill="1" applyBorder="1" applyAlignment="1"/>
    <xf numFmtId="9" fontId="2" fillId="13" borderId="11" xfId="1" applyFont="1" applyFill="1" applyBorder="1" applyProtection="1"/>
    <xf numFmtId="9" fontId="3" fillId="13" borderId="11" xfId="1" applyFont="1" applyFill="1" applyBorder="1" applyProtection="1"/>
    <xf numFmtId="0" fontId="27" fillId="14" borderId="11" xfId="0" applyFont="1" applyFill="1" applyBorder="1" applyAlignment="1" applyProtection="1">
      <alignment vertical="center"/>
    </xf>
    <xf numFmtId="0" fontId="7" fillId="0" borderId="0" xfId="0" applyFont="1"/>
    <xf numFmtId="0" fontId="27" fillId="14" borderId="8" xfId="0" applyFont="1" applyFill="1" applyBorder="1" applyAlignment="1" applyProtection="1">
      <alignment vertical="center"/>
    </xf>
    <xf numFmtId="0" fontId="28" fillId="0" borderId="1" xfId="0" applyFont="1" applyFill="1" applyBorder="1" applyAlignment="1" applyProtection="1">
      <alignment horizontal="center" wrapText="1"/>
    </xf>
    <xf numFmtId="0" fontId="28" fillId="0" borderId="1" xfId="0" applyFont="1" applyBorder="1" applyAlignment="1">
      <alignment horizontal="center"/>
    </xf>
    <xf numFmtId="0" fontId="30" fillId="0" borderId="0" xfId="5" applyFont="1" applyProtection="1"/>
    <xf numFmtId="0" fontId="25" fillId="0" borderId="0" xfId="10" applyFont="1" applyBorder="1" applyAlignment="1" applyProtection="1">
      <alignment horizontal="center"/>
    </xf>
    <xf numFmtId="0" fontId="2" fillId="0" borderId="2" xfId="0" applyFont="1" applyBorder="1" applyProtection="1">
      <protection locked="0"/>
    </xf>
    <xf numFmtId="0" fontId="2" fillId="0" borderId="4" xfId="0" applyFont="1" applyBorder="1" applyProtection="1">
      <protection locked="0"/>
    </xf>
    <xf numFmtId="0" fontId="3" fillId="2" borderId="14" xfId="0" applyFont="1" applyFill="1" applyBorder="1" applyAlignment="1" applyProtection="1">
      <alignment horizontal="center"/>
    </xf>
    <xf numFmtId="0" fontId="3" fillId="2" borderId="4" xfId="0" applyFont="1" applyFill="1" applyBorder="1" applyAlignment="1" applyProtection="1">
      <alignment horizontal="center"/>
    </xf>
    <xf numFmtId="0" fontId="3" fillId="2" borderId="12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2" fillId="2" borderId="13" xfId="0" applyFont="1" applyFill="1" applyBorder="1" applyAlignment="1" applyProtection="1">
      <alignment horizontal="center"/>
    </xf>
    <xf numFmtId="0" fontId="2" fillId="2" borderId="6" xfId="0" applyFont="1" applyFill="1" applyBorder="1" applyAlignment="1" applyProtection="1">
      <alignment horizontal="center"/>
    </xf>
    <xf numFmtId="0" fontId="2" fillId="2" borderId="16" xfId="0" applyFont="1" applyFill="1" applyBorder="1" applyAlignment="1" applyProtection="1">
      <alignment horizontal="center"/>
    </xf>
    <xf numFmtId="0" fontId="2" fillId="2" borderId="7" xfId="0" applyFont="1" applyFill="1" applyBorder="1" applyAlignment="1" applyProtection="1">
      <alignment horizontal="center"/>
    </xf>
    <xf numFmtId="0" fontId="0" fillId="5" borderId="12" xfId="0" applyFill="1" applyBorder="1" applyProtection="1"/>
    <xf numFmtId="0" fontId="2" fillId="4" borderId="3" xfId="0" applyFont="1" applyFill="1" applyBorder="1" applyProtection="1"/>
    <xf numFmtId="166" fontId="2" fillId="4" borderId="5" xfId="2" applyNumberFormat="1" applyFont="1" applyFill="1" applyBorder="1" applyProtection="1"/>
    <xf numFmtId="166" fontId="0" fillId="8" borderId="16" xfId="2" applyNumberFormat="1" applyFont="1" applyFill="1" applyBorder="1" applyProtection="1"/>
    <xf numFmtId="166" fontId="2" fillId="4" borderId="7" xfId="2" applyNumberFormat="1" applyFont="1" applyFill="1" applyBorder="1" applyProtection="1"/>
    <xf numFmtId="166" fontId="0" fillId="5" borderId="17" xfId="2" applyNumberFormat="1" applyFont="1" applyFill="1" applyBorder="1" applyProtection="1"/>
    <xf numFmtId="0" fontId="2" fillId="0" borderId="0" xfId="0" applyFont="1" applyBorder="1" applyProtection="1"/>
    <xf numFmtId="9" fontId="2" fillId="0" borderId="0" xfId="1" applyFont="1" applyBorder="1" applyProtection="1"/>
    <xf numFmtId="3" fontId="2" fillId="12" borderId="1" xfId="1" applyNumberFormat="1" applyFont="1" applyFill="1" applyBorder="1" applyProtection="1">
      <protection locked="0"/>
    </xf>
    <xf numFmtId="0" fontId="8" fillId="0" borderId="0" xfId="0" applyFont="1" applyProtection="1"/>
    <xf numFmtId="0" fontId="2" fillId="0" borderId="0" xfId="0" applyFont="1" applyProtection="1"/>
    <xf numFmtId="0" fontId="9" fillId="0" borderId="0" xfId="0" applyFont="1" applyProtection="1"/>
    <xf numFmtId="165" fontId="0" fillId="8" borderId="5" xfId="1" applyNumberFormat="1" applyFont="1" applyFill="1" applyBorder="1" applyProtection="1"/>
    <xf numFmtId="165" fontId="0" fillId="8" borderId="12" xfId="1" applyNumberFormat="1" applyFont="1" applyFill="1" applyBorder="1" applyProtection="1"/>
    <xf numFmtId="165" fontId="0" fillId="8" borderId="17" xfId="1" applyNumberFormat="1" applyFont="1" applyFill="1" applyBorder="1" applyProtection="1"/>
    <xf numFmtId="165" fontId="0" fillId="8" borderId="16" xfId="1" applyNumberFormat="1" applyFont="1" applyFill="1" applyBorder="1" applyProtection="1"/>
    <xf numFmtId="0" fontId="2" fillId="2" borderId="8" xfId="0" applyFont="1" applyFill="1" applyBorder="1" applyProtection="1"/>
    <xf numFmtId="3" fontId="2" fillId="2" borderId="8" xfId="0" applyNumberFormat="1" applyFont="1" applyFill="1" applyBorder="1" applyProtection="1"/>
    <xf numFmtId="165" fontId="2" fillId="2" borderId="1" xfId="1" applyNumberFormat="1" applyFont="1" applyFill="1" applyBorder="1" applyProtection="1"/>
    <xf numFmtId="9" fontId="2" fillId="13" borderId="8" xfId="1" applyFont="1" applyFill="1" applyBorder="1" applyProtection="1"/>
    <xf numFmtId="37" fontId="2" fillId="12" borderId="1" xfId="12" applyNumberFormat="1" applyFont="1" applyFill="1" applyBorder="1" applyProtection="1">
      <protection locked="0"/>
    </xf>
    <xf numFmtId="0" fontId="4" fillId="0" borderId="0" xfId="0" applyFont="1" applyProtection="1"/>
    <xf numFmtId="3" fontId="0" fillId="8" borderId="0" xfId="2" applyNumberFormat="1" applyFont="1" applyFill="1" applyProtection="1"/>
    <xf numFmtId="3" fontId="2" fillId="2" borderId="8" xfId="2" applyNumberFormat="1" applyFont="1" applyFill="1" applyBorder="1" applyProtection="1"/>
    <xf numFmtId="0" fontId="18" fillId="0" borderId="0" xfId="8" applyFill="1" applyProtection="1">
      <protection locked="0"/>
    </xf>
    <xf numFmtId="0" fontId="0" fillId="0" borderId="0" xfId="0" quotePrefix="1" applyAlignment="1">
      <alignment horizontal="right"/>
    </xf>
    <xf numFmtId="168" fontId="23" fillId="0" borderId="24" xfId="5" applyNumberFormat="1" applyFont="1" applyBorder="1" applyProtection="1">
      <protection locked="0"/>
    </xf>
    <xf numFmtId="0" fontId="0" fillId="0" borderId="4" xfId="0" applyBorder="1" applyAlignment="1" applyProtection="1">
      <alignment wrapText="1"/>
      <protection locked="0"/>
    </xf>
    <xf numFmtId="0" fontId="0" fillId="0" borderId="17" xfId="0" applyBorder="1" applyAlignment="1" applyProtection="1">
      <alignment wrapText="1"/>
      <protection locked="0"/>
    </xf>
    <xf numFmtId="0" fontId="2" fillId="0" borderId="17" xfId="0" applyFont="1" applyBorder="1" applyProtection="1">
      <protection locked="0"/>
    </xf>
    <xf numFmtId="9" fontId="2" fillId="0" borderId="17" xfId="1" applyFont="1" applyBorder="1" applyProtection="1">
      <protection locked="0"/>
    </xf>
    <xf numFmtId="166" fontId="0" fillId="0" borderId="17" xfId="2" applyNumberFormat="1" applyFont="1" applyBorder="1" applyProtection="1">
      <protection locked="0"/>
    </xf>
    <xf numFmtId="166" fontId="0" fillId="0" borderId="12" xfId="2" applyNumberFormat="1" applyFont="1" applyBorder="1" applyProtection="1">
      <protection locked="0"/>
    </xf>
    <xf numFmtId="0" fontId="0" fillId="0" borderId="16" xfId="0" applyBorder="1" applyAlignment="1" applyProtection="1">
      <alignment wrapText="1"/>
      <protection locked="0"/>
    </xf>
    <xf numFmtId="166" fontId="0" fillId="0" borderId="16" xfId="2" applyNumberFormat="1" applyFont="1" applyBorder="1" applyProtection="1">
      <protection locked="0"/>
    </xf>
    <xf numFmtId="0" fontId="0" fillId="0" borderId="12" xfId="0" applyBorder="1" applyAlignment="1" applyProtection="1">
      <alignment wrapText="1"/>
      <protection locked="0"/>
    </xf>
    <xf numFmtId="0" fontId="0" fillId="5" borderId="3" xfId="0" applyFill="1" applyBorder="1" applyProtection="1"/>
    <xf numFmtId="166" fontId="0" fillId="8" borderId="7" xfId="2" applyNumberFormat="1" applyFont="1" applyFill="1" applyBorder="1" applyProtection="1"/>
    <xf numFmtId="166" fontId="0" fillId="5" borderId="5" xfId="2" applyNumberFormat="1" applyFont="1" applyFill="1" applyBorder="1" applyProtection="1"/>
    <xf numFmtId="166" fontId="0" fillId="0" borderId="10" xfId="2" applyNumberFormat="1" applyFont="1" applyBorder="1" applyProtection="1">
      <protection locked="0"/>
    </xf>
    <xf numFmtId="166" fontId="0" fillId="0" borderId="0" xfId="2" applyNumberFormat="1" applyFont="1" applyBorder="1" applyProtection="1">
      <protection locked="0"/>
    </xf>
    <xf numFmtId="166" fontId="2" fillId="0" borderId="17" xfId="2" applyNumberFormat="1" applyFont="1" applyBorder="1" applyProtection="1">
      <protection locked="0"/>
    </xf>
    <xf numFmtId="166" fontId="0" fillId="0" borderId="3" xfId="2" applyNumberFormat="1" applyFont="1" applyBorder="1" applyProtection="1">
      <protection locked="0"/>
    </xf>
    <xf numFmtId="166" fontId="2" fillId="0" borderId="5" xfId="2" applyNumberFormat="1" applyFont="1" applyBorder="1" applyProtection="1">
      <protection locked="0"/>
    </xf>
    <xf numFmtId="166" fontId="0" fillId="0" borderId="7" xfId="2" applyNumberFormat="1" applyFont="1" applyBorder="1" applyProtection="1">
      <protection locked="0"/>
    </xf>
    <xf numFmtId="0" fontId="13" fillId="9" borderId="0" xfId="5" applyFont="1" applyFill="1" applyBorder="1" applyAlignment="1" applyProtection="1">
      <alignment horizontal="center"/>
    </xf>
    <xf numFmtId="0" fontId="13" fillId="9" borderId="0" xfId="5" applyFont="1" applyFill="1" applyBorder="1" applyAlignment="1" applyProtection="1">
      <alignment horizontal="right"/>
    </xf>
    <xf numFmtId="0" fontId="8" fillId="11" borderId="0" xfId="5" applyFont="1" applyFill="1" applyBorder="1" applyAlignment="1" applyProtection="1">
      <alignment horizontal="right"/>
    </xf>
    <xf numFmtId="0" fontId="8" fillId="11" borderId="25" xfId="5" applyFont="1" applyFill="1" applyBorder="1" applyAlignment="1" applyProtection="1">
      <alignment horizontal="right"/>
    </xf>
    <xf numFmtId="0" fontId="16" fillId="11" borderId="26" xfId="6" applyFont="1" applyFill="1" applyBorder="1" applyAlignment="1" applyProtection="1">
      <alignment horizontal="center"/>
      <protection locked="0"/>
    </xf>
    <xf numFmtId="0" fontId="16" fillId="11" borderId="27" xfId="6" applyFont="1" applyFill="1" applyBorder="1" applyAlignment="1" applyProtection="1">
      <alignment horizontal="center"/>
      <protection locked="0"/>
    </xf>
    <xf numFmtId="0" fontId="2" fillId="11" borderId="28" xfId="5" applyFont="1" applyFill="1" applyBorder="1" applyAlignment="1" applyProtection="1">
      <alignment horizontal="center"/>
    </xf>
    <xf numFmtId="0" fontId="2" fillId="11" borderId="0" xfId="5" applyFont="1" applyFill="1" applyBorder="1" applyAlignment="1" applyProtection="1">
      <alignment horizontal="center"/>
    </xf>
    <xf numFmtId="167" fontId="15" fillId="10" borderId="0" xfId="5" applyNumberFormat="1" applyFont="1" applyFill="1" applyBorder="1" applyAlignment="1" applyProtection="1">
      <alignment horizontal="center"/>
      <protection locked="0"/>
    </xf>
    <xf numFmtId="0" fontId="6" fillId="9" borderId="0" xfId="5" applyFont="1" applyFill="1" applyBorder="1" applyAlignment="1" applyProtection="1">
      <alignment horizontal="center"/>
    </xf>
    <xf numFmtId="0" fontId="12" fillId="10" borderId="0" xfId="5" applyFont="1" applyFill="1" applyBorder="1" applyAlignment="1" applyProtection="1">
      <alignment horizontal="center"/>
      <protection locked="0"/>
    </xf>
    <xf numFmtId="0" fontId="15" fillId="11" borderId="0" xfId="5" applyFont="1" applyFill="1" applyBorder="1" applyAlignment="1" applyProtection="1">
      <alignment horizontal="center"/>
    </xf>
    <xf numFmtId="0" fontId="28" fillId="0" borderId="0" xfId="0" applyFont="1" applyFill="1" applyBorder="1" applyAlignment="1">
      <alignment horizontal="center" vertical="center"/>
    </xf>
    <xf numFmtId="0" fontId="29" fillId="0" borderId="4" xfId="0" applyFont="1" applyBorder="1" applyAlignment="1">
      <alignment horizontal="center"/>
    </xf>
    <xf numFmtId="0" fontId="29" fillId="0" borderId="0" xfId="0" applyFont="1" applyAlignment="1">
      <alignment horizontal="center"/>
    </xf>
    <xf numFmtId="0" fontId="3" fillId="2" borderId="2" xfId="0" applyFont="1" applyFill="1" applyBorder="1" applyAlignment="1" applyProtection="1">
      <alignment horizontal="center"/>
    </xf>
    <xf numFmtId="0" fontId="3" fillId="2" borderId="3" xfId="0" applyFont="1" applyFill="1" applyBorder="1" applyAlignment="1" applyProtection="1">
      <alignment horizontal="center"/>
    </xf>
    <xf numFmtId="0" fontId="2" fillId="2" borderId="2" xfId="0" applyFont="1" applyFill="1" applyBorder="1" applyAlignment="1" applyProtection="1">
      <alignment horizontal="center"/>
    </xf>
    <xf numFmtId="0" fontId="2" fillId="2" borderId="3" xfId="0" applyFont="1" applyFill="1" applyBorder="1" applyAlignment="1" applyProtection="1">
      <alignment horizontal="center"/>
    </xf>
    <xf numFmtId="0" fontId="3" fillId="2" borderId="8" xfId="0" applyFont="1" applyFill="1" applyBorder="1" applyAlignment="1" applyProtection="1">
      <alignment horizontal="center"/>
    </xf>
    <xf numFmtId="0" fontId="3" fillId="2" borderId="11" xfId="0" applyFont="1" applyFill="1" applyBorder="1" applyAlignment="1" applyProtection="1">
      <alignment horizontal="center"/>
    </xf>
    <xf numFmtId="0" fontId="3" fillId="2" borderId="9" xfId="0" applyFont="1" applyFill="1" applyBorder="1" applyAlignment="1" applyProtection="1">
      <alignment horizontal="center"/>
    </xf>
    <xf numFmtId="0" fontId="2" fillId="2" borderId="12" xfId="0" applyFont="1" applyFill="1" applyBorder="1" applyAlignment="1" applyProtection="1">
      <alignment horizontal="center" vertical="center" wrapText="1"/>
    </xf>
    <xf numFmtId="0" fontId="2" fillId="2" borderId="17" xfId="0" applyFont="1" applyFill="1" applyBorder="1" applyAlignment="1" applyProtection="1">
      <alignment horizontal="center" vertical="center" wrapText="1"/>
    </xf>
    <xf numFmtId="0" fontId="2" fillId="2" borderId="16" xfId="0" applyFont="1" applyFill="1" applyBorder="1" applyAlignment="1" applyProtection="1">
      <alignment horizontal="center" vertical="center" wrapText="1"/>
    </xf>
    <xf numFmtId="0" fontId="2" fillId="2" borderId="2" xfId="0" applyFont="1" applyFill="1" applyBorder="1" applyAlignment="1" applyProtection="1">
      <alignment horizontal="center" vertical="center"/>
    </xf>
    <xf numFmtId="0" fontId="2" fillId="2" borderId="4" xfId="0" applyFont="1" applyFill="1" applyBorder="1" applyAlignment="1" applyProtection="1">
      <alignment horizontal="center" vertical="center"/>
    </xf>
    <xf numFmtId="0" fontId="2" fillId="2" borderId="6" xfId="0" applyFont="1" applyFill="1" applyBorder="1" applyAlignment="1" applyProtection="1">
      <alignment horizontal="center" vertical="center"/>
    </xf>
    <xf numFmtId="0" fontId="3" fillId="2" borderId="4" xfId="0" applyFont="1" applyFill="1" applyBorder="1" applyAlignment="1" applyProtection="1">
      <alignment horizontal="center"/>
    </xf>
    <xf numFmtId="0" fontId="3" fillId="2" borderId="5" xfId="0" applyFont="1" applyFill="1" applyBorder="1" applyAlignment="1" applyProtection="1">
      <alignment horizontal="center"/>
    </xf>
    <xf numFmtId="0" fontId="2" fillId="2" borderId="2" xfId="0" applyFont="1" applyFill="1" applyBorder="1" applyAlignment="1">
      <alignment horizontal="center" vertical="center"/>
    </xf>
    <xf numFmtId="0" fontId="2" fillId="2" borderId="4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/>
    </xf>
    <xf numFmtId="0" fontId="3" fillId="2" borderId="15" xfId="0" applyFont="1" applyFill="1" applyBorder="1" applyAlignment="1" applyProtection="1">
      <alignment horizontal="center"/>
    </xf>
    <xf numFmtId="0" fontId="3" fillId="2" borderId="10" xfId="0" applyFont="1" applyFill="1" applyBorder="1" applyAlignment="1" applyProtection="1">
      <alignment horizontal="center"/>
    </xf>
    <xf numFmtId="3" fontId="0" fillId="0" borderId="16" xfId="2" applyNumberFormat="1" applyFont="1" applyBorder="1" applyProtection="1">
      <protection locked="0"/>
    </xf>
  </cellXfs>
  <cellStyles count="13">
    <cellStyle name="Comma" xfId="2" builtinId="3"/>
    <cellStyle name="Comma 2" xfId="4"/>
    <cellStyle name="Currency" xfId="12" builtinId="4"/>
    <cellStyle name="Hyperlink" xfId="8" builtinId="8"/>
    <cellStyle name="Normal" xfId="0" builtinId="0"/>
    <cellStyle name="Normal 2" xfId="3"/>
    <cellStyle name="Normal 2 2" xfId="5"/>
    <cellStyle name="Normal 3" xfId="6"/>
    <cellStyle name="Normal 3 2" xfId="7"/>
    <cellStyle name="Normal 4 2" xfId="10"/>
    <cellStyle name="Normal 5" xfId="11"/>
    <cellStyle name="Normal 8" xfId="9"/>
    <cellStyle name="Percent" xfId="1" builtinId="5"/>
  </cellStyles>
  <dxfs count="7">
    <dxf>
      <font>
        <b/>
        <i val="0"/>
        <color rgb="FF9C0006"/>
      </font>
      <fill>
        <patternFill patternType="solid"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rgb="FF9C0006"/>
      </font>
      <fill>
        <patternFill>
          <bgColor rgb="FFFFC7CE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rgb="FF9C0006"/>
      </font>
      <fill>
        <patternFill>
          <bgColor rgb="FFFFC7CE"/>
        </patternFill>
      </fill>
    </dxf>
    <dxf>
      <fill>
        <patternFill>
          <bgColor theme="9" tint="0.59996337778862885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006100"/>
      </font>
      <fill>
        <patternFill>
          <bgColor rgb="FFC6EFCE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colors>
    <mruColors>
      <color rgb="FF9C0006"/>
      <color rgb="FFFFC7CE"/>
      <color rgb="FFFF7C8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externalLink" Target="externalLinks/externalLink2.xml"/><Relationship Id="rId26" Type="http://schemas.openxmlformats.org/officeDocument/2006/relationships/calcChain" Target="calcChain.xml"/><Relationship Id="rId3" Type="http://schemas.openxmlformats.org/officeDocument/2006/relationships/worksheet" Target="worksheets/sheet3.xml"/><Relationship Id="rId21" Type="http://schemas.openxmlformats.org/officeDocument/2006/relationships/externalLink" Target="externalLinks/externalLink5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externalLink" Target="externalLinks/externalLink1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externalLink" Target="externalLinks/externalLink4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externalLink" Target="externalLinks/externalLink3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externalLink" Target="externalLinks/externalLink6.xml"/><Relationship Id="rId27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0.14811470698260051"/>
          <c:y val="2.2329872482753817E-2"/>
          <c:w val="0.83243255126103965"/>
          <c:h val="0.92209072978303752"/>
        </c:manualLayout>
      </c:layout>
      <c:barChart>
        <c:barDir val="col"/>
        <c:grouping val="clustered"/>
        <c:varyColors val="0"/>
        <c:ser>
          <c:idx val="0"/>
          <c:order val="0"/>
          <c:tx>
            <c:strRef>
              <c:f>'1.Contractual Gap'!$A$39</c:f>
              <c:strCache>
                <c:ptCount val="1"/>
                <c:pt idx="0">
                  <c:v>Maturity Gaps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dPt>
            <c:idx val="2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1-9286-472B-B776-C7A8E1D4F5F2}"/>
              </c:ext>
            </c:extLst>
          </c:dPt>
          <c:dPt>
            <c:idx val="3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3-9286-472B-B776-C7A8E1D4F5F2}"/>
              </c:ext>
            </c:extLst>
          </c:dPt>
          <c:dPt>
            <c:idx val="4"/>
            <c:invertIfNegative val="0"/>
            <c:bubble3D val="0"/>
            <c:spPr>
              <a:solidFill>
                <a:srgbClr val="00B050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5-9286-472B-B776-C7A8E1D4F5F2}"/>
              </c:ext>
            </c:extLst>
          </c:dPt>
          <c:dPt>
            <c:idx val="5"/>
            <c:invertIfNegative val="0"/>
            <c:bubble3D val="0"/>
            <c:spPr>
              <a:solidFill>
                <a:schemeClr val="accent1"/>
              </a:solidFill>
              <a:ln>
                <a:noFill/>
              </a:ln>
              <a:effectLst/>
            </c:spPr>
            <c:extLst>
              <c:ext xmlns:c16="http://schemas.microsoft.com/office/drawing/2014/chart" uri="{C3380CC4-5D6E-409C-BE32-E72D297353CC}">
                <c16:uniqueId val="{00000007-9286-472B-B776-C7A8E1D4F5F2}"/>
              </c:ext>
            </c:extLst>
          </c:dPt>
          <c:cat>
            <c:strRef>
              <c:f>'1.Contractual Gap'!$B$38:$J$38</c:f>
              <c:strCache>
                <c:ptCount val="9"/>
                <c:pt idx="0">
                  <c:v> 0-7 days </c:v>
                </c:pt>
                <c:pt idx="1">
                  <c:v> 8-30 days </c:v>
                </c:pt>
                <c:pt idx="2">
                  <c:v> 1-3 mths </c:v>
                </c:pt>
                <c:pt idx="3">
                  <c:v> 3-6 mths </c:v>
                </c:pt>
                <c:pt idx="4">
                  <c:v> 6-9 mths </c:v>
                </c:pt>
                <c:pt idx="5">
                  <c:v> 9-12 mths </c:v>
                </c:pt>
                <c:pt idx="6">
                  <c:v> 1-2 yrs </c:v>
                </c:pt>
                <c:pt idx="7">
                  <c:v> 2-5 yrs </c:v>
                </c:pt>
                <c:pt idx="8">
                  <c:v>  &gt; 5 yrs </c:v>
                </c:pt>
              </c:strCache>
            </c:strRef>
          </c:cat>
          <c:val>
            <c:numRef>
              <c:f>'1.Contractual Gap'!$B$39:$J$39</c:f>
              <c:numCache>
                <c:formatCode>_(* #,##0_);_(* \(#,##0\);_(* "-"??_);_(@_)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8-9286-472B-B776-C7A8E1D4F5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00550912"/>
        <c:axId val="103036416"/>
      </c:barChart>
      <c:lineChart>
        <c:grouping val="standard"/>
        <c:varyColors val="0"/>
        <c:ser>
          <c:idx val="1"/>
          <c:order val="1"/>
          <c:tx>
            <c:strRef>
              <c:f>'1.Contractual Gap'!$A$40</c:f>
              <c:strCache>
                <c:ptCount val="1"/>
                <c:pt idx="0">
                  <c:v>Cumulative Maturity Gap </c:v>
                </c:pt>
              </c:strCache>
            </c:strRef>
          </c:tx>
          <c:spPr>
            <a:ln w="28575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val>
            <c:numRef>
              <c:f>'1.Contractual Gap'!$B$40:$J$40</c:f>
              <c:numCache>
                <c:formatCode>_(* #,##0_);_(* \(#,##0\);_(* "-"??_);_(@_)</c:formatCode>
                <c:ptCount val="9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9-9286-472B-B776-C7A8E1D4F5F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100550912"/>
        <c:axId val="103036416"/>
      </c:lineChart>
      <c:catAx>
        <c:axId val="10055091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low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303641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1030364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(* #,##0_);_(* \(#,##0\);_(* &quot;-&quot;??_);_(@_)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0" spcFirstLastPara="1" vertOverflow="ellipsis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en-US"/>
          </a:p>
        </c:txPr>
        <c:crossAx val="10055091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en-US"/>
    </a:p>
  </c:txPr>
  <c:printSettings>
    <c:headerFooter alignWithMargins="0"/>
    <c:pageMargins b="1" l="0.75000000000000389" r="0.75000000000000389" t="1" header="0.5" footer="0.5"/>
    <c:pageSetup orientation="landscape" horizontalDpi="-3" verticalDpi="0"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322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</xdr:col>
          <xdr:colOff>4502150</xdr:colOff>
          <xdr:row>4</xdr:row>
          <xdr:rowOff>44450</xdr:rowOff>
        </xdr:from>
        <xdr:to>
          <xdr:col>2</xdr:col>
          <xdr:colOff>514350</xdr:colOff>
          <xdr:row>7</xdr:row>
          <xdr:rowOff>177800</xdr:rowOff>
        </xdr:to>
        <xdr:sp macro="" textlink="">
          <xdr:nvSpPr>
            <xdr:cNvPr id="3076" name="CommandButton1" hidden="1">
              <a:extLst>
                <a:ext uri="{63B3BB69-23CF-44E3-9099-C40C66FF867C}">
                  <a14:compatExt spid="_x0000_s30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209550</xdr:colOff>
      <xdr:row>41</xdr:row>
      <xdr:rowOff>133350</xdr:rowOff>
    </xdr:from>
    <xdr:to>
      <xdr:col>8</xdr:col>
      <xdr:colOff>161925</xdr:colOff>
      <xdr:row>61</xdr:row>
      <xdr:rowOff>177800</xdr:rowOff>
    </xdr:to>
    <xdr:graphicFrame macro="">
      <xdr:nvGraphicFramePr>
        <xdr:cNvPr id="2" name="Chart 1">
          <a:extLst>
            <a:ext uri="{FF2B5EF4-FFF2-40B4-BE49-F238E27FC236}">
              <a16:creationId xmlns:a16="http://schemas.microsoft.com/office/drawing/2014/main" id="{C60F4019-0EC1-4F0B-B43D-B5C3BD9BE496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central-bank.org.tt\cbtt\Data\STATISTICS\BANKS_NFIs\PROJECTS\FEDM\2022\FINAL%20FEDM%20WORKBOOKS\Bank_CB20_V1.1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R:\SRU%202008\Tetor%202008\SRU%20Tetor%202008%20E%20NDRYSHUAR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dlayne\AppData\Local\Microsoft\Windows\INetCache\Content.Outlook\97MO7KM4\Bank_CB40_V1.1_Unlocked27092023.xlsm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serv2\data\Documents%20and%20Settings\aguy\Local%20Settings\Temporary%20Internet%20Files\Content.Outlook\IMI99ADP\BBDA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serv2\data\Data%20Submissions\Dec%202012\Completed%20Excel\Demerara%20Life%20Dec%202012%20v4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appserv2\CBTT\Data\Supervision\Policy%20And%20Support\DMU\BASEL%20II%20III%20CAPITAL%20ADEQUACY%20RETURNS\CITI\2023\DEC\CB100B_Basel%20II_III%20Reporting%20Template_2023_DECEMBER_2023(CTTL)TO%20PGP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Institution_Codes"/>
      <sheetName val="General Instructions"/>
      <sheetName val="CBTT VALIDATION"/>
      <sheetName val="CB20ASCL"/>
      <sheetName val="CB20ASCL_VALI"/>
      <sheetName val="PG_01_02"/>
      <sheetName val="PG_03"/>
      <sheetName val="PG_04_05"/>
      <sheetName val="PG_06_09"/>
      <sheetName val="PG_10"/>
      <sheetName val="PG_11"/>
      <sheetName val="PG_12_16"/>
      <sheetName val="PG_17"/>
      <sheetName val="PG_18"/>
      <sheetName val="PG_19"/>
      <sheetName val="PG_20"/>
      <sheetName val="PG_21"/>
      <sheetName val="PG_22"/>
      <sheetName val="PG_23"/>
      <sheetName val="PG_24"/>
      <sheetName val="PG_25"/>
      <sheetName val="PG_26"/>
      <sheetName val="PG_27"/>
      <sheetName val="PG_28"/>
      <sheetName val="PG_29"/>
      <sheetName val="PG_30"/>
      <sheetName val="PG_31"/>
      <sheetName val="PG_32"/>
    </sheetNames>
    <sheetDataSet>
      <sheetData sheetId="0" refreshError="1"/>
      <sheetData sheetId="1">
        <row r="2">
          <cell r="D2" t="str">
            <v>January</v>
          </cell>
          <cell r="H2">
            <v>2000</v>
          </cell>
        </row>
        <row r="3">
          <cell r="D3" t="str">
            <v>February</v>
          </cell>
          <cell r="H3">
            <v>2001</v>
          </cell>
        </row>
        <row r="4">
          <cell r="D4" t="str">
            <v>March</v>
          </cell>
          <cell r="H4">
            <v>2002</v>
          </cell>
        </row>
        <row r="5">
          <cell r="D5" t="str">
            <v>April</v>
          </cell>
          <cell r="H5">
            <v>2003</v>
          </cell>
        </row>
        <row r="6">
          <cell r="D6" t="str">
            <v>May</v>
          </cell>
          <cell r="H6">
            <v>2004</v>
          </cell>
        </row>
        <row r="7">
          <cell r="D7" t="str">
            <v>June</v>
          </cell>
          <cell r="H7">
            <v>2005</v>
          </cell>
        </row>
        <row r="8">
          <cell r="D8" t="str">
            <v>July</v>
          </cell>
          <cell r="H8">
            <v>2006</v>
          </cell>
        </row>
        <row r="9">
          <cell r="D9" t="str">
            <v>August</v>
          </cell>
          <cell r="H9">
            <v>2007</v>
          </cell>
        </row>
        <row r="10">
          <cell r="D10" t="str">
            <v>September</v>
          </cell>
          <cell r="H10">
            <v>2008</v>
          </cell>
        </row>
        <row r="11">
          <cell r="D11" t="str">
            <v>October</v>
          </cell>
          <cell r="H11">
            <v>2009</v>
          </cell>
        </row>
        <row r="12">
          <cell r="D12" t="str">
            <v>November</v>
          </cell>
          <cell r="H12">
            <v>2010</v>
          </cell>
        </row>
        <row r="13">
          <cell r="D13" t="str">
            <v>December</v>
          </cell>
          <cell r="H13">
            <v>2011</v>
          </cell>
        </row>
        <row r="14">
          <cell r="H14">
            <v>2012</v>
          </cell>
        </row>
        <row r="15">
          <cell r="H15">
            <v>2013</v>
          </cell>
        </row>
        <row r="16">
          <cell r="H16">
            <v>2014</v>
          </cell>
        </row>
        <row r="17">
          <cell r="H17">
            <v>2015</v>
          </cell>
        </row>
        <row r="18">
          <cell r="H18">
            <v>2016</v>
          </cell>
        </row>
        <row r="19">
          <cell r="H19">
            <v>2017</v>
          </cell>
        </row>
        <row r="20">
          <cell r="H20">
            <v>2018</v>
          </cell>
        </row>
        <row r="21">
          <cell r="H21">
            <v>2019</v>
          </cell>
        </row>
        <row r="22">
          <cell r="H22">
            <v>2020</v>
          </cell>
        </row>
        <row r="23">
          <cell r="H23">
            <v>2021</v>
          </cell>
        </row>
        <row r="24">
          <cell r="H24">
            <v>2022</v>
          </cell>
        </row>
        <row r="25">
          <cell r="H25">
            <v>2023</v>
          </cell>
        </row>
        <row r="26">
          <cell r="H26">
            <v>2024</v>
          </cell>
        </row>
        <row r="27">
          <cell r="H27">
            <v>2025</v>
          </cell>
        </row>
        <row r="28">
          <cell r="H28">
            <v>2026</v>
          </cell>
        </row>
        <row r="29">
          <cell r="H29">
            <v>2027</v>
          </cell>
        </row>
        <row r="30">
          <cell r="H30">
            <v>2028</v>
          </cell>
        </row>
        <row r="31">
          <cell r="H31">
            <v>2029</v>
          </cell>
        </row>
        <row r="32">
          <cell r="H32">
            <v>2030</v>
          </cell>
        </row>
        <row r="33">
          <cell r="H33">
            <v>2031</v>
          </cell>
        </row>
        <row r="34">
          <cell r="H34">
            <v>2032</v>
          </cell>
        </row>
        <row r="35">
          <cell r="H35">
            <v>2033</v>
          </cell>
        </row>
        <row r="36">
          <cell r="H36">
            <v>2034</v>
          </cell>
        </row>
        <row r="37">
          <cell r="H37">
            <v>2035</v>
          </cell>
        </row>
        <row r="38">
          <cell r="H38">
            <v>2036</v>
          </cell>
        </row>
        <row r="39">
          <cell r="H39">
            <v>2037</v>
          </cell>
        </row>
        <row r="40">
          <cell r="H40">
            <v>2038</v>
          </cell>
        </row>
        <row r="41">
          <cell r="H41">
            <v>2039</v>
          </cell>
        </row>
        <row r="42">
          <cell r="H42">
            <v>2040</v>
          </cell>
        </row>
        <row r="43">
          <cell r="H43">
            <v>2041</v>
          </cell>
        </row>
        <row r="44">
          <cell r="H44">
            <v>2042</v>
          </cell>
        </row>
        <row r="45">
          <cell r="H45">
            <v>2043</v>
          </cell>
        </row>
        <row r="46">
          <cell r="H46">
            <v>2044</v>
          </cell>
        </row>
        <row r="47">
          <cell r="H47">
            <v>2045</v>
          </cell>
        </row>
        <row r="48">
          <cell r="H48">
            <v>2046</v>
          </cell>
        </row>
        <row r="49">
          <cell r="H49">
            <v>2047</v>
          </cell>
        </row>
        <row r="50">
          <cell r="H50">
            <v>2048</v>
          </cell>
        </row>
        <row r="51">
          <cell r="H51">
            <v>2049</v>
          </cell>
        </row>
        <row r="52">
          <cell r="H52">
            <v>2050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BILANCI Tetor 08  EUR"/>
      <sheetName val="BILANCI Tetor  2008 USD"/>
      <sheetName val="BILANCI BASHK  Tetor  08"/>
      <sheetName val="SRU"/>
      <sheetName val="Kredite afatet (2)"/>
      <sheetName val="Depozitat me Afat"/>
      <sheetName val="Kredite-Ricmimi"/>
      <sheetName val="Kredite-Maturimet"/>
      <sheetName val="Zera te vecante"/>
      <sheetName val="Raporti Ricmimit"/>
      <sheetName val="Skenare"/>
      <sheetName val="Gapet permbledhes"/>
      <sheetName val="Gapet LEKU"/>
      <sheetName val="Gapet USD"/>
      <sheetName val="Gapet EUR+ Dytesoret"/>
      <sheetName val="Historike-Maturimi"/>
      <sheetName val="Chart-LEKE"/>
      <sheetName val="Chart-USD"/>
      <sheetName val="Chart-EUR+dytes"/>
      <sheetName val="Chart-Gjithe Monedh"/>
      <sheetName val="Kredite"/>
      <sheetName val="Shenime"/>
      <sheetName val="Grafik-LEK"/>
      <sheetName val="Grafik-USD"/>
      <sheetName val="Grafik-EUR"/>
      <sheetName val="Historike-Ricmimi"/>
      <sheetName val="SHUMA"/>
      <sheetName val="Kredite afatet"/>
      <sheetName val="LIKUID"/>
      <sheetName val="#"/>
      <sheetName val="permbledhes #"/>
      <sheetName val="Shenime 31.10.05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>
        <row r="1">
          <cell r="N1">
            <v>96.78</v>
          </cell>
        </row>
        <row r="2">
          <cell r="N2">
            <v>123.3</v>
          </cell>
        </row>
      </sheetData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/>
      <sheetData sheetId="21"/>
      <sheetData sheetId="22" refreshError="1"/>
      <sheetData sheetId="23" refreshError="1"/>
      <sheetData sheetId="24" refreshError="1"/>
      <sheetData sheetId="25"/>
      <sheetData sheetId="26"/>
      <sheetData sheetId="27"/>
      <sheetData sheetId="28"/>
      <sheetData sheetId="29"/>
      <sheetData sheetId="30"/>
      <sheetData sheetId="3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 Page"/>
      <sheetName val="General Instructions"/>
      <sheetName val="CBTT VALIDATION"/>
      <sheetName val="Page 1"/>
      <sheetName val="Page 2"/>
      <sheetName val="Page 3"/>
      <sheetName val="Page 4"/>
      <sheetName val="Page 5"/>
      <sheetName val="Page 6"/>
      <sheetName val="Ascii"/>
      <sheetName val="Control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>
        <row r="7">
          <cell r="B7" t="str">
            <v>SELECT INSTITUTION</v>
          </cell>
        </row>
        <row r="8">
          <cell r="B8" t="str">
            <v xml:space="preserve">ANSA Bank Limited </v>
          </cell>
        </row>
        <row r="9">
          <cell r="B9" t="str">
            <v xml:space="preserve">ANSA Merchant Bank Limited </v>
          </cell>
        </row>
        <row r="10">
          <cell r="B10" t="str">
            <v>Caribbean Finance Company Limited</v>
          </cell>
        </row>
        <row r="11">
          <cell r="B11" t="str">
            <v>Citibank (Trinidad &amp; Tobago) Limited</v>
          </cell>
        </row>
        <row r="12">
          <cell r="B12" t="str">
            <v>Citicorp Merchant Bank Limited</v>
          </cell>
        </row>
        <row r="13">
          <cell r="B13" t="str">
            <v xml:space="preserve">Development Finance Limited </v>
          </cell>
        </row>
        <row r="14">
          <cell r="B14" t="str">
            <v xml:space="preserve">Fidelity Finance and Leasing Company Limited </v>
          </cell>
        </row>
        <row r="15">
          <cell r="B15" t="str">
            <v>First Citizens Bank Limited</v>
          </cell>
        </row>
        <row r="16">
          <cell r="B16" t="str">
            <v>First Citizens Depository Services Limited</v>
          </cell>
        </row>
        <row r="17">
          <cell r="B17" t="str">
            <v>First Citizens Trustee Services Limited</v>
          </cell>
        </row>
        <row r="18">
          <cell r="B18" t="str">
            <v xml:space="preserve">FirstCaribbean International Bank (Trinidad and Tobago) Limited </v>
          </cell>
        </row>
        <row r="19">
          <cell r="B19" t="str">
            <v xml:space="preserve">Guardian Group Trust Limited </v>
          </cell>
        </row>
        <row r="20">
          <cell r="B20" t="str">
            <v>Island Finance Trinidad and Tobago Limited</v>
          </cell>
        </row>
        <row r="21">
          <cell r="B21" t="str">
            <v xml:space="preserve">JMMB Bank (T&amp;T) Limited </v>
          </cell>
        </row>
        <row r="22">
          <cell r="B22" t="str">
            <v>JMMB Express Finance (T&amp;T) Limited</v>
          </cell>
        </row>
        <row r="23">
          <cell r="B23" t="str">
            <v xml:space="preserve">Massy Finance GFC Limited </v>
          </cell>
        </row>
        <row r="24">
          <cell r="B24" t="str">
            <v>NCB Merchant Bank (Trinidad and Tobago) Limited</v>
          </cell>
        </row>
        <row r="25">
          <cell r="B25" t="str">
            <v>RBC Investment Management (Caribbean) Limited</v>
          </cell>
        </row>
        <row r="26">
          <cell r="B26" t="str">
            <v>RBC Merchant Bank (Caribbean) Limited</v>
          </cell>
        </row>
        <row r="27">
          <cell r="B27" t="str">
            <v>RBC Royal Bank (Trinidad and Tobago) Limited</v>
          </cell>
        </row>
        <row r="28">
          <cell r="B28" t="str">
            <v>RBC Trust (Trinidad and Tobago) Limited</v>
          </cell>
        </row>
        <row r="29">
          <cell r="B29" t="str">
            <v xml:space="preserve">Republic Bank Limited </v>
          </cell>
        </row>
        <row r="30">
          <cell r="B30" t="str">
            <v>Republic Financial Holdings Limited</v>
          </cell>
        </row>
        <row r="31">
          <cell r="B31" t="str">
            <v>Scotia Investments Trinidad and Tobago Limited</v>
          </cell>
        </row>
        <row r="32">
          <cell r="B32" t="str">
            <v xml:space="preserve">Scotiabank Trinidad and Tobago Limited 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PG1"/>
      <sheetName val="PG2"/>
      <sheetName val="PG3"/>
      <sheetName val="Mat-Str"/>
      <sheetName val="LAR_FORM_NEW"/>
      <sheetName val="Cb10ascl"/>
      <sheetName val="CB10ASCLL_NEW"/>
      <sheetName val="Codes"/>
    </sheetNames>
    <sheetDataSet>
      <sheetData sheetId="0">
        <row r="6">
          <cell r="A6" t="str">
            <v xml:space="preserve">  Select Institution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>
        <row r="1">
          <cell r="C1" t="str">
            <v xml:space="preserve">  Select Institution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over"/>
      <sheetName val="CB40"/>
      <sheetName val="CB20"/>
      <sheetName val="1A"/>
      <sheetName val="1B"/>
      <sheetName val="CB201"/>
      <sheetName val="CB202"/>
      <sheetName val="Stat Fund-LT"/>
      <sheetName val="Stat Deposit"/>
      <sheetName val="Stat Fund-MV"/>
      <sheetName val="Notes"/>
      <sheetName val="INSASCII"/>
      <sheetName val="Codes"/>
      <sheetName val="Sheet1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>
        <row r="1">
          <cell r="C1" t="str">
            <v xml:space="preserve"> SELECT INSURANCE COMPANY</v>
          </cell>
        </row>
        <row r="2">
          <cell r="C2" t="str">
            <v>American Life and General Insurance Company Limited (General Division)</v>
          </cell>
        </row>
        <row r="3">
          <cell r="C3" t="str">
            <v>American Life and General Insurance Company Limited (Life Division)</v>
          </cell>
        </row>
        <row r="4">
          <cell r="C4" t="str">
            <v>Bancassurance Caribbean Limited</v>
          </cell>
        </row>
        <row r="5">
          <cell r="C5" t="str">
            <v>Bankers Insurance Company of Trinidad and Tobago Limited</v>
          </cell>
        </row>
        <row r="6">
          <cell r="C6" t="str">
            <v>British American Insurance Company (Trinidad) Limited</v>
          </cell>
        </row>
        <row r="7">
          <cell r="C7" t="str">
            <v>Capital Insurance Limited</v>
          </cell>
        </row>
        <row r="8">
          <cell r="C8" t="str">
            <v>Caribbean Atlantic Life Insurance Company Limited</v>
          </cell>
        </row>
        <row r="9">
          <cell r="C9" t="str">
            <v>Caribbean Insurance Company Limited</v>
          </cell>
        </row>
        <row r="10">
          <cell r="C10" t="str">
            <v>Citizen Insurance Company Limited</v>
          </cell>
        </row>
        <row r="11">
          <cell r="C11" t="str">
            <v>Colonial Fire and General Insurance Company Limited</v>
          </cell>
        </row>
        <row r="12">
          <cell r="C12" t="str">
            <v>Colonial Life Insurance Company (Trinidad) Limited</v>
          </cell>
        </row>
        <row r="13">
          <cell r="C13" t="str">
            <v>Cuna Caribbean Insurance Society Limited</v>
          </cell>
        </row>
        <row r="14">
          <cell r="C14" t="str">
            <v>Cuna Mutual Insurance Society</v>
          </cell>
        </row>
        <row r="15">
          <cell r="C15" t="str">
            <v>Demerara Life Assurance Company of Trinidad &amp; Tobago Limited</v>
          </cell>
        </row>
        <row r="16">
          <cell r="C16" t="str">
            <v>Export Import Bank of Trinidad &amp; Tobago (Eximbank) Limited</v>
          </cell>
        </row>
        <row r="17">
          <cell r="C17" t="str">
            <v>Furness Anchorage General Insurance Limited</v>
          </cell>
        </row>
        <row r="18">
          <cell r="C18" t="str">
            <v>Goodwill General Insurance Company Limited</v>
          </cell>
        </row>
        <row r="19">
          <cell r="C19" t="str">
            <v>GTM Insurance Company Limited</v>
          </cell>
        </row>
        <row r="20">
          <cell r="C20" t="str">
            <v>Guardian General Insurance Limited</v>
          </cell>
        </row>
        <row r="21">
          <cell r="C21" t="str">
            <v>Guardian Life of the Caribbean Limited</v>
          </cell>
        </row>
        <row r="22">
          <cell r="C22" t="str">
            <v>Gulf Insurance Limited</v>
          </cell>
        </row>
        <row r="23">
          <cell r="C23" t="str">
            <v>Maritime General Insurance Company Limited</v>
          </cell>
        </row>
        <row r="24">
          <cell r="C24" t="str">
            <v>Maritime Life (Caribbean) Limited</v>
          </cell>
        </row>
        <row r="25">
          <cell r="C25" t="str">
            <v>Mega Insurance Company Limited</v>
          </cell>
        </row>
        <row r="26">
          <cell r="C26" t="str">
            <v>Motor and General Insurance Limited</v>
          </cell>
        </row>
        <row r="27">
          <cell r="C27" t="str">
            <v>Motor One Insurance Company Limited</v>
          </cell>
        </row>
        <row r="28">
          <cell r="C28" t="str">
            <v>Nationwide Insurance Company Limited</v>
          </cell>
        </row>
        <row r="29">
          <cell r="C29" t="str">
            <v>Royal Caribbean Insurance Limited</v>
          </cell>
        </row>
        <row r="30">
          <cell r="C30" t="str">
            <v>Sagicor General Insurance Inc.</v>
          </cell>
        </row>
        <row r="31">
          <cell r="C31" t="str">
            <v>Sagicor Life Inc</v>
          </cell>
        </row>
        <row r="32">
          <cell r="C32" t="str">
            <v>Scotialife Trinidad and Tobago Limited</v>
          </cell>
        </row>
        <row r="33">
          <cell r="C33" t="str">
            <v>Sun Life Assurance Company of Canada</v>
          </cell>
        </row>
        <row r="34">
          <cell r="C34" t="str">
            <v>Tatil Life Assurance Limited</v>
          </cell>
        </row>
        <row r="35">
          <cell r="C35" t="str">
            <v>The Beacon Insurance Company Limited</v>
          </cell>
        </row>
        <row r="36">
          <cell r="C36" t="str">
            <v>The Great Northern Insurance Company Limited</v>
          </cell>
        </row>
        <row r="37">
          <cell r="C37" t="str">
            <v>The Mountain General Insurance Company Limited</v>
          </cell>
        </row>
        <row r="38">
          <cell r="C38" t="str">
            <v>The New India Assurance Company Limited</v>
          </cell>
        </row>
        <row r="39">
          <cell r="C39" t="str">
            <v>The Presidential Insurance Company Limited</v>
          </cell>
        </row>
        <row r="40">
          <cell r="C40" t="str">
            <v>The Reinsurance Company of Trinidad and Tobago Limited</v>
          </cell>
        </row>
        <row r="41">
          <cell r="C41" t="str">
            <v>The Western General Insurance Company Limited</v>
          </cell>
        </row>
        <row r="42">
          <cell r="C42" t="str">
            <v>Trinidad and Tobago Insurance Limited</v>
          </cell>
        </row>
        <row r="43">
          <cell r="C43" t="str">
            <v>United Insurance Company Limited</v>
          </cell>
        </row>
        <row r="44">
          <cell r="C44" t="str">
            <v>United Security Life Insurance Company Limited</v>
          </cell>
        </row>
      </sheetData>
      <sheetData sheetId="13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Schedule Listing"/>
      <sheetName val="1 Capital Ratios"/>
      <sheetName val="2 RWA Summary"/>
      <sheetName val="3 Capital"/>
      <sheetName val="3A Capital from Subs"/>
      <sheetName val="3B Supp. Subs. Info."/>
      <sheetName val="4 Allowance"/>
      <sheetName val="5 Sovereign"/>
      <sheetName val="6 PSEs"/>
      <sheetName val="7 MDBs"/>
      <sheetName val="8 Bank &amp; Sec. Firms LT"/>
      <sheetName val="8A Bank &amp; Sec. Firms ST"/>
      <sheetName val=" 9 Corp. &amp; Sec. firms LT"/>
      <sheetName val="9A Corp. &amp; Sec. Firms ST"/>
      <sheetName val="10 Commercial Real Estate"/>
      <sheetName val="11 Residential Real Estate"/>
      <sheetName val="12 Other Retail"/>
      <sheetName val="13 SBE Other Retail"/>
      <sheetName val="14 Private Equity"/>
      <sheetName val="15 Trading"/>
      <sheetName val="16 Securitization Calcn"/>
      <sheetName val="17 Other Assets"/>
      <sheetName val="18 Off-Balance Sheet"/>
      <sheetName val="19 Derivatives"/>
      <sheetName val="20 Securitization Banking book"/>
      <sheetName val="21 Market Risk - Foreign Exch."/>
      <sheetName val="21A Market  Risk - Trigger"/>
      <sheetName val="21B Market Risk - IRR Spec."/>
      <sheetName val="21C Market Risk - IRR Gen."/>
      <sheetName val="21D Market Risk - Equity &amp; Com."/>
      <sheetName val="21E Market Risk - Options"/>
      <sheetName val="22 Op Risk"/>
      <sheetName val="23 Obligor - Guarantor"/>
      <sheetName val="24 Reconciliation"/>
      <sheetName val="Lists"/>
      <sheetName val="Validations"/>
      <sheetName val="ASCII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>
        <row r="1">
          <cell r="C1" t="str">
            <v>Select Return Date</v>
          </cell>
        </row>
        <row r="2">
          <cell r="C2">
            <v>42766</v>
          </cell>
        </row>
        <row r="3">
          <cell r="C3">
            <v>42794</v>
          </cell>
        </row>
        <row r="4">
          <cell r="C4">
            <v>42825</v>
          </cell>
        </row>
        <row r="5">
          <cell r="C5">
            <v>42855</v>
          </cell>
        </row>
        <row r="6">
          <cell r="C6">
            <v>42886</v>
          </cell>
        </row>
        <row r="7">
          <cell r="C7">
            <v>42916</v>
          </cell>
        </row>
        <row r="8">
          <cell r="C8">
            <v>42947</v>
          </cell>
        </row>
        <row r="9">
          <cell r="C9">
            <v>42978</v>
          </cell>
        </row>
        <row r="10">
          <cell r="C10">
            <v>43008</v>
          </cell>
        </row>
        <row r="11">
          <cell r="C11">
            <v>43039</v>
          </cell>
        </row>
        <row r="12">
          <cell r="C12">
            <v>43069</v>
          </cell>
        </row>
        <row r="13">
          <cell r="C13">
            <v>43100</v>
          </cell>
        </row>
        <row r="14">
          <cell r="C14">
            <v>43131</v>
          </cell>
        </row>
        <row r="15">
          <cell r="C15">
            <v>43159</v>
          </cell>
        </row>
        <row r="16">
          <cell r="C16">
            <v>43190</v>
          </cell>
        </row>
        <row r="17">
          <cell r="C17">
            <v>43220</v>
          </cell>
        </row>
        <row r="18">
          <cell r="C18">
            <v>43251</v>
          </cell>
        </row>
        <row r="19">
          <cell r="C19">
            <v>43281</v>
          </cell>
        </row>
        <row r="20">
          <cell r="C20">
            <v>43312</v>
          </cell>
        </row>
        <row r="21">
          <cell r="C21">
            <v>43343</v>
          </cell>
        </row>
        <row r="22">
          <cell r="C22">
            <v>43373</v>
          </cell>
        </row>
        <row r="23">
          <cell r="C23">
            <v>43404</v>
          </cell>
        </row>
        <row r="24">
          <cell r="C24">
            <v>43434</v>
          </cell>
        </row>
        <row r="25">
          <cell r="C25">
            <v>43465</v>
          </cell>
        </row>
        <row r="26">
          <cell r="C26">
            <v>43496</v>
          </cell>
        </row>
        <row r="27">
          <cell r="C27">
            <v>43524</v>
          </cell>
        </row>
        <row r="28">
          <cell r="C28">
            <v>43555</v>
          </cell>
        </row>
        <row r="29">
          <cell r="C29">
            <v>43585</v>
          </cell>
        </row>
        <row r="30">
          <cell r="C30">
            <v>43616</v>
          </cell>
        </row>
        <row r="31">
          <cell r="C31">
            <v>43646</v>
          </cell>
        </row>
        <row r="32">
          <cell r="C32">
            <v>43677</v>
          </cell>
        </row>
        <row r="33">
          <cell r="C33">
            <v>43708</v>
          </cell>
        </row>
        <row r="34">
          <cell r="C34">
            <v>43738</v>
          </cell>
        </row>
        <row r="35">
          <cell r="C35">
            <v>43769</v>
          </cell>
        </row>
        <row r="36">
          <cell r="C36">
            <v>43799</v>
          </cell>
        </row>
        <row r="37">
          <cell r="C37">
            <v>43830</v>
          </cell>
        </row>
        <row r="38">
          <cell r="C38">
            <v>43861</v>
          </cell>
        </row>
        <row r="39">
          <cell r="C39">
            <v>43890</v>
          </cell>
        </row>
        <row r="40">
          <cell r="C40">
            <v>43921</v>
          </cell>
        </row>
        <row r="41">
          <cell r="C41">
            <v>43951</v>
          </cell>
        </row>
        <row r="42">
          <cell r="C42">
            <v>43982</v>
          </cell>
        </row>
        <row r="43">
          <cell r="C43">
            <v>44012</v>
          </cell>
        </row>
        <row r="44">
          <cell r="C44">
            <v>44043</v>
          </cell>
        </row>
        <row r="45">
          <cell r="C45">
            <v>44074</v>
          </cell>
        </row>
        <row r="46">
          <cell r="C46">
            <v>44104</v>
          </cell>
        </row>
        <row r="47">
          <cell r="C47">
            <v>44135</v>
          </cell>
        </row>
        <row r="48">
          <cell r="C48">
            <v>44165</v>
          </cell>
        </row>
        <row r="49">
          <cell r="C49">
            <v>44196</v>
          </cell>
        </row>
        <row r="50">
          <cell r="C50">
            <v>44227</v>
          </cell>
        </row>
        <row r="51">
          <cell r="C51">
            <v>44255</v>
          </cell>
        </row>
        <row r="52">
          <cell r="C52">
            <v>44286</v>
          </cell>
        </row>
        <row r="53">
          <cell r="C53">
            <v>44316</v>
          </cell>
        </row>
        <row r="54">
          <cell r="C54">
            <v>44347</v>
          </cell>
        </row>
        <row r="55">
          <cell r="C55">
            <v>44377</v>
          </cell>
        </row>
        <row r="56">
          <cell r="C56">
            <v>44408</v>
          </cell>
        </row>
        <row r="57">
          <cell r="C57">
            <v>44439</v>
          </cell>
        </row>
        <row r="58">
          <cell r="C58">
            <v>44469</v>
          </cell>
        </row>
        <row r="59">
          <cell r="C59">
            <v>44500</v>
          </cell>
        </row>
        <row r="60">
          <cell r="C60">
            <v>44530</v>
          </cell>
        </row>
        <row r="61">
          <cell r="C61">
            <v>44561</v>
          </cell>
        </row>
        <row r="62">
          <cell r="C62">
            <v>44592</v>
          </cell>
        </row>
        <row r="63">
          <cell r="C63">
            <v>44620</v>
          </cell>
        </row>
        <row r="64">
          <cell r="C64">
            <v>44651</v>
          </cell>
        </row>
        <row r="65">
          <cell r="C65">
            <v>44681</v>
          </cell>
        </row>
        <row r="66">
          <cell r="C66">
            <v>44712</v>
          </cell>
        </row>
        <row r="67">
          <cell r="C67">
            <v>44742</v>
          </cell>
        </row>
        <row r="68">
          <cell r="C68">
            <v>44773</v>
          </cell>
        </row>
        <row r="69">
          <cell r="C69">
            <v>44804</v>
          </cell>
        </row>
        <row r="70">
          <cell r="C70">
            <v>44834</v>
          </cell>
        </row>
        <row r="71">
          <cell r="C71">
            <v>44865</v>
          </cell>
        </row>
        <row r="72">
          <cell r="C72">
            <v>44895</v>
          </cell>
        </row>
        <row r="73">
          <cell r="C73">
            <v>44926</v>
          </cell>
        </row>
        <row r="74">
          <cell r="C74">
            <v>44957</v>
          </cell>
        </row>
        <row r="75">
          <cell r="C75">
            <v>44985</v>
          </cell>
        </row>
        <row r="76">
          <cell r="C76">
            <v>45016</v>
          </cell>
        </row>
        <row r="77">
          <cell r="C77">
            <v>45046</v>
          </cell>
        </row>
        <row r="78">
          <cell r="C78">
            <v>45077</v>
          </cell>
        </row>
        <row r="79">
          <cell r="C79">
            <v>45107</v>
          </cell>
        </row>
        <row r="80">
          <cell r="C80">
            <v>45138</v>
          </cell>
        </row>
        <row r="81">
          <cell r="C81">
            <v>45169</v>
          </cell>
        </row>
        <row r="82">
          <cell r="C82">
            <v>45199</v>
          </cell>
        </row>
        <row r="83">
          <cell r="C83">
            <v>45230</v>
          </cell>
        </row>
        <row r="84">
          <cell r="C84">
            <v>45260</v>
          </cell>
        </row>
        <row r="85">
          <cell r="C85">
            <v>45291</v>
          </cell>
        </row>
        <row r="86">
          <cell r="C86">
            <v>45322</v>
          </cell>
        </row>
        <row r="87">
          <cell r="C87">
            <v>45351</v>
          </cell>
        </row>
        <row r="88">
          <cell r="C88">
            <v>45382</v>
          </cell>
        </row>
        <row r="89">
          <cell r="C89">
            <v>45412</v>
          </cell>
        </row>
        <row r="90">
          <cell r="C90">
            <v>45443</v>
          </cell>
        </row>
        <row r="91">
          <cell r="C91">
            <v>45473</v>
          </cell>
        </row>
        <row r="92">
          <cell r="C92">
            <v>45504</v>
          </cell>
        </row>
        <row r="93">
          <cell r="C93">
            <v>45535</v>
          </cell>
        </row>
        <row r="94">
          <cell r="C94">
            <v>45565</v>
          </cell>
        </row>
        <row r="95">
          <cell r="C95">
            <v>45596</v>
          </cell>
        </row>
        <row r="96">
          <cell r="C96">
            <v>45626</v>
          </cell>
        </row>
        <row r="97">
          <cell r="C97">
            <v>45657</v>
          </cell>
        </row>
        <row r="98">
          <cell r="C98">
            <v>45688</v>
          </cell>
        </row>
        <row r="99">
          <cell r="C99">
            <v>45716</v>
          </cell>
        </row>
        <row r="100">
          <cell r="C100">
            <v>45747</v>
          </cell>
        </row>
        <row r="101">
          <cell r="C101">
            <v>45777</v>
          </cell>
        </row>
        <row r="102">
          <cell r="C102">
            <v>45808</v>
          </cell>
        </row>
        <row r="103">
          <cell r="C103">
            <v>45838</v>
          </cell>
        </row>
        <row r="104">
          <cell r="C104">
            <v>45869</v>
          </cell>
        </row>
        <row r="105">
          <cell r="C105">
            <v>45900</v>
          </cell>
        </row>
        <row r="106">
          <cell r="C106">
            <v>45930</v>
          </cell>
        </row>
        <row r="107">
          <cell r="C107">
            <v>45961</v>
          </cell>
        </row>
        <row r="108">
          <cell r="C108">
            <v>45991</v>
          </cell>
        </row>
        <row r="109">
          <cell r="C109">
            <v>46022</v>
          </cell>
        </row>
        <row r="110">
          <cell r="C110">
            <v>46053</v>
          </cell>
        </row>
        <row r="111">
          <cell r="C111">
            <v>46081</v>
          </cell>
        </row>
        <row r="112">
          <cell r="C112">
            <v>46112</v>
          </cell>
        </row>
        <row r="113">
          <cell r="C113">
            <v>46142</v>
          </cell>
        </row>
        <row r="114">
          <cell r="C114">
            <v>46173</v>
          </cell>
        </row>
        <row r="115">
          <cell r="C115">
            <v>46203</v>
          </cell>
        </row>
        <row r="116">
          <cell r="C116">
            <v>46234</v>
          </cell>
        </row>
        <row r="117">
          <cell r="C117">
            <v>46265</v>
          </cell>
        </row>
        <row r="118">
          <cell r="C118">
            <v>46295</v>
          </cell>
        </row>
        <row r="119">
          <cell r="C119">
            <v>46326</v>
          </cell>
        </row>
        <row r="120">
          <cell r="C120">
            <v>46356</v>
          </cell>
        </row>
        <row r="121">
          <cell r="C121">
            <v>46387</v>
          </cell>
        </row>
        <row r="122">
          <cell r="C122">
            <v>46418</v>
          </cell>
        </row>
        <row r="123">
          <cell r="C123">
            <v>46446</v>
          </cell>
        </row>
        <row r="124">
          <cell r="C124">
            <v>46477</v>
          </cell>
        </row>
        <row r="125">
          <cell r="C125">
            <v>46507</v>
          </cell>
        </row>
        <row r="126">
          <cell r="C126">
            <v>46538</v>
          </cell>
        </row>
        <row r="127">
          <cell r="C127">
            <v>46568</v>
          </cell>
        </row>
        <row r="128">
          <cell r="C128">
            <v>46599</v>
          </cell>
        </row>
        <row r="129">
          <cell r="C129">
            <v>46630</v>
          </cell>
        </row>
        <row r="130">
          <cell r="C130">
            <v>46660</v>
          </cell>
        </row>
        <row r="131">
          <cell r="C131">
            <v>46691</v>
          </cell>
        </row>
        <row r="132">
          <cell r="C132">
            <v>46721</v>
          </cell>
        </row>
        <row r="133">
          <cell r="C133">
            <v>46752</v>
          </cell>
        </row>
        <row r="134">
          <cell r="C134">
            <v>46783</v>
          </cell>
        </row>
        <row r="135">
          <cell r="C135">
            <v>46812</v>
          </cell>
        </row>
        <row r="136">
          <cell r="C136">
            <v>46843</v>
          </cell>
        </row>
        <row r="137">
          <cell r="C137">
            <v>46873</v>
          </cell>
        </row>
        <row r="138">
          <cell r="C138">
            <v>46904</v>
          </cell>
        </row>
        <row r="139">
          <cell r="C139">
            <v>46934</v>
          </cell>
        </row>
        <row r="140">
          <cell r="C140">
            <v>46965</v>
          </cell>
        </row>
        <row r="141">
          <cell r="C141">
            <v>46996</v>
          </cell>
        </row>
        <row r="142">
          <cell r="C142">
            <v>47026</v>
          </cell>
        </row>
        <row r="143">
          <cell r="C143">
            <v>47057</v>
          </cell>
        </row>
        <row r="144">
          <cell r="C144">
            <v>47087</v>
          </cell>
        </row>
        <row r="145">
          <cell r="C145">
            <v>47118</v>
          </cell>
        </row>
        <row r="146">
          <cell r="C146">
            <v>47149</v>
          </cell>
        </row>
        <row r="147">
          <cell r="C147">
            <v>47177</v>
          </cell>
        </row>
        <row r="148">
          <cell r="C148">
            <v>47208</v>
          </cell>
        </row>
        <row r="149">
          <cell r="C149">
            <v>47238</v>
          </cell>
        </row>
        <row r="150">
          <cell r="C150">
            <v>47269</v>
          </cell>
        </row>
        <row r="151">
          <cell r="C151">
            <v>47299</v>
          </cell>
        </row>
        <row r="152">
          <cell r="C152">
            <v>47330</v>
          </cell>
        </row>
        <row r="153">
          <cell r="C153">
            <v>47361</v>
          </cell>
        </row>
        <row r="154">
          <cell r="C154">
            <v>47391</v>
          </cell>
        </row>
        <row r="155">
          <cell r="C155">
            <v>47422</v>
          </cell>
        </row>
        <row r="156">
          <cell r="C156">
            <v>47452</v>
          </cell>
        </row>
        <row r="157">
          <cell r="C157">
            <v>47483</v>
          </cell>
        </row>
        <row r="158">
          <cell r="C158">
            <v>47514</v>
          </cell>
        </row>
        <row r="159">
          <cell r="C159">
            <v>47542</v>
          </cell>
        </row>
        <row r="160">
          <cell r="C160">
            <v>47573</v>
          </cell>
        </row>
        <row r="161">
          <cell r="C161">
            <v>47603</v>
          </cell>
        </row>
        <row r="162">
          <cell r="C162">
            <v>47634</v>
          </cell>
        </row>
        <row r="163">
          <cell r="C163">
            <v>47664</v>
          </cell>
        </row>
        <row r="164">
          <cell r="C164">
            <v>47695</v>
          </cell>
        </row>
        <row r="165">
          <cell r="C165">
            <v>47726</v>
          </cell>
        </row>
        <row r="166">
          <cell r="C166">
            <v>47756</v>
          </cell>
        </row>
        <row r="167">
          <cell r="C167">
            <v>47787</v>
          </cell>
        </row>
        <row r="168">
          <cell r="C168">
            <v>47817</v>
          </cell>
        </row>
        <row r="169">
          <cell r="C169">
            <v>47848</v>
          </cell>
        </row>
        <row r="170">
          <cell r="C170">
            <v>47879</v>
          </cell>
        </row>
        <row r="171">
          <cell r="C171">
            <v>47907</v>
          </cell>
        </row>
        <row r="172">
          <cell r="C172">
            <v>47938</v>
          </cell>
        </row>
        <row r="173">
          <cell r="C173">
            <v>47968</v>
          </cell>
        </row>
        <row r="174">
          <cell r="C174">
            <v>47999</v>
          </cell>
        </row>
        <row r="175">
          <cell r="C175">
            <v>48029</v>
          </cell>
        </row>
        <row r="176">
          <cell r="C176">
            <v>48060</v>
          </cell>
        </row>
        <row r="177">
          <cell r="C177">
            <v>48091</v>
          </cell>
        </row>
        <row r="178">
          <cell r="C178">
            <v>48121</v>
          </cell>
        </row>
        <row r="179">
          <cell r="C179">
            <v>48152</v>
          </cell>
        </row>
        <row r="180">
          <cell r="C180">
            <v>48182</v>
          </cell>
        </row>
        <row r="181">
          <cell r="C181">
            <v>48213</v>
          </cell>
        </row>
        <row r="182">
          <cell r="C182">
            <v>48244</v>
          </cell>
        </row>
        <row r="183">
          <cell r="C183">
            <v>48273</v>
          </cell>
        </row>
        <row r="184">
          <cell r="C184">
            <v>48304</v>
          </cell>
        </row>
        <row r="185">
          <cell r="C185">
            <v>48334</v>
          </cell>
        </row>
        <row r="186">
          <cell r="C186">
            <v>48365</v>
          </cell>
        </row>
        <row r="187">
          <cell r="C187">
            <v>48395</v>
          </cell>
        </row>
        <row r="188">
          <cell r="C188">
            <v>48426</v>
          </cell>
        </row>
        <row r="189">
          <cell r="C189">
            <v>48457</v>
          </cell>
        </row>
        <row r="190">
          <cell r="C190">
            <v>48487</v>
          </cell>
        </row>
        <row r="191">
          <cell r="C191">
            <v>48518</v>
          </cell>
        </row>
        <row r="192">
          <cell r="C192">
            <v>48548</v>
          </cell>
        </row>
        <row r="193">
          <cell r="C193">
            <v>48579</v>
          </cell>
        </row>
        <row r="194">
          <cell r="C194">
            <v>48610</v>
          </cell>
        </row>
        <row r="195">
          <cell r="C195">
            <v>48638</v>
          </cell>
        </row>
        <row r="196">
          <cell r="C196">
            <v>48669</v>
          </cell>
        </row>
        <row r="197">
          <cell r="C197">
            <v>48699</v>
          </cell>
        </row>
        <row r="198">
          <cell r="C198">
            <v>48730</v>
          </cell>
        </row>
        <row r="199">
          <cell r="C199">
            <v>48760</v>
          </cell>
        </row>
        <row r="200">
          <cell r="C200">
            <v>48791</v>
          </cell>
        </row>
        <row r="201">
          <cell r="C201">
            <v>48822</v>
          </cell>
        </row>
        <row r="202">
          <cell r="C202">
            <v>48852</v>
          </cell>
        </row>
        <row r="203">
          <cell r="C203">
            <v>48883</v>
          </cell>
        </row>
        <row r="204">
          <cell r="C204">
            <v>48913</v>
          </cell>
        </row>
        <row r="205">
          <cell r="C205">
            <v>48944</v>
          </cell>
        </row>
        <row r="206">
          <cell r="C206">
            <v>48975</v>
          </cell>
        </row>
        <row r="207">
          <cell r="C207">
            <v>49003</v>
          </cell>
        </row>
        <row r="208">
          <cell r="C208">
            <v>49034</v>
          </cell>
        </row>
        <row r="209">
          <cell r="C209">
            <v>49064</v>
          </cell>
        </row>
        <row r="210">
          <cell r="C210">
            <v>49095</v>
          </cell>
        </row>
        <row r="211">
          <cell r="C211">
            <v>49125</v>
          </cell>
        </row>
        <row r="212">
          <cell r="C212">
            <v>49156</v>
          </cell>
        </row>
        <row r="213">
          <cell r="C213">
            <v>49187</v>
          </cell>
        </row>
        <row r="214">
          <cell r="C214">
            <v>49217</v>
          </cell>
        </row>
        <row r="215">
          <cell r="C215">
            <v>49248</v>
          </cell>
        </row>
        <row r="216">
          <cell r="C216">
            <v>49278</v>
          </cell>
        </row>
        <row r="217">
          <cell r="C217">
            <v>49309</v>
          </cell>
        </row>
        <row r="218">
          <cell r="C218">
            <v>49340</v>
          </cell>
        </row>
        <row r="219">
          <cell r="C219">
            <v>49368</v>
          </cell>
        </row>
        <row r="220">
          <cell r="C220">
            <v>49399</v>
          </cell>
        </row>
        <row r="221">
          <cell r="C221">
            <v>49429</v>
          </cell>
        </row>
        <row r="222">
          <cell r="C222">
            <v>49460</v>
          </cell>
        </row>
        <row r="223">
          <cell r="C223">
            <v>49490</v>
          </cell>
        </row>
        <row r="224">
          <cell r="C224">
            <v>49521</v>
          </cell>
        </row>
        <row r="225">
          <cell r="C225">
            <v>49552</v>
          </cell>
        </row>
        <row r="226">
          <cell r="C226">
            <v>49582</v>
          </cell>
        </row>
        <row r="227">
          <cell r="C227">
            <v>49613</v>
          </cell>
        </row>
        <row r="228">
          <cell r="C228">
            <v>49643</v>
          </cell>
        </row>
        <row r="229">
          <cell r="C229">
            <v>49674</v>
          </cell>
        </row>
        <row r="230">
          <cell r="C230">
            <v>49705</v>
          </cell>
        </row>
        <row r="231">
          <cell r="C231">
            <v>49734</v>
          </cell>
        </row>
        <row r="232">
          <cell r="C232">
            <v>49765</v>
          </cell>
        </row>
        <row r="233">
          <cell r="C233">
            <v>49795</v>
          </cell>
        </row>
        <row r="234">
          <cell r="C234">
            <v>49826</v>
          </cell>
        </row>
        <row r="235">
          <cell r="C235">
            <v>49856</v>
          </cell>
        </row>
        <row r="236">
          <cell r="C236">
            <v>49887</v>
          </cell>
        </row>
        <row r="237">
          <cell r="C237">
            <v>49918</v>
          </cell>
        </row>
        <row r="238">
          <cell r="C238">
            <v>49948</v>
          </cell>
        </row>
        <row r="239">
          <cell r="C239">
            <v>49979</v>
          </cell>
        </row>
        <row r="240">
          <cell r="C240">
            <v>50009</v>
          </cell>
        </row>
        <row r="241">
          <cell r="C241">
            <v>50040</v>
          </cell>
        </row>
      </sheetData>
      <sheetData sheetId="35"/>
      <sheetData sheetId="36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hyperlink" Target="https://www.central-bank.org.tt/cbtt_storage/2025/09/cb120-LMT-instructions-for-completion-september-2025.pdf" TargetMode="External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6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tabColor rgb="FFC00000"/>
  </sheetPr>
  <dimension ref="A1:M80"/>
  <sheetViews>
    <sheetView showGridLines="0" tabSelected="1" topLeftCell="B1" workbookViewId="0">
      <selection activeCell="C7" sqref="C7:J7"/>
    </sheetView>
  </sheetViews>
  <sheetFormatPr defaultColWidth="0" defaultRowHeight="15" customHeight="1" zeroHeight="1" x14ac:dyDescent="0.35"/>
  <cols>
    <col min="1" max="1" width="9" customWidth="1"/>
    <col min="2" max="2" width="9.08984375" customWidth="1"/>
    <col min="3" max="3" width="16.54296875" customWidth="1"/>
    <col min="4" max="4" width="14.6328125" customWidth="1"/>
    <col min="5" max="5" width="18.90625" customWidth="1"/>
    <col min="6" max="6" width="16.6328125" customWidth="1"/>
    <col min="7" max="7" width="16.90625" customWidth="1"/>
    <col min="8" max="8" width="9.08984375" customWidth="1"/>
    <col min="9" max="10" width="15" customWidth="1"/>
    <col min="11" max="12" width="9.08984375" customWidth="1"/>
    <col min="13" max="13" width="20.90625" hidden="1" customWidth="1"/>
    <col min="14" max="16384" width="9.08984375" hidden="1"/>
  </cols>
  <sheetData>
    <row r="1" spans="1:12" ht="14.5" x14ac:dyDescent="0.35">
      <c r="A1" s="34"/>
      <c r="B1" s="34"/>
      <c r="C1" s="34"/>
      <c r="D1" s="34"/>
      <c r="E1" s="34"/>
      <c r="F1" s="34"/>
      <c r="G1" s="34"/>
      <c r="H1" s="34"/>
      <c r="I1" s="34"/>
      <c r="J1" s="34"/>
      <c r="K1" s="34"/>
      <c r="L1" s="34"/>
    </row>
    <row r="2" spans="1:12" ht="22.25" customHeight="1" x14ac:dyDescent="0.45">
      <c r="A2" s="34"/>
      <c r="B2" s="35"/>
      <c r="C2" s="174" t="s">
        <v>69</v>
      </c>
      <c r="D2" s="174"/>
      <c r="E2" s="174"/>
      <c r="F2" s="174"/>
      <c r="G2" s="174"/>
      <c r="H2" s="174"/>
      <c r="I2" s="174"/>
      <c r="J2" s="174"/>
      <c r="K2" s="34"/>
      <c r="L2" s="34"/>
    </row>
    <row r="3" spans="1:12" ht="22.25" customHeight="1" x14ac:dyDescent="0.45">
      <c r="A3" s="34"/>
      <c r="B3" s="35"/>
      <c r="C3" s="175" t="s">
        <v>499</v>
      </c>
      <c r="D3" s="175"/>
      <c r="E3" s="175"/>
      <c r="F3" s="175"/>
      <c r="G3" s="175"/>
      <c r="H3" s="175"/>
      <c r="I3" s="175"/>
      <c r="J3" s="175"/>
      <c r="K3" s="34"/>
      <c r="L3" s="34"/>
    </row>
    <row r="4" spans="1:12" ht="22.25" customHeight="1" x14ac:dyDescent="0.45">
      <c r="A4" s="34"/>
      <c r="B4" s="35"/>
      <c r="C4" s="174" t="s">
        <v>70</v>
      </c>
      <c r="D4" s="174"/>
      <c r="E4" s="174"/>
      <c r="F4" s="174"/>
      <c r="G4" s="174"/>
      <c r="H4" s="174"/>
      <c r="I4" s="174"/>
      <c r="J4" s="174"/>
      <c r="K4" s="34"/>
      <c r="L4" s="34"/>
    </row>
    <row r="5" spans="1:12" ht="22.25" customHeight="1" x14ac:dyDescent="0.45">
      <c r="A5" s="34"/>
      <c r="B5" s="35"/>
      <c r="C5" s="174" t="s">
        <v>346</v>
      </c>
      <c r="D5" s="174"/>
      <c r="E5" s="174"/>
      <c r="F5" s="174"/>
      <c r="G5" s="174"/>
      <c r="H5" s="174"/>
      <c r="I5" s="174"/>
      <c r="J5" s="174"/>
      <c r="K5" s="34"/>
      <c r="L5" s="34"/>
    </row>
    <row r="6" spans="1:12" ht="22.25" customHeight="1" x14ac:dyDescent="0.35">
      <c r="A6" s="34"/>
      <c r="B6" s="35"/>
      <c r="C6" s="183" t="s">
        <v>71</v>
      </c>
      <c r="D6" s="183"/>
      <c r="E6" s="183"/>
      <c r="F6" s="183"/>
      <c r="G6" s="183"/>
      <c r="H6" s="183"/>
      <c r="I6" s="183"/>
      <c r="J6" s="183"/>
      <c r="K6" s="34"/>
      <c r="L6" s="34"/>
    </row>
    <row r="7" spans="1:12" ht="22.25" customHeight="1" x14ac:dyDescent="0.55000000000000004">
      <c r="A7" s="34"/>
      <c r="B7" s="35"/>
      <c r="C7" s="184"/>
      <c r="D7" s="184"/>
      <c r="E7" s="184"/>
      <c r="F7" s="184"/>
      <c r="G7" s="184"/>
      <c r="H7" s="184"/>
      <c r="I7" s="184"/>
      <c r="J7" s="184"/>
      <c r="K7" s="117" t="e">
        <f>VLOOKUP($C$7,Institution_Codes!$A$2:$B$35,2,FALSE)</f>
        <v>#N/A</v>
      </c>
      <c r="L7" s="34"/>
    </row>
    <row r="8" spans="1:12" ht="22.25" customHeight="1" thickBot="1" x14ac:dyDescent="0.5">
      <c r="A8" s="34"/>
      <c r="B8" s="35"/>
      <c r="C8" s="185" t="s">
        <v>134</v>
      </c>
      <c r="D8" s="185"/>
      <c r="E8" s="185"/>
      <c r="F8" s="185"/>
      <c r="G8" s="185"/>
      <c r="H8" s="185"/>
      <c r="I8" s="185"/>
      <c r="J8" s="185"/>
      <c r="K8" s="34"/>
      <c r="L8" s="34"/>
    </row>
    <row r="9" spans="1:12" ht="22.25" customHeight="1" thickBot="1" x14ac:dyDescent="0.55000000000000004">
      <c r="A9" s="34"/>
      <c r="B9" s="35"/>
      <c r="C9" s="176" t="s">
        <v>135</v>
      </c>
      <c r="D9" s="176"/>
      <c r="E9" s="177"/>
      <c r="F9" s="178"/>
      <c r="G9" s="179"/>
      <c r="H9" s="180"/>
      <c r="I9" s="181"/>
      <c r="J9" s="181"/>
      <c r="K9" s="34"/>
      <c r="L9" s="34"/>
    </row>
    <row r="10" spans="1:12" ht="22.25" customHeight="1" thickBot="1" x14ac:dyDescent="0.55000000000000004">
      <c r="A10" s="34"/>
      <c r="B10" s="35"/>
      <c r="C10" s="36"/>
      <c r="D10" s="36"/>
      <c r="E10" s="37" t="s">
        <v>73</v>
      </c>
      <c r="F10" s="178"/>
      <c r="G10" s="179"/>
      <c r="H10" s="36"/>
      <c r="I10" s="36"/>
      <c r="J10" s="36"/>
      <c r="K10" s="34"/>
      <c r="L10" s="34"/>
    </row>
    <row r="11" spans="1:12" ht="22.25" customHeight="1" x14ac:dyDescent="0.45">
      <c r="A11" s="34"/>
      <c r="B11" s="35"/>
      <c r="C11" s="185" t="s">
        <v>136</v>
      </c>
      <c r="D11" s="185"/>
      <c r="E11" s="185"/>
      <c r="F11" s="185"/>
      <c r="G11" s="185"/>
      <c r="H11" s="185"/>
      <c r="I11" s="185"/>
      <c r="J11" s="185"/>
      <c r="K11" s="34"/>
      <c r="L11" s="34"/>
    </row>
    <row r="12" spans="1:12" ht="22.25" customHeight="1" x14ac:dyDescent="0.45">
      <c r="A12" s="34"/>
      <c r="B12" s="35"/>
      <c r="C12" s="38"/>
      <c r="D12" s="38"/>
      <c r="E12" s="182"/>
      <c r="F12" s="182"/>
      <c r="G12" s="182"/>
      <c r="H12" s="182"/>
      <c r="I12" s="38"/>
      <c r="J12" s="38"/>
      <c r="K12" s="34"/>
      <c r="L12" s="34"/>
    </row>
    <row r="13" spans="1:12" ht="22.25" customHeight="1" x14ac:dyDescent="0.35">
      <c r="A13" s="34"/>
      <c r="B13" s="34"/>
      <c r="C13" s="36"/>
      <c r="D13" s="36"/>
      <c r="E13" s="181" t="s">
        <v>137</v>
      </c>
      <c r="F13" s="181"/>
      <c r="G13" s="181"/>
      <c r="H13" s="181"/>
      <c r="I13" s="36"/>
      <c r="J13" s="36"/>
      <c r="K13" s="34"/>
      <c r="L13" s="34"/>
    </row>
    <row r="14" spans="1:12" ht="14.5" x14ac:dyDescent="0.35">
      <c r="A14" s="34"/>
      <c r="B14" s="34"/>
      <c r="C14" s="34"/>
      <c r="D14" s="34"/>
      <c r="E14" s="34"/>
      <c r="F14" s="34"/>
      <c r="G14" s="34"/>
      <c r="H14" s="34"/>
      <c r="I14" s="34"/>
      <c r="J14" s="34"/>
      <c r="K14" s="34"/>
      <c r="L14" s="34"/>
    </row>
    <row r="15" spans="1:12" ht="14.5" hidden="1" x14ac:dyDescent="0.35"/>
    <row r="16" spans="1:12" ht="14.5" hidden="1" x14ac:dyDescent="0.35"/>
    <row r="17" ht="14.5" hidden="1" x14ac:dyDescent="0.35"/>
    <row r="18" ht="14.5" hidden="1" x14ac:dyDescent="0.35"/>
    <row r="19" ht="14.5" hidden="1" x14ac:dyDescent="0.35"/>
    <row r="20" ht="14.5" hidden="1" x14ac:dyDescent="0.35"/>
    <row r="21" ht="14.5" hidden="1" x14ac:dyDescent="0.35"/>
    <row r="22" ht="14.5" hidden="1" x14ac:dyDescent="0.35"/>
    <row r="23" ht="14.5" hidden="1" x14ac:dyDescent="0.35"/>
    <row r="24" ht="14.5" hidden="1" x14ac:dyDescent="0.35"/>
    <row r="25" ht="14.5" hidden="1" x14ac:dyDescent="0.35"/>
    <row r="26" ht="14.5" hidden="1" x14ac:dyDescent="0.35"/>
    <row r="27" ht="14.5" hidden="1" x14ac:dyDescent="0.35"/>
    <row r="28" ht="14.5" hidden="1" x14ac:dyDescent="0.35"/>
    <row r="29" ht="14.5" hidden="1" x14ac:dyDescent="0.35"/>
    <row r="30" ht="14.5" hidden="1" x14ac:dyDescent="0.35"/>
    <row r="31" ht="14.5" hidden="1" x14ac:dyDescent="0.35"/>
    <row r="32" ht="14.5" hidden="1" x14ac:dyDescent="0.35"/>
    <row r="33" ht="14.5" hidden="1" x14ac:dyDescent="0.35"/>
    <row r="34" ht="14.5" hidden="1" x14ac:dyDescent="0.35"/>
    <row r="35" ht="14.5" hidden="1" x14ac:dyDescent="0.35"/>
    <row r="36" ht="14.5" hidden="1" x14ac:dyDescent="0.35"/>
    <row r="37" ht="14.5" hidden="1" x14ac:dyDescent="0.35"/>
    <row r="38" ht="14.5" hidden="1" x14ac:dyDescent="0.35"/>
    <row r="39" ht="14.5" hidden="1" x14ac:dyDescent="0.35"/>
    <row r="40" ht="14.5" hidden="1" x14ac:dyDescent="0.35"/>
    <row r="41" ht="14.5" hidden="1" x14ac:dyDescent="0.35"/>
    <row r="42" ht="14.5" hidden="1" x14ac:dyDescent="0.35"/>
    <row r="43" ht="14.5" hidden="1" x14ac:dyDescent="0.35"/>
    <row r="44" ht="14.5" hidden="1" x14ac:dyDescent="0.35"/>
    <row r="45" ht="14.5" hidden="1" x14ac:dyDescent="0.35"/>
    <row r="46" ht="14.5" hidden="1" x14ac:dyDescent="0.35"/>
    <row r="47" ht="14.5" hidden="1" x14ac:dyDescent="0.35"/>
    <row r="48" ht="14.5" hidden="1" x14ac:dyDescent="0.35"/>
    <row r="49" ht="14.5" hidden="1" x14ac:dyDescent="0.35"/>
    <row r="50" ht="14.5" hidden="1" x14ac:dyDescent="0.35"/>
    <row r="51" ht="14.5" hidden="1" x14ac:dyDescent="0.35"/>
    <row r="52" ht="14.5" hidden="1" x14ac:dyDescent="0.35"/>
    <row r="53" ht="14.5" hidden="1" x14ac:dyDescent="0.35"/>
    <row r="54" ht="14.5" hidden="1" x14ac:dyDescent="0.35"/>
    <row r="55" ht="14.5" hidden="1" x14ac:dyDescent="0.35"/>
    <row r="56" ht="14.5" hidden="1" x14ac:dyDescent="0.35"/>
    <row r="57" ht="14.5" hidden="1" x14ac:dyDescent="0.35"/>
    <row r="58" ht="14.5" hidden="1" x14ac:dyDescent="0.35"/>
    <row r="59" ht="14.5" hidden="1" x14ac:dyDescent="0.35"/>
    <row r="60" ht="14.5" hidden="1" x14ac:dyDescent="0.35"/>
    <row r="61" ht="14.5" hidden="1" x14ac:dyDescent="0.35"/>
    <row r="62" ht="14.5" hidden="1" x14ac:dyDescent="0.35"/>
    <row r="63" ht="14.5" hidden="1" x14ac:dyDescent="0.35"/>
    <row r="64" ht="14.5" hidden="1" x14ac:dyDescent="0.35"/>
    <row r="65" ht="14.5" hidden="1" x14ac:dyDescent="0.35"/>
    <row r="66" ht="14.5" hidden="1" x14ac:dyDescent="0.35"/>
    <row r="67" ht="14.5" hidden="1" x14ac:dyDescent="0.35"/>
    <row r="68" ht="14.5" hidden="1" x14ac:dyDescent="0.35"/>
    <row r="69" ht="14.5" hidden="1" x14ac:dyDescent="0.35"/>
    <row r="70" ht="14.5" hidden="1" x14ac:dyDescent="0.35"/>
    <row r="71" ht="14.5" hidden="1" x14ac:dyDescent="0.35"/>
    <row r="72" ht="14.5" hidden="1" x14ac:dyDescent="0.35"/>
    <row r="73" ht="14.5" hidden="1" x14ac:dyDescent="0.35"/>
    <row r="74" ht="14.5" hidden="1" x14ac:dyDescent="0.35"/>
    <row r="75" ht="14.5" hidden="1" x14ac:dyDescent="0.35"/>
    <row r="76" ht="14.5" hidden="1" x14ac:dyDescent="0.35"/>
    <row r="77" ht="14.5" hidden="1" x14ac:dyDescent="0.35"/>
    <row r="78" ht="14.5" hidden="1" x14ac:dyDescent="0.35"/>
    <row r="79" ht="14.5" hidden="1" x14ac:dyDescent="0.35"/>
    <row r="80" ht="14.5" hidden="1" x14ac:dyDescent="0.35"/>
  </sheetData>
  <sheetProtection algorithmName="SHA-512" hashValue="PWZthXd3XmsKcMnYQ/dYBJLi3qxqSmBc+8PsMQ3hzyYgWK+VrwRVRJ9s7eEgJEmGGPIdHLjkN/MWU1uskq5PFA==" saltValue="Fxyt8O1//T8qNCViB5aJgg==" spinCount="100000" sheet="1" selectLockedCells="1"/>
  <mergeCells count="14">
    <mergeCell ref="E12:H12"/>
    <mergeCell ref="E13:H13"/>
    <mergeCell ref="F10:G10"/>
    <mergeCell ref="C4:J4"/>
    <mergeCell ref="C5:J5"/>
    <mergeCell ref="C6:J6"/>
    <mergeCell ref="C7:J7"/>
    <mergeCell ref="C8:J8"/>
    <mergeCell ref="C11:J11"/>
    <mergeCell ref="C2:J2"/>
    <mergeCell ref="C3:J3"/>
    <mergeCell ref="C9:E9"/>
    <mergeCell ref="F9:G9"/>
    <mergeCell ref="H9:J9"/>
  </mergeCells>
  <dataValidations count="2">
    <dataValidation type="list" allowBlank="1" showInputMessage="1" showErrorMessage="1" sqref="C12:C13">
      <formula1>$C$7:$C$12</formula1>
    </dataValidation>
    <dataValidation type="date" allowBlank="1" showInputMessage="1" showErrorMessage="1" sqref="C12:C13">
      <formula1>41275</formula1>
      <formula2>46022</formula2>
    </dataValidation>
  </dataValidations>
  <pageMargins left="0.7" right="0.7" top="0.75" bottom="0.75" header="0.3" footer="0.3"/>
  <pageSetup orientation="portrait" r:id="rId1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>
          <x14:formula1>
            <xm:f>Institution_Codes!$H$1:$H$29</xm:f>
          </x14:formula1>
          <xm:sqref>F10:G10</xm:sqref>
        </x14:dataValidation>
        <x14:dataValidation type="list" allowBlank="1" showInputMessage="1" showErrorMessage="1">
          <x14:formula1>
            <xm:f>Institution_Codes!$A$1:$A$35</xm:f>
          </x14:formula1>
          <xm:sqref>C7:J7</xm:sqref>
        </x14:dataValidation>
        <x14:dataValidation type="list" allowBlank="1" showInputMessage="1" showErrorMessage="1">
          <x14:formula1>
            <xm:f>Institution_Codes!$D$1:$D$13</xm:f>
          </x14:formula1>
          <xm:sqref>F9:G9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M35"/>
  <sheetViews>
    <sheetView workbookViewId="0">
      <selection activeCell="M4" sqref="M4"/>
    </sheetView>
  </sheetViews>
  <sheetFormatPr defaultRowHeight="14.5" x14ac:dyDescent="0.35"/>
  <cols>
    <col min="1" max="1" width="49.453125" bestFit="1" customWidth="1"/>
    <col min="13" max="13" width="39.54296875" customWidth="1"/>
  </cols>
  <sheetData>
    <row r="1" spans="1:13" x14ac:dyDescent="0.35">
      <c r="A1" t="s">
        <v>72</v>
      </c>
      <c r="B1" t="s">
        <v>104</v>
      </c>
      <c r="D1" t="s">
        <v>273</v>
      </c>
      <c r="H1" t="s">
        <v>274</v>
      </c>
      <c r="K1" t="s">
        <v>155</v>
      </c>
      <c r="M1" t="s">
        <v>339</v>
      </c>
    </row>
    <row r="2" spans="1:13" x14ac:dyDescent="0.35">
      <c r="A2" t="s">
        <v>74</v>
      </c>
      <c r="B2" t="s">
        <v>292</v>
      </c>
      <c r="D2" t="s">
        <v>105</v>
      </c>
      <c r="E2">
        <v>1</v>
      </c>
      <c r="H2">
        <v>2023</v>
      </c>
      <c r="I2">
        <v>23</v>
      </c>
      <c r="J2">
        <v>2023</v>
      </c>
      <c r="K2" t="s">
        <v>254</v>
      </c>
      <c r="M2" t="s">
        <v>340</v>
      </c>
    </row>
    <row r="3" spans="1:13" ht="29" x14ac:dyDescent="0.35">
      <c r="A3" t="s">
        <v>75</v>
      </c>
      <c r="B3" t="s">
        <v>293</v>
      </c>
      <c r="D3" t="s">
        <v>106</v>
      </c>
      <c r="E3">
        <v>2</v>
      </c>
      <c r="H3">
        <v>2024</v>
      </c>
      <c r="I3">
        <v>24</v>
      </c>
      <c r="J3">
        <v>2024</v>
      </c>
      <c r="K3" t="s">
        <v>156</v>
      </c>
      <c r="M3" s="86" t="s">
        <v>344</v>
      </c>
    </row>
    <row r="4" spans="1:13" ht="43.5" x14ac:dyDescent="0.35">
      <c r="A4" t="s">
        <v>76</v>
      </c>
      <c r="B4" t="s">
        <v>312</v>
      </c>
      <c r="D4" t="s">
        <v>107</v>
      </c>
      <c r="E4">
        <v>3</v>
      </c>
      <c r="H4">
        <v>2025</v>
      </c>
      <c r="I4">
        <v>25</v>
      </c>
      <c r="J4">
        <v>2025</v>
      </c>
      <c r="K4" t="s">
        <v>157</v>
      </c>
      <c r="M4" s="87" t="s">
        <v>345</v>
      </c>
    </row>
    <row r="5" spans="1:13" x14ac:dyDescent="0.35">
      <c r="A5" t="s">
        <v>77</v>
      </c>
      <c r="B5" t="s">
        <v>108</v>
      </c>
      <c r="D5" t="s">
        <v>109</v>
      </c>
      <c r="E5">
        <v>4</v>
      </c>
      <c r="H5">
        <v>2026</v>
      </c>
      <c r="I5">
        <v>26</v>
      </c>
      <c r="J5">
        <v>2026</v>
      </c>
      <c r="K5" t="s">
        <v>158</v>
      </c>
    </row>
    <row r="6" spans="1:13" x14ac:dyDescent="0.35">
      <c r="A6" t="s">
        <v>78</v>
      </c>
      <c r="B6" t="s">
        <v>110</v>
      </c>
      <c r="D6" t="s">
        <v>111</v>
      </c>
      <c r="E6">
        <v>5</v>
      </c>
      <c r="H6">
        <v>2027</v>
      </c>
      <c r="I6">
        <v>27</v>
      </c>
      <c r="J6">
        <v>2027</v>
      </c>
      <c r="K6" t="s">
        <v>159</v>
      </c>
    </row>
    <row r="7" spans="1:13" x14ac:dyDescent="0.35">
      <c r="A7" t="s">
        <v>79</v>
      </c>
      <c r="B7" t="s">
        <v>112</v>
      </c>
      <c r="D7" t="s">
        <v>113</v>
      </c>
      <c r="E7">
        <v>6</v>
      </c>
      <c r="H7">
        <v>2028</v>
      </c>
      <c r="I7">
        <v>28</v>
      </c>
      <c r="J7">
        <v>2028</v>
      </c>
      <c r="K7" t="s">
        <v>160</v>
      </c>
    </row>
    <row r="8" spans="1:13" x14ac:dyDescent="0.35">
      <c r="A8" t="s">
        <v>80</v>
      </c>
      <c r="B8" t="s">
        <v>114</v>
      </c>
      <c r="D8" t="s">
        <v>115</v>
      </c>
      <c r="E8">
        <v>7</v>
      </c>
      <c r="H8">
        <v>2029</v>
      </c>
      <c r="I8">
        <v>29</v>
      </c>
      <c r="J8">
        <v>2029</v>
      </c>
      <c r="K8" t="s">
        <v>161</v>
      </c>
    </row>
    <row r="9" spans="1:13" x14ac:dyDescent="0.35">
      <c r="A9" t="s">
        <v>81</v>
      </c>
      <c r="B9" t="s">
        <v>300</v>
      </c>
      <c r="D9" t="s">
        <v>116</v>
      </c>
      <c r="E9">
        <v>8</v>
      </c>
      <c r="H9">
        <v>2030</v>
      </c>
      <c r="I9">
        <v>30</v>
      </c>
      <c r="J9">
        <v>2030</v>
      </c>
      <c r="K9" t="s">
        <v>162</v>
      </c>
    </row>
    <row r="10" spans="1:13" x14ac:dyDescent="0.35">
      <c r="A10" t="s">
        <v>82</v>
      </c>
      <c r="B10" t="s">
        <v>117</v>
      </c>
      <c r="D10" t="s">
        <v>118</v>
      </c>
      <c r="E10">
        <v>9</v>
      </c>
      <c r="H10">
        <v>2031</v>
      </c>
      <c r="I10">
        <v>31</v>
      </c>
      <c r="J10">
        <v>2031</v>
      </c>
      <c r="K10" t="s">
        <v>163</v>
      </c>
    </row>
    <row r="11" spans="1:13" x14ac:dyDescent="0.35">
      <c r="A11" t="s">
        <v>83</v>
      </c>
      <c r="B11" t="s">
        <v>119</v>
      </c>
      <c r="D11" t="s">
        <v>120</v>
      </c>
      <c r="E11">
        <v>10</v>
      </c>
      <c r="H11">
        <v>2032</v>
      </c>
      <c r="I11">
        <v>32</v>
      </c>
      <c r="J11">
        <v>2032</v>
      </c>
      <c r="K11" t="s">
        <v>164</v>
      </c>
    </row>
    <row r="12" spans="1:13" x14ac:dyDescent="0.35">
      <c r="A12" t="s">
        <v>84</v>
      </c>
      <c r="B12" t="s">
        <v>121</v>
      </c>
      <c r="D12" t="s">
        <v>122</v>
      </c>
      <c r="E12">
        <v>11</v>
      </c>
      <c r="H12">
        <v>2033</v>
      </c>
      <c r="I12">
        <v>33</v>
      </c>
      <c r="J12">
        <v>2033</v>
      </c>
      <c r="K12" t="s">
        <v>165</v>
      </c>
    </row>
    <row r="13" spans="1:13" x14ac:dyDescent="0.35">
      <c r="A13" t="s">
        <v>85</v>
      </c>
      <c r="B13" t="s">
        <v>301</v>
      </c>
      <c r="D13" t="s">
        <v>123</v>
      </c>
      <c r="E13">
        <v>12</v>
      </c>
      <c r="H13">
        <v>2034</v>
      </c>
      <c r="I13">
        <v>34</v>
      </c>
      <c r="J13">
        <v>2034</v>
      </c>
      <c r="K13" t="s">
        <v>166</v>
      </c>
    </row>
    <row r="14" spans="1:13" x14ac:dyDescent="0.35">
      <c r="A14" t="s">
        <v>86</v>
      </c>
      <c r="B14" t="s">
        <v>295</v>
      </c>
      <c r="H14">
        <v>2035</v>
      </c>
      <c r="I14">
        <v>35</v>
      </c>
      <c r="J14">
        <v>2035</v>
      </c>
      <c r="K14" t="s">
        <v>167</v>
      </c>
    </row>
    <row r="15" spans="1:13" x14ac:dyDescent="0.35">
      <c r="A15" t="s">
        <v>87</v>
      </c>
      <c r="B15" t="s">
        <v>294</v>
      </c>
      <c r="H15">
        <v>2036</v>
      </c>
      <c r="I15">
        <v>36</v>
      </c>
      <c r="J15">
        <v>2036</v>
      </c>
      <c r="K15" t="s">
        <v>168</v>
      </c>
    </row>
    <row r="16" spans="1:13" x14ac:dyDescent="0.35">
      <c r="A16" t="s">
        <v>88</v>
      </c>
      <c r="B16" t="s">
        <v>124</v>
      </c>
      <c r="H16">
        <v>2037</v>
      </c>
      <c r="I16">
        <v>37</v>
      </c>
      <c r="J16">
        <v>2037</v>
      </c>
    </row>
    <row r="17" spans="1:10" x14ac:dyDescent="0.35">
      <c r="A17" t="s">
        <v>125</v>
      </c>
      <c r="B17" t="s">
        <v>296</v>
      </c>
      <c r="H17">
        <v>2038</v>
      </c>
      <c r="I17">
        <v>38</v>
      </c>
      <c r="J17">
        <v>2038</v>
      </c>
    </row>
    <row r="18" spans="1:10" x14ac:dyDescent="0.35">
      <c r="A18" t="s">
        <v>126</v>
      </c>
      <c r="B18" t="s">
        <v>127</v>
      </c>
      <c r="H18">
        <v>2039</v>
      </c>
      <c r="I18">
        <v>39</v>
      </c>
      <c r="J18">
        <v>2039</v>
      </c>
    </row>
    <row r="19" spans="1:10" x14ac:dyDescent="0.35">
      <c r="A19" t="s">
        <v>128</v>
      </c>
      <c r="B19" t="s">
        <v>297</v>
      </c>
      <c r="H19">
        <v>2040</v>
      </c>
      <c r="I19">
        <v>40</v>
      </c>
      <c r="J19">
        <v>2040</v>
      </c>
    </row>
    <row r="20" spans="1:10" x14ac:dyDescent="0.35">
      <c r="A20" t="s">
        <v>89</v>
      </c>
      <c r="B20" t="s">
        <v>298</v>
      </c>
      <c r="H20">
        <v>2041</v>
      </c>
      <c r="I20">
        <v>41</v>
      </c>
      <c r="J20">
        <v>2041</v>
      </c>
    </row>
    <row r="21" spans="1:10" x14ac:dyDescent="0.35">
      <c r="A21" t="s">
        <v>90</v>
      </c>
      <c r="B21" t="s">
        <v>299</v>
      </c>
      <c r="H21">
        <v>2042</v>
      </c>
      <c r="I21">
        <v>42</v>
      </c>
      <c r="J21">
        <v>2042</v>
      </c>
    </row>
    <row r="22" spans="1:10" x14ac:dyDescent="0.35">
      <c r="A22" t="s">
        <v>91</v>
      </c>
      <c r="B22" t="s">
        <v>302</v>
      </c>
      <c r="H22">
        <v>2043</v>
      </c>
      <c r="I22">
        <v>43</v>
      </c>
      <c r="J22">
        <v>2043</v>
      </c>
    </row>
    <row r="23" spans="1:10" x14ac:dyDescent="0.35">
      <c r="A23" t="s">
        <v>92</v>
      </c>
      <c r="B23" t="s">
        <v>303</v>
      </c>
      <c r="H23">
        <v>2044</v>
      </c>
      <c r="I23">
        <v>44</v>
      </c>
      <c r="J23">
        <v>2044</v>
      </c>
    </row>
    <row r="24" spans="1:10" x14ac:dyDescent="0.35">
      <c r="A24" t="s">
        <v>93</v>
      </c>
      <c r="B24" t="s">
        <v>304</v>
      </c>
      <c r="H24">
        <v>2045</v>
      </c>
      <c r="I24">
        <v>45</v>
      </c>
      <c r="J24">
        <v>2045</v>
      </c>
    </row>
    <row r="25" spans="1:10" x14ac:dyDescent="0.35">
      <c r="A25" t="s">
        <v>94</v>
      </c>
      <c r="B25" t="s">
        <v>305</v>
      </c>
      <c r="H25">
        <v>2046</v>
      </c>
      <c r="I25">
        <v>46</v>
      </c>
      <c r="J25">
        <v>2046</v>
      </c>
    </row>
    <row r="26" spans="1:10" x14ac:dyDescent="0.35">
      <c r="A26" t="s">
        <v>95</v>
      </c>
      <c r="B26" t="s">
        <v>306</v>
      </c>
      <c r="H26">
        <v>2047</v>
      </c>
      <c r="I26">
        <v>47</v>
      </c>
      <c r="J26">
        <v>2047</v>
      </c>
    </row>
    <row r="27" spans="1:10" x14ac:dyDescent="0.35">
      <c r="A27" t="s">
        <v>96</v>
      </c>
      <c r="B27" t="s">
        <v>307</v>
      </c>
      <c r="H27">
        <v>2048</v>
      </c>
      <c r="I27">
        <v>48</v>
      </c>
      <c r="J27">
        <v>2048</v>
      </c>
    </row>
    <row r="28" spans="1:10" x14ac:dyDescent="0.35">
      <c r="A28" t="s">
        <v>129</v>
      </c>
      <c r="B28" t="s">
        <v>308</v>
      </c>
      <c r="H28">
        <v>2049</v>
      </c>
      <c r="I28">
        <v>49</v>
      </c>
      <c r="J28">
        <v>2049</v>
      </c>
    </row>
    <row r="29" spans="1:10" x14ac:dyDescent="0.35">
      <c r="A29" t="s">
        <v>130</v>
      </c>
      <c r="B29" t="s">
        <v>309</v>
      </c>
      <c r="H29">
        <v>2050</v>
      </c>
      <c r="I29">
        <v>50</v>
      </c>
      <c r="J29">
        <v>2050</v>
      </c>
    </row>
    <row r="30" spans="1:10" x14ac:dyDescent="0.35">
      <c r="A30" t="s">
        <v>97</v>
      </c>
      <c r="B30" t="s">
        <v>131</v>
      </c>
    </row>
    <row r="31" spans="1:10" x14ac:dyDescent="0.35">
      <c r="A31" t="s">
        <v>98</v>
      </c>
      <c r="B31" t="s">
        <v>310</v>
      </c>
    </row>
    <row r="32" spans="1:10" x14ac:dyDescent="0.35">
      <c r="A32" t="s">
        <v>99</v>
      </c>
      <c r="B32" t="s">
        <v>132</v>
      </c>
    </row>
    <row r="33" spans="1:2" x14ac:dyDescent="0.35">
      <c r="A33" t="s">
        <v>100</v>
      </c>
      <c r="B33" t="s">
        <v>133</v>
      </c>
    </row>
    <row r="34" spans="1:2" x14ac:dyDescent="0.35">
      <c r="A34" t="s">
        <v>101</v>
      </c>
      <c r="B34" t="s">
        <v>311</v>
      </c>
    </row>
    <row r="35" spans="1:2" x14ac:dyDescent="0.35">
      <c r="A35" t="s">
        <v>102</v>
      </c>
      <c r="B35" t="s">
        <v>313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/>
  <dimension ref="A1:N27"/>
  <sheetViews>
    <sheetView workbookViewId="0">
      <selection activeCell="B40" sqref="B40"/>
    </sheetView>
  </sheetViews>
  <sheetFormatPr defaultRowHeight="14.5" x14ac:dyDescent="0.35"/>
  <cols>
    <col min="1" max="1" width="13.90625" customWidth="1"/>
    <col min="2" max="2" width="28.36328125" bestFit="1" customWidth="1"/>
    <col min="3" max="3" width="28.36328125" customWidth="1"/>
    <col min="4" max="4" width="8.36328125" bestFit="1" customWidth="1"/>
    <col min="5" max="5" width="35.54296875" bestFit="1" customWidth="1"/>
    <col min="6" max="6" width="15.54296875" bestFit="1" customWidth="1"/>
    <col min="7" max="7" width="15.6328125" bestFit="1" customWidth="1"/>
    <col min="8" max="8" width="17.54296875" bestFit="1" customWidth="1"/>
    <col min="9" max="9" width="16.36328125" bestFit="1" customWidth="1"/>
    <col min="10" max="10" width="15.453125" bestFit="1" customWidth="1"/>
    <col min="11" max="11" width="19.08984375" bestFit="1" customWidth="1"/>
    <col min="12" max="12" width="11.90625" bestFit="1" customWidth="1"/>
    <col min="13" max="13" width="14.453125" bestFit="1" customWidth="1"/>
    <col min="14" max="14" width="19.08984375" bestFit="1" customWidth="1"/>
  </cols>
  <sheetData>
    <row r="1" spans="1:14" x14ac:dyDescent="0.35">
      <c r="A1" t="s">
        <v>259</v>
      </c>
      <c r="B1" t="s">
        <v>290</v>
      </c>
      <c r="C1" t="s">
        <v>260</v>
      </c>
      <c r="D1" t="s">
        <v>261</v>
      </c>
      <c r="E1" t="s">
        <v>262</v>
      </c>
      <c r="F1" t="s">
        <v>275</v>
      </c>
      <c r="G1" t="s">
        <v>276</v>
      </c>
      <c r="H1" t="s">
        <v>278</v>
      </c>
      <c r="I1" t="s">
        <v>277</v>
      </c>
      <c r="J1" t="s">
        <v>279</v>
      </c>
      <c r="K1" t="s">
        <v>280</v>
      </c>
      <c r="L1" t="s">
        <v>285</v>
      </c>
      <c r="M1" t="s">
        <v>281</v>
      </c>
      <c r="N1" t="s">
        <v>284</v>
      </c>
    </row>
    <row r="2" spans="1:14" x14ac:dyDescent="0.35">
      <c r="A2" t="e">
        <f>TEXT(EOMONTH(DATE(VLOOKUP('Cover Page'!$F$10,Institution_Codes!$H$1:$J$13,3,FALSE),VLOOKUP('Cover Page'!$F$9,Institution_Codes!$D$2:$E$29,2,FALSE),1),0),"yyyy-mm-dd")</f>
        <v>#N/A</v>
      </c>
      <c r="B2">
        <f>'Cover Page'!$C$7</f>
        <v>0</v>
      </c>
      <c r="C2" t="e">
        <f>VLOOKUP(B2,Institution_Codes!$A$1:$B$35,2,FALSE)</f>
        <v>#N/A</v>
      </c>
      <c r="D2" t="s">
        <v>20</v>
      </c>
      <c r="E2" t="s">
        <v>186</v>
      </c>
      <c r="F2">
        <f>'1.Contractual Gap'!B8</f>
        <v>0</v>
      </c>
      <c r="G2">
        <f>'1.Contractual Gap'!C8</f>
        <v>0</v>
      </c>
      <c r="H2">
        <f>'1.Contractual Gap'!D8</f>
        <v>0</v>
      </c>
      <c r="I2">
        <f>'1.Contractual Gap'!E8</f>
        <v>0</v>
      </c>
      <c r="J2">
        <f>'1.Contractual Gap'!F8</f>
        <v>0</v>
      </c>
      <c r="K2">
        <f>'1.Contractual Gap'!G8</f>
        <v>0</v>
      </c>
      <c r="L2">
        <f>'1.Contractual Gap'!H8</f>
        <v>0</v>
      </c>
      <c r="M2">
        <f>'1.Contractual Gap'!I8</f>
        <v>0</v>
      </c>
      <c r="N2">
        <f>'1.Contractual Gap'!J8</f>
        <v>0</v>
      </c>
    </row>
    <row r="3" spans="1:14" x14ac:dyDescent="0.35">
      <c r="A3" t="e">
        <f>TEXT(EOMONTH(DATE(VLOOKUP('Cover Page'!$F$10,Institution_Codes!$H$1:$J$13,3,FALSE),VLOOKUP('Cover Page'!$F$9,Institution_Codes!$D$2:$E$29,2,FALSE),1),0),"yyyy-mm-dd")</f>
        <v>#N/A</v>
      </c>
      <c r="B3">
        <f>'Cover Page'!$C$7</f>
        <v>0</v>
      </c>
      <c r="C3" t="e">
        <f>VLOOKUP(B3,Institution_Codes!$A$1:$B$35,2,FALSE)</f>
        <v>#N/A</v>
      </c>
      <c r="D3" t="s">
        <v>20</v>
      </c>
      <c r="E3" t="s">
        <v>59</v>
      </c>
      <c r="F3">
        <f>'1.Contractual Gap'!B9</f>
        <v>0</v>
      </c>
      <c r="G3">
        <f>'1.Contractual Gap'!C9</f>
        <v>0</v>
      </c>
      <c r="H3">
        <f>'1.Contractual Gap'!D9</f>
        <v>0</v>
      </c>
      <c r="I3">
        <f>'1.Contractual Gap'!E9</f>
        <v>0</v>
      </c>
      <c r="J3">
        <f>'1.Contractual Gap'!F9</f>
        <v>0</v>
      </c>
      <c r="K3">
        <f>'1.Contractual Gap'!G9</f>
        <v>0</v>
      </c>
      <c r="L3">
        <f>'1.Contractual Gap'!H9</f>
        <v>0</v>
      </c>
      <c r="M3">
        <f>'1.Contractual Gap'!I9</f>
        <v>0</v>
      </c>
      <c r="N3">
        <f>'1.Contractual Gap'!J9</f>
        <v>0</v>
      </c>
    </row>
    <row r="4" spans="1:14" x14ac:dyDescent="0.35">
      <c r="A4" t="e">
        <f>TEXT(EOMONTH(DATE(VLOOKUP('Cover Page'!$F$10,Institution_Codes!$H$1:$J$13,3,FALSE),VLOOKUP('Cover Page'!$F$9,Institution_Codes!$D$2:$E$29,2,FALSE),1),0),"yyyy-mm-dd")</f>
        <v>#N/A</v>
      </c>
      <c r="B4">
        <f>'Cover Page'!$C$7</f>
        <v>0</v>
      </c>
      <c r="C4" t="e">
        <f>VLOOKUP(B4,Institution_Codes!$A$1:$B$35,2,FALSE)</f>
        <v>#N/A</v>
      </c>
      <c r="D4" t="s">
        <v>20</v>
      </c>
      <c r="E4" t="s">
        <v>197</v>
      </c>
      <c r="F4">
        <f>'1.Contractual Gap'!B10</f>
        <v>0</v>
      </c>
      <c r="G4">
        <f>'1.Contractual Gap'!C10</f>
        <v>0</v>
      </c>
      <c r="H4">
        <f>'1.Contractual Gap'!D10</f>
        <v>0</v>
      </c>
      <c r="I4">
        <f>'1.Contractual Gap'!E10</f>
        <v>0</v>
      </c>
      <c r="J4">
        <f>'1.Contractual Gap'!F10</f>
        <v>0</v>
      </c>
      <c r="K4">
        <f>'1.Contractual Gap'!G10</f>
        <v>0</v>
      </c>
      <c r="L4">
        <f>'1.Contractual Gap'!H10</f>
        <v>0</v>
      </c>
      <c r="M4">
        <f>'1.Contractual Gap'!I10</f>
        <v>0</v>
      </c>
      <c r="N4">
        <f>'1.Contractual Gap'!J10</f>
        <v>0</v>
      </c>
    </row>
    <row r="5" spans="1:14" x14ac:dyDescent="0.35">
      <c r="A5" t="e">
        <f>TEXT(EOMONTH(DATE(VLOOKUP('Cover Page'!$F$10,Institution_Codes!$H$1:$J$13,3,FALSE),VLOOKUP('Cover Page'!$F$9,Institution_Codes!$D$2:$E$29,2,FALSE),1),0),"yyyy-mm-dd")</f>
        <v>#N/A</v>
      </c>
      <c r="B5">
        <f>'Cover Page'!$C$7</f>
        <v>0</v>
      </c>
      <c r="C5" t="e">
        <f>VLOOKUP(B5,Institution_Codes!$A$1:$B$35,2,FALSE)</f>
        <v>#N/A</v>
      </c>
      <c r="D5" t="s">
        <v>20</v>
      </c>
      <c r="E5" t="s">
        <v>60</v>
      </c>
      <c r="F5">
        <f>'1.Contractual Gap'!B11</f>
        <v>0</v>
      </c>
      <c r="G5">
        <f>'1.Contractual Gap'!C11</f>
        <v>0</v>
      </c>
      <c r="H5">
        <f>'1.Contractual Gap'!D11</f>
        <v>0</v>
      </c>
      <c r="I5">
        <f>'1.Contractual Gap'!E11</f>
        <v>0</v>
      </c>
      <c r="J5">
        <f>'1.Contractual Gap'!F11</f>
        <v>0</v>
      </c>
      <c r="K5">
        <f>'1.Contractual Gap'!G11</f>
        <v>0</v>
      </c>
      <c r="L5">
        <f>'1.Contractual Gap'!H11</f>
        <v>0</v>
      </c>
      <c r="M5">
        <f>'1.Contractual Gap'!I11</f>
        <v>0</v>
      </c>
      <c r="N5">
        <f>'1.Contractual Gap'!J11</f>
        <v>0</v>
      </c>
    </row>
    <row r="6" spans="1:14" x14ac:dyDescent="0.35">
      <c r="A6" t="e">
        <f>TEXT(EOMONTH(DATE(VLOOKUP('Cover Page'!$F$10,Institution_Codes!$H$1:$J$13,3,FALSE),VLOOKUP('Cover Page'!$F$9,Institution_Codes!$D$2:$E$29,2,FALSE),1),0),"yyyy-mm-dd")</f>
        <v>#N/A</v>
      </c>
      <c r="B6">
        <f>'Cover Page'!$C$7</f>
        <v>0</v>
      </c>
      <c r="C6" t="e">
        <f>VLOOKUP(B6,Institution_Codes!$A$1:$B$35,2,FALSE)</f>
        <v>#N/A</v>
      </c>
      <c r="D6" t="s">
        <v>20</v>
      </c>
      <c r="E6" t="s">
        <v>61</v>
      </c>
      <c r="F6">
        <f>'1.Contractual Gap'!B12</f>
        <v>0</v>
      </c>
      <c r="G6">
        <f>'1.Contractual Gap'!C12</f>
        <v>0</v>
      </c>
      <c r="H6">
        <f>'1.Contractual Gap'!D12</f>
        <v>0</v>
      </c>
      <c r="I6">
        <f>'1.Contractual Gap'!E12</f>
        <v>0</v>
      </c>
      <c r="J6">
        <f>'1.Contractual Gap'!F12</f>
        <v>0</v>
      </c>
      <c r="K6">
        <f>'1.Contractual Gap'!G12</f>
        <v>0</v>
      </c>
      <c r="L6">
        <f>'1.Contractual Gap'!H12</f>
        <v>0</v>
      </c>
      <c r="M6">
        <f>'1.Contractual Gap'!I12</f>
        <v>0</v>
      </c>
      <c r="N6">
        <f>'1.Contractual Gap'!J12</f>
        <v>0</v>
      </c>
    </row>
    <row r="7" spans="1:14" x14ac:dyDescent="0.35">
      <c r="A7" t="e">
        <f>TEXT(EOMONTH(DATE(VLOOKUP('Cover Page'!$F$10,Institution_Codes!$H$1:$J$13,3,FALSE),VLOOKUP('Cover Page'!$F$9,Institution_Codes!$D$2:$E$29,2,FALSE),1),0),"yyyy-mm-dd")</f>
        <v>#N/A</v>
      </c>
      <c r="B7">
        <f>'Cover Page'!$C$7</f>
        <v>0</v>
      </c>
      <c r="C7" t="e">
        <f>VLOOKUP(B7,Institution_Codes!$A$1:$B$35,2,FALSE)</f>
        <v>#N/A</v>
      </c>
      <c r="D7" t="s">
        <v>20</v>
      </c>
      <c r="E7" t="s">
        <v>180</v>
      </c>
      <c r="F7">
        <f>'1.Contractual Gap'!B13</f>
        <v>0</v>
      </c>
      <c r="G7">
        <f>'1.Contractual Gap'!C13</f>
        <v>0</v>
      </c>
      <c r="H7">
        <f>'1.Contractual Gap'!D13</f>
        <v>0</v>
      </c>
      <c r="I7">
        <f>'1.Contractual Gap'!E13</f>
        <v>0</v>
      </c>
      <c r="J7">
        <f>'1.Contractual Gap'!F13</f>
        <v>0</v>
      </c>
      <c r="K7">
        <f>'1.Contractual Gap'!G13</f>
        <v>0</v>
      </c>
      <c r="L7">
        <f>'1.Contractual Gap'!H13</f>
        <v>0</v>
      </c>
      <c r="M7">
        <f>'1.Contractual Gap'!I13</f>
        <v>0</v>
      </c>
      <c r="N7">
        <f>'1.Contractual Gap'!J13</f>
        <v>0</v>
      </c>
    </row>
    <row r="8" spans="1:14" x14ac:dyDescent="0.35">
      <c r="A8" t="e">
        <f>TEXT(EOMONTH(DATE(VLOOKUP('Cover Page'!$F$10,Institution_Codes!$H$1:$J$13,3,FALSE),VLOOKUP('Cover Page'!$F$9,Institution_Codes!$D$2:$E$29,2,FALSE),1),0),"yyyy-mm-dd")</f>
        <v>#N/A</v>
      </c>
      <c r="B8">
        <f>'Cover Page'!$C$7</f>
        <v>0</v>
      </c>
      <c r="C8" t="e">
        <f>VLOOKUP(B8,Institution_Codes!$A$1:$B$35,2,FALSE)</f>
        <v>#N/A</v>
      </c>
      <c r="D8" t="s">
        <v>20</v>
      </c>
      <c r="E8" t="s">
        <v>62</v>
      </c>
      <c r="F8">
        <f>'1.Contractual Gap'!B14</f>
        <v>0</v>
      </c>
      <c r="G8">
        <f>'1.Contractual Gap'!C14</f>
        <v>0</v>
      </c>
      <c r="H8">
        <f>'1.Contractual Gap'!D14</f>
        <v>0</v>
      </c>
      <c r="I8">
        <f>'1.Contractual Gap'!E14</f>
        <v>0</v>
      </c>
      <c r="J8">
        <f>'1.Contractual Gap'!F14</f>
        <v>0</v>
      </c>
      <c r="K8">
        <f>'1.Contractual Gap'!G14</f>
        <v>0</v>
      </c>
      <c r="L8">
        <f>'1.Contractual Gap'!H14</f>
        <v>0</v>
      </c>
      <c r="M8">
        <f>'1.Contractual Gap'!I14</f>
        <v>0</v>
      </c>
      <c r="N8">
        <f>'1.Contractual Gap'!J14</f>
        <v>0</v>
      </c>
    </row>
    <row r="9" spans="1:14" x14ac:dyDescent="0.35">
      <c r="A9" t="e">
        <f>TEXT(EOMONTH(DATE(VLOOKUP('Cover Page'!$F$10,Institution_Codes!$H$1:$J$13,3,FALSE),VLOOKUP('Cover Page'!$F$9,Institution_Codes!$D$2:$E$29,2,FALSE),1),0),"yyyy-mm-dd")</f>
        <v>#N/A</v>
      </c>
      <c r="B9">
        <f>'Cover Page'!$C$7</f>
        <v>0</v>
      </c>
      <c r="C9" t="e">
        <f>VLOOKUP(B9,Institution_Codes!$A$1:$B$35,2,FALSE)</f>
        <v>#N/A</v>
      </c>
      <c r="D9" t="s">
        <v>20</v>
      </c>
      <c r="E9" t="s">
        <v>266</v>
      </c>
      <c r="F9">
        <f>'1.Contractual Gap'!B15</f>
        <v>0</v>
      </c>
      <c r="G9">
        <f>'1.Contractual Gap'!C15</f>
        <v>0</v>
      </c>
      <c r="H9">
        <f>'1.Contractual Gap'!D15</f>
        <v>0</v>
      </c>
      <c r="I9">
        <f>'1.Contractual Gap'!E15</f>
        <v>0</v>
      </c>
      <c r="J9">
        <f>'1.Contractual Gap'!F15</f>
        <v>0</v>
      </c>
      <c r="K9">
        <f>'1.Contractual Gap'!G15</f>
        <v>0</v>
      </c>
      <c r="L9">
        <f>'1.Contractual Gap'!H15</f>
        <v>0</v>
      </c>
      <c r="M9">
        <f>'1.Contractual Gap'!I15</f>
        <v>0</v>
      </c>
      <c r="N9">
        <f>'1.Contractual Gap'!J15</f>
        <v>0</v>
      </c>
    </row>
    <row r="10" spans="1:14" x14ac:dyDescent="0.35">
      <c r="A10" t="e">
        <f>TEXT(EOMONTH(DATE(VLOOKUP('Cover Page'!$F$10,Institution_Codes!$H$1:$J$13,3,FALSE),VLOOKUP('Cover Page'!$F$9,Institution_Codes!$D$2:$E$29,2,FALSE),1),0),"yyyy-mm-dd")</f>
        <v>#N/A</v>
      </c>
      <c r="B10">
        <f>'Cover Page'!$C$7</f>
        <v>0</v>
      </c>
      <c r="C10" t="e">
        <f>VLOOKUP(B10,Institution_Codes!$A$1:$B$35,2,FALSE)</f>
        <v>#N/A</v>
      </c>
      <c r="D10" t="s">
        <v>20</v>
      </c>
      <c r="E10" t="s">
        <v>267</v>
      </c>
      <c r="F10">
        <f>'1.Contractual Gap'!B16</f>
        <v>0</v>
      </c>
      <c r="G10">
        <f>'1.Contractual Gap'!C16</f>
        <v>0</v>
      </c>
      <c r="H10">
        <f>'1.Contractual Gap'!D16</f>
        <v>0</v>
      </c>
      <c r="I10">
        <f>'1.Contractual Gap'!E16</f>
        <v>0</v>
      </c>
      <c r="J10">
        <f>'1.Contractual Gap'!F16</f>
        <v>0</v>
      </c>
      <c r="K10">
        <f>'1.Contractual Gap'!G16</f>
        <v>0</v>
      </c>
      <c r="L10">
        <f>'1.Contractual Gap'!H16</f>
        <v>0</v>
      </c>
      <c r="M10">
        <f>'1.Contractual Gap'!I16</f>
        <v>0</v>
      </c>
      <c r="N10">
        <f>'1.Contractual Gap'!J16</f>
        <v>0</v>
      </c>
    </row>
    <row r="11" spans="1:14" x14ac:dyDescent="0.35">
      <c r="A11" t="e">
        <f>TEXT(EOMONTH(DATE(VLOOKUP('Cover Page'!$F$10,Institution_Codes!$H$1:$J$13,3,FALSE),VLOOKUP('Cover Page'!$F$9,Institution_Codes!$D$2:$E$29,2,FALSE),1),0),"yyyy-mm-dd")</f>
        <v>#N/A</v>
      </c>
      <c r="B11">
        <f>'Cover Page'!$C$7</f>
        <v>0</v>
      </c>
      <c r="C11" t="e">
        <f>VLOOKUP(B11,Institution_Codes!$A$1:$B$35,2,FALSE)</f>
        <v>#N/A</v>
      </c>
      <c r="D11" t="s">
        <v>20</v>
      </c>
      <c r="E11" t="s">
        <v>198</v>
      </c>
      <c r="F11">
        <f>'1.Contractual Gap'!B17</f>
        <v>0</v>
      </c>
      <c r="G11">
        <f>'1.Contractual Gap'!C17</f>
        <v>0</v>
      </c>
      <c r="H11">
        <f>'1.Contractual Gap'!D17</f>
        <v>0</v>
      </c>
      <c r="I11">
        <f>'1.Contractual Gap'!E17</f>
        <v>0</v>
      </c>
      <c r="J11">
        <f>'1.Contractual Gap'!F17</f>
        <v>0</v>
      </c>
      <c r="K11">
        <f>'1.Contractual Gap'!G17</f>
        <v>0</v>
      </c>
      <c r="L11">
        <f>'1.Contractual Gap'!H17</f>
        <v>0</v>
      </c>
      <c r="M11">
        <f>'1.Contractual Gap'!I17</f>
        <v>0</v>
      </c>
      <c r="N11">
        <f>'1.Contractual Gap'!J17</f>
        <v>0</v>
      </c>
    </row>
    <row r="12" spans="1:14" x14ac:dyDescent="0.35">
      <c r="A12" t="e">
        <f>TEXT(EOMONTH(DATE(VLOOKUP('Cover Page'!$F$10,Institution_Codes!$H$1:$J$13,3,FALSE),VLOOKUP('Cover Page'!$F$9,Institution_Codes!$D$2:$E$29,2,FALSE),1),0),"yyyy-mm-dd")</f>
        <v>#N/A</v>
      </c>
      <c r="B12">
        <f>'Cover Page'!$C$7</f>
        <v>0</v>
      </c>
      <c r="C12" t="e">
        <f>VLOOKUP(B12,Institution_Codes!$A$1:$B$35,2,FALSE)</f>
        <v>#N/A</v>
      </c>
      <c r="D12" t="s">
        <v>20</v>
      </c>
      <c r="E12" t="s">
        <v>52</v>
      </c>
      <c r="F12">
        <f>'1.Contractual Gap'!B18</f>
        <v>0</v>
      </c>
      <c r="G12">
        <f>'1.Contractual Gap'!C18</f>
        <v>0</v>
      </c>
      <c r="H12">
        <f>'1.Contractual Gap'!D18</f>
        <v>0</v>
      </c>
      <c r="I12">
        <f>'1.Contractual Gap'!E18</f>
        <v>0</v>
      </c>
      <c r="J12">
        <f>'1.Contractual Gap'!F18</f>
        <v>0</v>
      </c>
      <c r="K12">
        <f>'1.Contractual Gap'!G18</f>
        <v>0</v>
      </c>
      <c r="L12">
        <f>'1.Contractual Gap'!H18</f>
        <v>0</v>
      </c>
      <c r="M12">
        <f>'1.Contractual Gap'!I18</f>
        <v>0</v>
      </c>
      <c r="N12">
        <f>'1.Contractual Gap'!J18</f>
        <v>0</v>
      </c>
    </row>
    <row r="13" spans="1:14" x14ac:dyDescent="0.35">
      <c r="A13" t="e">
        <f>TEXT(EOMONTH(DATE(VLOOKUP('Cover Page'!$F$10,Institution_Codes!$H$1:$J$13,3,FALSE),VLOOKUP('Cover Page'!$F$9,Institution_Codes!$D$2:$E$29,2,FALSE),1),0),"yyyy-mm-dd")</f>
        <v>#N/A</v>
      </c>
      <c r="B13">
        <f>'Cover Page'!$C$7</f>
        <v>0</v>
      </c>
      <c r="C13" t="e">
        <f>VLOOKUP(B13,Institution_Codes!$A$1:$B$35,2,FALSE)</f>
        <v>#N/A</v>
      </c>
      <c r="D13" t="s">
        <v>20</v>
      </c>
      <c r="E13" t="s">
        <v>263</v>
      </c>
      <c r="F13">
        <f>'1.Contractual Gap'!B19</f>
        <v>0</v>
      </c>
      <c r="G13">
        <f>'1.Contractual Gap'!C19</f>
        <v>0</v>
      </c>
      <c r="H13">
        <f>'1.Contractual Gap'!D19</f>
        <v>0</v>
      </c>
      <c r="I13">
        <f>'1.Contractual Gap'!E19</f>
        <v>0</v>
      </c>
      <c r="J13">
        <f>'1.Contractual Gap'!F19</f>
        <v>0</v>
      </c>
      <c r="K13">
        <f>'1.Contractual Gap'!G19</f>
        <v>0</v>
      </c>
      <c r="L13">
        <f>'1.Contractual Gap'!H19</f>
        <v>0</v>
      </c>
      <c r="M13">
        <f>'1.Contractual Gap'!I19</f>
        <v>0</v>
      </c>
      <c r="N13">
        <f>'1.Contractual Gap'!J19</f>
        <v>0</v>
      </c>
    </row>
    <row r="14" spans="1:14" x14ac:dyDescent="0.35">
      <c r="A14" t="e">
        <f>TEXT(EOMONTH(DATE(VLOOKUP('Cover Page'!$F$10,Institution_Codes!$H$1:$J$13,3,FALSE),VLOOKUP('Cover Page'!$F$9,Institution_Codes!$D$2:$E$29,2,FALSE),1),0),"yyyy-mm-dd")</f>
        <v>#N/A</v>
      </c>
      <c r="B14">
        <f>'Cover Page'!$C$7</f>
        <v>0</v>
      </c>
      <c r="C14" t="e">
        <f>VLOOKUP(B14,Institution_Codes!$A$1:$B$35,2,FALSE)</f>
        <v>#N/A</v>
      </c>
      <c r="D14" t="s">
        <v>0</v>
      </c>
      <c r="E14" t="s">
        <v>268</v>
      </c>
      <c r="F14">
        <f>'1.Contractual Gap'!B21</f>
        <v>0</v>
      </c>
      <c r="G14">
        <f>'1.Contractual Gap'!C21</f>
        <v>0</v>
      </c>
      <c r="H14">
        <f>'1.Contractual Gap'!D21</f>
        <v>0</v>
      </c>
      <c r="I14">
        <f>'1.Contractual Gap'!E21</f>
        <v>0</v>
      </c>
      <c r="J14">
        <f>'1.Contractual Gap'!F21</f>
        <v>0</v>
      </c>
      <c r="K14">
        <f>'1.Contractual Gap'!G21</f>
        <v>0</v>
      </c>
      <c r="L14">
        <f>'1.Contractual Gap'!H21</f>
        <v>0</v>
      </c>
      <c r="M14">
        <f>'1.Contractual Gap'!I21</f>
        <v>0</v>
      </c>
      <c r="N14">
        <f>'1.Contractual Gap'!J21</f>
        <v>0</v>
      </c>
    </row>
    <row r="15" spans="1:14" x14ac:dyDescent="0.35">
      <c r="A15" t="e">
        <f>TEXT(EOMONTH(DATE(VLOOKUP('Cover Page'!$F$10,Institution_Codes!$H$1:$J$13,3,FALSE),VLOOKUP('Cover Page'!$F$9,Institution_Codes!$D$2:$E$29,2,FALSE),1),0),"yyyy-mm-dd")</f>
        <v>#N/A</v>
      </c>
      <c r="B15">
        <f>'Cover Page'!$C$7</f>
        <v>0</v>
      </c>
      <c r="C15" t="e">
        <f>VLOOKUP(B15,Institution_Codes!$A$1:$B$35,2,FALSE)</f>
        <v>#N/A</v>
      </c>
      <c r="D15" t="s">
        <v>0</v>
      </c>
      <c r="E15" t="s">
        <v>65</v>
      </c>
      <c r="F15">
        <f>'1.Contractual Gap'!B22</f>
        <v>0</v>
      </c>
      <c r="G15">
        <f>'1.Contractual Gap'!C22</f>
        <v>0</v>
      </c>
      <c r="H15">
        <f>'1.Contractual Gap'!D22</f>
        <v>0</v>
      </c>
      <c r="I15">
        <f>'1.Contractual Gap'!E22</f>
        <v>0</v>
      </c>
      <c r="J15">
        <f>'1.Contractual Gap'!F22</f>
        <v>0</v>
      </c>
      <c r="K15">
        <f>'1.Contractual Gap'!G22</f>
        <v>0</v>
      </c>
      <c r="L15">
        <f>'1.Contractual Gap'!H22</f>
        <v>0</v>
      </c>
      <c r="M15">
        <f>'1.Contractual Gap'!I22</f>
        <v>0</v>
      </c>
      <c r="N15">
        <f>'1.Contractual Gap'!J22</f>
        <v>0</v>
      </c>
    </row>
    <row r="16" spans="1:14" x14ac:dyDescent="0.35">
      <c r="A16" t="e">
        <f>TEXT(EOMONTH(DATE(VLOOKUP('Cover Page'!$F$10,Institution_Codes!$H$1:$J$13,3,FALSE),VLOOKUP('Cover Page'!$F$9,Institution_Codes!$D$2:$E$29,2,FALSE),1),0),"yyyy-mm-dd")</f>
        <v>#N/A</v>
      </c>
      <c r="B16">
        <f>'Cover Page'!$C$7</f>
        <v>0</v>
      </c>
      <c r="C16" t="e">
        <f>VLOOKUP(B16,Institution_Codes!$A$1:$B$35,2,FALSE)</f>
        <v>#N/A</v>
      </c>
      <c r="D16" t="s">
        <v>0</v>
      </c>
      <c r="E16" t="s">
        <v>66</v>
      </c>
      <c r="F16">
        <f>'1.Contractual Gap'!B23</f>
        <v>0</v>
      </c>
      <c r="G16">
        <f>'1.Contractual Gap'!C23</f>
        <v>0</v>
      </c>
      <c r="H16">
        <f>'1.Contractual Gap'!D23</f>
        <v>0</v>
      </c>
      <c r="I16">
        <f>'1.Contractual Gap'!E23</f>
        <v>0</v>
      </c>
      <c r="J16">
        <f>'1.Contractual Gap'!F23</f>
        <v>0</v>
      </c>
      <c r="K16">
        <f>'1.Contractual Gap'!G23</f>
        <v>0</v>
      </c>
      <c r="L16">
        <f>'1.Contractual Gap'!H23</f>
        <v>0</v>
      </c>
      <c r="M16">
        <f>'1.Contractual Gap'!I23</f>
        <v>0</v>
      </c>
      <c r="N16">
        <f>'1.Contractual Gap'!J23</f>
        <v>0</v>
      </c>
    </row>
    <row r="17" spans="1:14" x14ac:dyDescent="0.35">
      <c r="A17" t="e">
        <f>TEXT(EOMONTH(DATE(VLOOKUP('Cover Page'!$F$10,Institution_Codes!$H$1:$J$13,3,FALSE),VLOOKUP('Cover Page'!$F$9,Institution_Codes!$D$2:$E$29,2,FALSE),1),0),"yyyy-mm-dd")</f>
        <v>#N/A</v>
      </c>
      <c r="B17">
        <f>'Cover Page'!$C$7</f>
        <v>0</v>
      </c>
      <c r="C17" t="e">
        <f>VLOOKUP(B17,Institution_Codes!$A$1:$B$35,2,FALSE)</f>
        <v>#N/A</v>
      </c>
      <c r="D17" t="s">
        <v>0</v>
      </c>
      <c r="E17" t="s">
        <v>67</v>
      </c>
      <c r="F17">
        <f>'1.Contractual Gap'!B24</f>
        <v>0</v>
      </c>
      <c r="G17">
        <f>'1.Contractual Gap'!C24</f>
        <v>0</v>
      </c>
      <c r="H17">
        <f>'1.Contractual Gap'!D24</f>
        <v>0</v>
      </c>
      <c r="I17">
        <f>'1.Contractual Gap'!E24</f>
        <v>0</v>
      </c>
      <c r="J17">
        <f>'1.Contractual Gap'!F24</f>
        <v>0</v>
      </c>
      <c r="K17">
        <f>'1.Contractual Gap'!G24</f>
        <v>0</v>
      </c>
      <c r="L17">
        <f>'1.Contractual Gap'!H24</f>
        <v>0</v>
      </c>
      <c r="M17">
        <f>'1.Contractual Gap'!I24</f>
        <v>0</v>
      </c>
      <c r="N17">
        <f>'1.Contractual Gap'!J24</f>
        <v>0</v>
      </c>
    </row>
    <row r="18" spans="1:14" x14ac:dyDescent="0.35">
      <c r="A18" t="e">
        <f>TEXT(EOMONTH(DATE(VLOOKUP('Cover Page'!$F$10,Institution_Codes!$H$1:$J$13,3,FALSE),VLOOKUP('Cover Page'!$F$9,Institution_Codes!$D$2:$E$29,2,FALSE),1),0),"yyyy-mm-dd")</f>
        <v>#N/A</v>
      </c>
      <c r="B18">
        <f>'Cover Page'!$C$7</f>
        <v>0</v>
      </c>
      <c r="C18" t="e">
        <f>VLOOKUP(B18,Institution_Codes!$A$1:$B$35,2,FALSE)</f>
        <v>#N/A</v>
      </c>
      <c r="D18" t="s">
        <v>0</v>
      </c>
      <c r="E18" t="s">
        <v>194</v>
      </c>
      <c r="F18">
        <f>'1.Contractual Gap'!B25</f>
        <v>0</v>
      </c>
      <c r="G18">
        <f>'1.Contractual Gap'!C25</f>
        <v>0</v>
      </c>
      <c r="H18">
        <f>'1.Contractual Gap'!D25</f>
        <v>0</v>
      </c>
      <c r="I18">
        <f>'1.Contractual Gap'!E25</f>
        <v>0</v>
      </c>
      <c r="J18">
        <f>'1.Contractual Gap'!F25</f>
        <v>0</v>
      </c>
      <c r="K18">
        <f>'1.Contractual Gap'!G25</f>
        <v>0</v>
      </c>
      <c r="L18">
        <f>'1.Contractual Gap'!H25</f>
        <v>0</v>
      </c>
      <c r="M18">
        <f>'1.Contractual Gap'!I25</f>
        <v>0</v>
      </c>
      <c r="N18">
        <f>'1.Contractual Gap'!J25</f>
        <v>0</v>
      </c>
    </row>
    <row r="19" spans="1:14" x14ac:dyDescent="0.35">
      <c r="A19" t="e">
        <f>TEXT(EOMONTH(DATE(VLOOKUP('Cover Page'!$F$10,Institution_Codes!$H$1:$J$13,3,FALSE),VLOOKUP('Cover Page'!$F$9,Institution_Codes!$D$2:$E$29,2,FALSE),1),0),"yyyy-mm-dd")</f>
        <v>#N/A</v>
      </c>
      <c r="B19">
        <f>'Cover Page'!$C$7</f>
        <v>0</v>
      </c>
      <c r="C19" t="e">
        <f>VLOOKUP(B19,Institution_Codes!$A$1:$B$35,2,FALSE)</f>
        <v>#N/A</v>
      </c>
      <c r="D19" t="s">
        <v>0</v>
      </c>
      <c r="E19" t="s">
        <v>195</v>
      </c>
      <c r="F19">
        <f>'1.Contractual Gap'!B26</f>
        <v>0</v>
      </c>
      <c r="G19">
        <f>'1.Contractual Gap'!C26</f>
        <v>0</v>
      </c>
      <c r="H19">
        <f>'1.Contractual Gap'!D26</f>
        <v>0</v>
      </c>
      <c r="I19">
        <f>'1.Contractual Gap'!E26</f>
        <v>0</v>
      </c>
      <c r="J19">
        <f>'1.Contractual Gap'!F26</f>
        <v>0</v>
      </c>
      <c r="K19">
        <f>'1.Contractual Gap'!G26</f>
        <v>0</v>
      </c>
      <c r="L19">
        <f>'1.Contractual Gap'!H26</f>
        <v>0</v>
      </c>
      <c r="M19">
        <f>'1.Contractual Gap'!I26</f>
        <v>0</v>
      </c>
      <c r="N19">
        <f>'1.Contractual Gap'!J26</f>
        <v>0</v>
      </c>
    </row>
    <row r="20" spans="1:14" x14ac:dyDescent="0.35">
      <c r="A20" t="e">
        <f>TEXT(EOMONTH(DATE(VLOOKUP('Cover Page'!$F$10,Institution_Codes!$H$1:$J$13,3,FALSE),VLOOKUP('Cover Page'!$F$9,Institution_Codes!$D$2:$E$29,2,FALSE),1),0),"yyyy-mm-dd")</f>
        <v>#N/A</v>
      </c>
      <c r="B20">
        <f>'Cover Page'!$C$7</f>
        <v>0</v>
      </c>
      <c r="C20" t="e">
        <f>VLOOKUP(B20,Institution_Codes!$A$1:$B$35,2,FALSE)</f>
        <v>#N/A</v>
      </c>
      <c r="D20" t="s">
        <v>0</v>
      </c>
      <c r="E20" t="s">
        <v>68</v>
      </c>
      <c r="F20">
        <f>'1.Contractual Gap'!B27</f>
        <v>0</v>
      </c>
      <c r="G20">
        <f>'1.Contractual Gap'!C27</f>
        <v>0</v>
      </c>
      <c r="H20">
        <f>'1.Contractual Gap'!D27</f>
        <v>0</v>
      </c>
      <c r="I20">
        <f>'1.Contractual Gap'!E27</f>
        <v>0</v>
      </c>
      <c r="J20">
        <f>'1.Contractual Gap'!F27</f>
        <v>0</v>
      </c>
      <c r="K20">
        <f>'1.Contractual Gap'!G27</f>
        <v>0</v>
      </c>
      <c r="L20">
        <f>'1.Contractual Gap'!H27</f>
        <v>0</v>
      </c>
      <c r="M20">
        <f>'1.Contractual Gap'!I27</f>
        <v>0</v>
      </c>
      <c r="N20">
        <f>'1.Contractual Gap'!J27</f>
        <v>0</v>
      </c>
    </row>
    <row r="21" spans="1:14" x14ac:dyDescent="0.35">
      <c r="A21" t="e">
        <f>TEXT(EOMONTH(DATE(VLOOKUP('Cover Page'!$F$10,Institution_Codes!$H$1:$J$13,3,FALSE),VLOOKUP('Cover Page'!$F$9,Institution_Codes!$D$2:$E$29,2,FALSE),1),0),"yyyy-mm-dd")</f>
        <v>#N/A</v>
      </c>
      <c r="B21">
        <f>'Cover Page'!$C$7</f>
        <v>0</v>
      </c>
      <c r="C21" t="e">
        <f>VLOOKUP(B21,Institution_Codes!$A$1:$B$35,2,FALSE)</f>
        <v>#N/A</v>
      </c>
      <c r="D21" t="s">
        <v>0</v>
      </c>
      <c r="E21" t="s">
        <v>193</v>
      </c>
      <c r="F21">
        <f>'1.Contractual Gap'!B28</f>
        <v>0</v>
      </c>
      <c r="G21">
        <f>'1.Contractual Gap'!C28</f>
        <v>0</v>
      </c>
      <c r="H21">
        <f>'1.Contractual Gap'!D28</f>
        <v>0</v>
      </c>
      <c r="I21">
        <f>'1.Contractual Gap'!E28</f>
        <v>0</v>
      </c>
      <c r="J21">
        <f>'1.Contractual Gap'!F28</f>
        <v>0</v>
      </c>
      <c r="K21">
        <f>'1.Contractual Gap'!G28</f>
        <v>0</v>
      </c>
      <c r="L21">
        <f>'1.Contractual Gap'!H28</f>
        <v>0</v>
      </c>
      <c r="M21">
        <f>'1.Contractual Gap'!I28</f>
        <v>0</v>
      </c>
      <c r="N21">
        <f>'1.Contractual Gap'!J28</f>
        <v>0</v>
      </c>
    </row>
    <row r="22" spans="1:14" x14ac:dyDescent="0.35">
      <c r="A22" t="e">
        <f>TEXT(EOMONTH(DATE(VLOOKUP('Cover Page'!$F$10,Institution_Codes!$H$1:$J$13,3,FALSE),VLOOKUP('Cover Page'!$F$9,Institution_Codes!$D$2:$E$29,2,FALSE),1),0),"yyyy-mm-dd")</f>
        <v>#N/A</v>
      </c>
      <c r="B22">
        <f>'Cover Page'!$C$7</f>
        <v>0</v>
      </c>
      <c r="C22" t="e">
        <f>VLOOKUP(B22,Institution_Codes!$A$1:$B$35,2,FALSE)</f>
        <v>#N/A</v>
      </c>
      <c r="D22" t="s">
        <v>0</v>
      </c>
      <c r="E22" t="s">
        <v>192</v>
      </c>
      <c r="F22">
        <f>'1.Contractual Gap'!B29</f>
        <v>0</v>
      </c>
      <c r="G22">
        <f>'1.Contractual Gap'!C29</f>
        <v>0</v>
      </c>
      <c r="H22">
        <f>'1.Contractual Gap'!D29</f>
        <v>0</v>
      </c>
      <c r="I22">
        <f>'1.Contractual Gap'!E29</f>
        <v>0</v>
      </c>
      <c r="J22">
        <f>'1.Contractual Gap'!F29</f>
        <v>0</v>
      </c>
      <c r="K22">
        <f>'1.Contractual Gap'!G29</f>
        <v>0</v>
      </c>
      <c r="L22">
        <f>'1.Contractual Gap'!H29</f>
        <v>0</v>
      </c>
      <c r="M22">
        <f>'1.Contractual Gap'!I29</f>
        <v>0</v>
      </c>
      <c r="N22">
        <f>'1.Contractual Gap'!J29</f>
        <v>0</v>
      </c>
    </row>
    <row r="23" spans="1:14" x14ac:dyDescent="0.35">
      <c r="A23" t="e">
        <f>TEXT(EOMONTH(DATE(VLOOKUP('Cover Page'!$F$10,Institution_Codes!$H$1:$J$13,3,FALSE),VLOOKUP('Cover Page'!$F$9,Institution_Codes!$D$2:$E$29,2,FALSE),1),0),"yyyy-mm-dd")</f>
        <v>#N/A</v>
      </c>
      <c r="B23">
        <f>'Cover Page'!$C$7</f>
        <v>0</v>
      </c>
      <c r="C23" t="e">
        <f>VLOOKUP(B23,Institution_Codes!$A$1:$B$35,2,FALSE)</f>
        <v>#N/A</v>
      </c>
      <c r="D23" t="s">
        <v>0</v>
      </c>
      <c r="E23" t="s">
        <v>185</v>
      </c>
      <c r="F23">
        <f>'1.Contractual Gap'!B30</f>
        <v>0</v>
      </c>
      <c r="G23">
        <f>'1.Contractual Gap'!C30</f>
        <v>0</v>
      </c>
      <c r="H23">
        <f>'1.Contractual Gap'!D30</f>
        <v>0</v>
      </c>
      <c r="I23">
        <f>'1.Contractual Gap'!E30</f>
        <v>0</v>
      </c>
      <c r="J23">
        <f>'1.Contractual Gap'!F30</f>
        <v>0</v>
      </c>
      <c r="K23">
        <f>'1.Contractual Gap'!G30</f>
        <v>0</v>
      </c>
      <c r="L23">
        <f>'1.Contractual Gap'!H30</f>
        <v>0</v>
      </c>
      <c r="M23">
        <f>'1.Contractual Gap'!I30</f>
        <v>0</v>
      </c>
      <c r="N23">
        <f>'1.Contractual Gap'!J30</f>
        <v>0</v>
      </c>
    </row>
    <row r="24" spans="1:14" x14ac:dyDescent="0.35">
      <c r="A24" t="e">
        <f>TEXT(EOMONTH(DATE(VLOOKUP('Cover Page'!$F$10,Institution_Codes!$H$1:$J$13,3,FALSE),VLOOKUP('Cover Page'!$F$9,Institution_Codes!$D$2:$E$29,2,FALSE),1),0),"yyyy-mm-dd")</f>
        <v>#N/A</v>
      </c>
      <c r="B24">
        <f>'Cover Page'!$C$7</f>
        <v>0</v>
      </c>
      <c r="C24" t="e">
        <f>VLOOKUP(B24,Institution_Codes!$A$1:$B$35,2,FALSE)</f>
        <v>#N/A</v>
      </c>
      <c r="D24" t="s">
        <v>0</v>
      </c>
      <c r="E24" t="s">
        <v>55</v>
      </c>
      <c r="F24">
        <f>'1.Contractual Gap'!B31</f>
        <v>0</v>
      </c>
      <c r="G24">
        <f>'1.Contractual Gap'!C31</f>
        <v>0</v>
      </c>
      <c r="H24">
        <f>'1.Contractual Gap'!D31</f>
        <v>0</v>
      </c>
      <c r="I24">
        <f>'1.Contractual Gap'!E31</f>
        <v>0</v>
      </c>
      <c r="J24">
        <f>'1.Contractual Gap'!F31</f>
        <v>0</v>
      </c>
      <c r="K24">
        <f>'1.Contractual Gap'!G31</f>
        <v>0</v>
      </c>
      <c r="L24">
        <f>'1.Contractual Gap'!H31</f>
        <v>0</v>
      </c>
      <c r="M24">
        <f>'1.Contractual Gap'!I31</f>
        <v>0</v>
      </c>
      <c r="N24">
        <f>'1.Contractual Gap'!J31</f>
        <v>0</v>
      </c>
    </row>
    <row r="25" spans="1:14" x14ac:dyDescent="0.35">
      <c r="A25" t="e">
        <f>TEXT(EOMONTH(DATE(VLOOKUP('Cover Page'!$F$10,Institution_Codes!$H$1:$J$13,3,FALSE),VLOOKUP('Cover Page'!$F$9,Institution_Codes!$D$2:$E$29,2,FALSE),1),0),"yyyy-mm-dd")</f>
        <v>#N/A</v>
      </c>
      <c r="B25">
        <f>'Cover Page'!$C$7</f>
        <v>0</v>
      </c>
      <c r="C25" t="e">
        <f>VLOOKUP(B25,Institution_Codes!$A$1:$B$35,2,FALSE)</f>
        <v>#N/A</v>
      </c>
      <c r="D25" t="s">
        <v>0</v>
      </c>
      <c r="E25" t="s">
        <v>264</v>
      </c>
      <c r="F25">
        <f>'1.Contractual Gap'!B32</f>
        <v>0</v>
      </c>
      <c r="G25">
        <f>'1.Contractual Gap'!C32</f>
        <v>0</v>
      </c>
      <c r="H25">
        <f>'1.Contractual Gap'!D32</f>
        <v>0</v>
      </c>
      <c r="I25">
        <f>'1.Contractual Gap'!E32</f>
        <v>0</v>
      </c>
      <c r="J25">
        <f>'1.Contractual Gap'!F32</f>
        <v>0</v>
      </c>
      <c r="K25">
        <f>'1.Contractual Gap'!G32</f>
        <v>0</v>
      </c>
      <c r="L25">
        <f>'1.Contractual Gap'!H32</f>
        <v>0</v>
      </c>
      <c r="M25">
        <f>'1.Contractual Gap'!I32</f>
        <v>0</v>
      </c>
      <c r="N25">
        <f>'1.Contractual Gap'!J32</f>
        <v>0</v>
      </c>
    </row>
    <row r="26" spans="1:14" x14ac:dyDescent="0.35">
      <c r="A26" t="e">
        <f>TEXT(EOMONTH(DATE(VLOOKUP('Cover Page'!$F$10,Institution_Codes!$H$1:$J$13,3,FALSE),VLOOKUP('Cover Page'!$F$9,Institution_Codes!$D$2:$E$29,2,FALSE),1),0),"yyyy-mm-dd")</f>
        <v>#N/A</v>
      </c>
      <c r="B26">
        <f>'Cover Page'!$C$7</f>
        <v>0</v>
      </c>
      <c r="C26" t="e">
        <f>VLOOKUP(B26,Institution_Codes!$A$1:$B$35,2,FALSE)</f>
        <v>#N/A</v>
      </c>
      <c r="D26" t="s">
        <v>265</v>
      </c>
      <c r="E26" t="s">
        <v>56</v>
      </c>
      <c r="F26">
        <f>'1.Contractual Gap'!B34</f>
        <v>0</v>
      </c>
      <c r="G26">
        <f>'1.Contractual Gap'!C34</f>
        <v>0</v>
      </c>
      <c r="H26">
        <f>'1.Contractual Gap'!D34</f>
        <v>0</v>
      </c>
      <c r="I26">
        <f>'1.Contractual Gap'!E34</f>
        <v>0</v>
      </c>
      <c r="J26">
        <f>'1.Contractual Gap'!F34</f>
        <v>0</v>
      </c>
      <c r="K26">
        <f>'1.Contractual Gap'!G34</f>
        <v>0</v>
      </c>
      <c r="L26">
        <f>'1.Contractual Gap'!H34</f>
        <v>0</v>
      </c>
      <c r="M26">
        <f>'1.Contractual Gap'!I34</f>
        <v>0</v>
      </c>
      <c r="N26">
        <f>'1.Contractual Gap'!J34</f>
        <v>0</v>
      </c>
    </row>
    <row r="27" spans="1:14" x14ac:dyDescent="0.35">
      <c r="A27" t="e">
        <f>TEXT(EOMONTH(DATE(VLOOKUP('Cover Page'!$F$10,Institution_Codes!$H$1:$J$13,3,FALSE),VLOOKUP('Cover Page'!$F$9,Institution_Codes!$D$2:$E$29,2,FALSE),1),0),"yyyy-mm-dd")</f>
        <v>#N/A</v>
      </c>
      <c r="B27">
        <f>'Cover Page'!$C$7</f>
        <v>0</v>
      </c>
      <c r="C27" t="e">
        <f>VLOOKUP(B27,Institution_Codes!$A$1:$B$35,2,FALSE)</f>
        <v>#N/A</v>
      </c>
      <c r="D27" t="s">
        <v>265</v>
      </c>
      <c r="E27" t="s">
        <v>57</v>
      </c>
      <c r="F27">
        <f>'1.Contractual Gap'!B35</f>
        <v>0</v>
      </c>
      <c r="G27">
        <f>'1.Contractual Gap'!C35</f>
        <v>0</v>
      </c>
      <c r="H27">
        <f>'1.Contractual Gap'!D35</f>
        <v>0</v>
      </c>
      <c r="I27">
        <f>'1.Contractual Gap'!E35</f>
        <v>0</v>
      </c>
      <c r="J27">
        <f>'1.Contractual Gap'!F35</f>
        <v>0</v>
      </c>
      <c r="K27">
        <f>'1.Contractual Gap'!G35</f>
        <v>0</v>
      </c>
      <c r="L27">
        <f>'1.Contractual Gap'!H35</f>
        <v>0</v>
      </c>
      <c r="M27">
        <f>'1.Contractual Gap'!I35</f>
        <v>0</v>
      </c>
      <c r="N27">
        <f>'1.Contractual Gap'!J35</f>
        <v>0</v>
      </c>
    </row>
  </sheetData>
  <sheetProtection algorithmName="SHA-512" hashValue="bWBDMcBu71WzmwNLHmmaTRrHalQkKHNMTNxxl9RAywFYp+NYhav0p2zj7qrebxefeRIxcDgQRsXDcz5jv3JMaw==" saltValue="dT2mfogFMIN35G2W3OPASg==" spinCount="100000" sheet="1" objects="1" scenarios="1"/>
  <pageMargins left="0.7" right="0.7" top="0.75" bottom="0.75" header="0.3" footer="0.3"/>
  <pageSetup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K26"/>
  <sheetViews>
    <sheetView topLeftCell="B1" workbookViewId="0">
      <selection activeCell="G28" sqref="G28"/>
    </sheetView>
  </sheetViews>
  <sheetFormatPr defaultRowHeight="14.5" x14ac:dyDescent="0.35"/>
  <cols>
    <col min="1" max="1" width="13.90625" customWidth="1"/>
    <col min="2" max="2" width="28.36328125" bestFit="1" customWidth="1"/>
    <col min="3" max="3" width="28.36328125" customWidth="1"/>
    <col min="4" max="4" width="33.36328125" bestFit="1" customWidth="1"/>
    <col min="5" max="5" width="33.36328125" customWidth="1"/>
    <col min="6" max="6" width="20" bestFit="1" customWidth="1"/>
    <col min="7" max="7" width="20.08984375" bestFit="1" customWidth="1"/>
    <col min="8" max="8" width="19" bestFit="1" customWidth="1"/>
    <col min="9" max="9" width="20.08984375" bestFit="1" customWidth="1"/>
    <col min="10" max="10" width="26.36328125" bestFit="1" customWidth="1"/>
    <col min="11" max="11" width="11.453125" bestFit="1" customWidth="1"/>
    <col min="12" max="12" width="11.54296875" bestFit="1" customWidth="1"/>
    <col min="13" max="13" width="11.08984375" bestFit="1" customWidth="1"/>
    <col min="14" max="14" width="11.36328125" bestFit="1" customWidth="1"/>
    <col min="15" max="15" width="11.453125" bestFit="1" customWidth="1"/>
  </cols>
  <sheetData>
    <row r="1" spans="1:11" x14ac:dyDescent="0.35">
      <c r="A1" t="s">
        <v>259</v>
      </c>
      <c r="B1" t="s">
        <v>290</v>
      </c>
      <c r="C1" t="s">
        <v>260</v>
      </c>
      <c r="D1" t="s">
        <v>286</v>
      </c>
      <c r="E1" t="s">
        <v>261</v>
      </c>
      <c r="F1" t="s">
        <v>282</v>
      </c>
      <c r="G1" t="s">
        <v>278</v>
      </c>
      <c r="H1" t="s">
        <v>277</v>
      </c>
      <c r="I1" t="s">
        <v>283</v>
      </c>
      <c r="J1" t="s">
        <v>287</v>
      </c>
      <c r="K1" t="s">
        <v>269</v>
      </c>
    </row>
    <row r="2" spans="1:11" x14ac:dyDescent="0.35">
      <c r="A2" t="str">
        <f>IF(D2="", "", TEXT(EOMONTH(DATE(VLOOKUP('Cover Page'!$F$10,Institution_Codes!$H$1:$J$13,3,FALSE),VLOOKUP('Cover Page'!$F$9,Institution_Codes!$D$2:$E$29,2,FALSE),1),0),"yyyy-mm-dd"))</f>
        <v/>
      </c>
      <c r="B2" t="str">
        <f>IF(D2="", "", 'Cover Page'!$C$7)</f>
        <v/>
      </c>
      <c r="C2" t="str">
        <f>IF(D2="", "", IFERROR(VLOOKUP(B2, Institution_Codes!$A$1:$B$35, 2, FALSE), ""))</f>
        <v/>
      </c>
      <c r="D2" t="str">
        <f>IF(AND(NOT(ISBLANK('2.Concentration- Counterparty'!A9)), '2.Concentration- Counterparty'!A9&lt;&gt;"Counterparty 1"), '2.Concentration- Counterparty'!A9, "")</f>
        <v/>
      </c>
      <c r="E2" s="154" t="str">
        <f>IF(D2="", "", "1")</f>
        <v/>
      </c>
      <c r="F2" t="str">
        <f>IF(D2="", "", '2.Concentration- Counterparty'!B9)</f>
        <v/>
      </c>
      <c r="G2" t="str">
        <f>IF(D2="", "", '2.Concentration- Counterparty'!D9)</f>
        <v/>
      </c>
      <c r="H2" t="str">
        <f>IF(D2="", "", '2.Concentration- Counterparty'!F9)</f>
        <v/>
      </c>
      <c r="I2" t="str">
        <f>IF(D2="", "", '2.Concentration- Counterparty'!H9)</f>
        <v/>
      </c>
      <c r="J2" t="str">
        <f>IF(D2="", "", '2.Concentration- Counterparty'!J9)</f>
        <v/>
      </c>
      <c r="K2" t="str">
        <f>IF(D2="", "", '2.Concentration- Counterparty'!$M$35)</f>
        <v/>
      </c>
    </row>
    <row r="3" spans="1:11" x14ac:dyDescent="0.35">
      <c r="A3" t="str">
        <f>IF(D3="", "", TEXT(EOMONTH(DATE(VLOOKUP('Cover Page'!$F$10,Institution_Codes!$H$1:$J$13,3,FALSE),VLOOKUP('Cover Page'!$F$9,Institution_Codes!$D$2:$E$29,2,FALSE),1),0),"yyyy-mm-dd"))</f>
        <v/>
      </c>
      <c r="B3" t="str">
        <f>IF(D3="", "", 'Cover Page'!$C$7)</f>
        <v/>
      </c>
      <c r="C3" t="str">
        <f>IF(D3="", "", VLOOKUP(B3, Institution_Codes!$A$1:$B$35, 2, FALSE))</f>
        <v/>
      </c>
      <c r="D3" t="str">
        <f>IF(AND(NOT(ISBLANK('2.Concentration- Counterparty'!A10)), '2.Concentration- Counterparty'!A10&lt;&gt;"Counterparty 2"), '2.Concentration- Counterparty'!A10, "")</f>
        <v/>
      </c>
      <c r="E3" s="154" t="str">
        <f t="shared" ref="E3:E26" si="0">IF(D3="", "", "1")</f>
        <v/>
      </c>
      <c r="F3" t="str">
        <f>IF(D3="", "", '2.Concentration- Counterparty'!B10)</f>
        <v/>
      </c>
      <c r="G3" t="str">
        <f>IF(D3="", "", '2.Concentration- Counterparty'!D10)</f>
        <v/>
      </c>
      <c r="H3" t="str">
        <f>IF(D3="", "", '2.Concentration- Counterparty'!F10)</f>
        <v/>
      </c>
      <c r="I3" t="str">
        <f>IF(D3="", "", '2.Concentration- Counterparty'!H10)</f>
        <v/>
      </c>
      <c r="J3" t="str">
        <f>IF(D3="", "", '2.Concentration- Counterparty'!J10)</f>
        <v/>
      </c>
      <c r="K3" t="str">
        <f>IF(D3="", "", '2.Concentration- Counterparty'!$M$35)</f>
        <v/>
      </c>
    </row>
    <row r="4" spans="1:11" x14ac:dyDescent="0.35">
      <c r="A4" t="str">
        <f>IF(D4="", "", TEXT(EOMONTH(DATE(VLOOKUP('Cover Page'!$F$10,Institution_Codes!$H$1:$J$13,3,FALSE),VLOOKUP('Cover Page'!$F$9,Institution_Codes!$D$2:$E$29,2,FALSE),1),0),"yyyy-mm-dd"))</f>
        <v/>
      </c>
      <c r="B4" t="str">
        <f>IF(D4="", "", 'Cover Page'!$C$7)</f>
        <v/>
      </c>
      <c r="C4" t="str">
        <f>IF(D4="", "", VLOOKUP(B4, Institution_Codes!$A$1:$B$35, 2, FALSE))</f>
        <v/>
      </c>
      <c r="D4" t="str">
        <f>IF(AND(NOT(ISBLANK('2.Concentration- Counterparty'!A11)), '2.Concentration- Counterparty'!A11&lt;&gt;"Counterparty 3"), '2.Concentration- Counterparty'!A11, "")</f>
        <v/>
      </c>
      <c r="E4" s="154" t="str">
        <f t="shared" si="0"/>
        <v/>
      </c>
      <c r="F4" t="str">
        <f>IF(D4="", "", '2.Concentration- Counterparty'!B11)</f>
        <v/>
      </c>
      <c r="G4" t="str">
        <f>IF(D4="", "", '2.Concentration- Counterparty'!D11)</f>
        <v/>
      </c>
      <c r="H4" t="str">
        <f>IF(D4="", "", '2.Concentration- Counterparty'!F11)</f>
        <v/>
      </c>
      <c r="I4" t="str">
        <f>IF(D4="", "", '2.Concentration- Counterparty'!H11)</f>
        <v/>
      </c>
      <c r="J4" t="str">
        <f>IF(D4="", "", '2.Concentration- Counterparty'!J11)</f>
        <v/>
      </c>
      <c r="K4" t="str">
        <f>IF(D4="", "", '2.Concentration- Counterparty'!$M$35)</f>
        <v/>
      </c>
    </row>
    <row r="5" spans="1:11" x14ac:dyDescent="0.35">
      <c r="A5" t="str">
        <f>IF(D5="", "", TEXT(EOMONTH(DATE(VLOOKUP('Cover Page'!$F$10,Institution_Codes!$H$1:$J$13,3,FALSE),VLOOKUP('Cover Page'!$F$9,Institution_Codes!$D$2:$E$29,2,FALSE),1),0),"yyyy-mm-dd"))</f>
        <v/>
      </c>
      <c r="B5" t="str">
        <f>IF(D5="", "", 'Cover Page'!$C$7)</f>
        <v/>
      </c>
      <c r="C5" t="str">
        <f>IF(D5="", "", VLOOKUP(B5, Institution_Codes!$A$1:$B$35, 2, FALSE))</f>
        <v/>
      </c>
      <c r="D5" t="str">
        <f>IF(AND(NOT(ISBLANK('2.Concentration- Counterparty'!A12)), '2.Concentration- Counterparty'!A12&lt;&gt;"Counterparty 4"), '2.Concentration- Counterparty'!A12, "")</f>
        <v/>
      </c>
      <c r="E5" s="154" t="str">
        <f t="shared" si="0"/>
        <v/>
      </c>
      <c r="F5" t="str">
        <f>IF(D5="", "", '2.Concentration- Counterparty'!B12)</f>
        <v/>
      </c>
      <c r="G5" t="str">
        <f>IF(D5="", "", '2.Concentration- Counterparty'!D12)</f>
        <v/>
      </c>
      <c r="H5" t="str">
        <f>IF(D5="", "", '2.Concentration- Counterparty'!F12)</f>
        <v/>
      </c>
      <c r="I5" t="str">
        <f>IF(D5="", "", '2.Concentration- Counterparty'!H12)</f>
        <v/>
      </c>
      <c r="J5" t="str">
        <f>IF(D5="", "", '2.Concentration- Counterparty'!J12)</f>
        <v/>
      </c>
      <c r="K5" t="str">
        <f>IF(D5="", "", '2.Concentration- Counterparty'!$M$35)</f>
        <v/>
      </c>
    </row>
    <row r="6" spans="1:11" x14ac:dyDescent="0.35">
      <c r="A6" t="str">
        <f>IF(D6="", "", TEXT(EOMONTH(DATE(VLOOKUP('Cover Page'!$F$10,Institution_Codes!$H$1:$J$13,3,FALSE),VLOOKUP('Cover Page'!$F$9,Institution_Codes!$D$2:$E$29,2,FALSE),1),0),"yyyy-mm-dd"))</f>
        <v/>
      </c>
      <c r="B6" t="str">
        <f>IF(D6="", "", 'Cover Page'!$C$7)</f>
        <v/>
      </c>
      <c r="C6" t="str">
        <f>IF(D6="", "", VLOOKUP(B6, Institution_Codes!$A$1:$B$35, 2, FALSE))</f>
        <v/>
      </c>
      <c r="D6" t="str">
        <f>IF(AND(NOT(ISBLANK('2.Concentration- Counterparty'!A13)), '2.Concentration- Counterparty'!A13&lt;&gt;"Counterparty 5"), '2.Concentration- Counterparty'!A13, "")</f>
        <v/>
      </c>
      <c r="E6" s="154" t="str">
        <f t="shared" si="0"/>
        <v/>
      </c>
      <c r="F6" t="str">
        <f>IF(D6="", "", '2.Concentration- Counterparty'!B13)</f>
        <v/>
      </c>
      <c r="G6" t="str">
        <f>IF(D6="", "", '2.Concentration- Counterparty'!D13)</f>
        <v/>
      </c>
      <c r="H6" t="str">
        <f>IF(D6="", "", '2.Concentration- Counterparty'!F13)</f>
        <v/>
      </c>
      <c r="I6" t="str">
        <f>IF(D6="", "", '2.Concentration- Counterparty'!H13)</f>
        <v/>
      </c>
      <c r="J6" t="str">
        <f>IF(D6="", "", '2.Concentration- Counterparty'!J13)</f>
        <v/>
      </c>
      <c r="K6" t="str">
        <f>IF(D6="", "", '2.Concentration- Counterparty'!$M$35)</f>
        <v/>
      </c>
    </row>
    <row r="7" spans="1:11" x14ac:dyDescent="0.35">
      <c r="A7" t="str">
        <f>IF(D7="", "", TEXT(EOMONTH(DATE(VLOOKUP('Cover Page'!$F$10,Institution_Codes!$H$1:$J$13,3,FALSE),VLOOKUP('Cover Page'!$F$9,Institution_Codes!$D$2:$E$29,2,FALSE),1),0),"yyyy-mm-dd"))</f>
        <v/>
      </c>
      <c r="B7" t="str">
        <f>IF(D7="", "", 'Cover Page'!$C$7)</f>
        <v/>
      </c>
      <c r="C7" t="str">
        <f>IF(D7="", "", VLOOKUP(B7, Institution_Codes!$A$1:$B$35, 2, FALSE))</f>
        <v/>
      </c>
      <c r="D7" t="str">
        <f>IF(AND(NOT(ISBLANK('2.Concentration- Counterparty'!A14)), '2.Concentration- Counterparty'!A14&lt;&gt;"Counterparty 6"), '2.Concentration- Counterparty'!A14, "")</f>
        <v/>
      </c>
      <c r="E7" s="154" t="str">
        <f t="shared" si="0"/>
        <v/>
      </c>
      <c r="F7" t="str">
        <f>IF(D7="", "", '2.Concentration- Counterparty'!B14)</f>
        <v/>
      </c>
      <c r="G7" t="str">
        <f>IF(D7="", "", '2.Concentration- Counterparty'!D14)</f>
        <v/>
      </c>
      <c r="H7" t="str">
        <f>IF(D7="", "", '2.Concentration- Counterparty'!F14)</f>
        <v/>
      </c>
      <c r="I7" t="str">
        <f>IF(D7="", "", '2.Concentration- Counterparty'!H14)</f>
        <v/>
      </c>
      <c r="J7" t="str">
        <f>IF(D7="", "", '2.Concentration- Counterparty'!J14)</f>
        <v/>
      </c>
      <c r="K7" t="str">
        <f>IF(D7="", "", '2.Concentration- Counterparty'!$M$35)</f>
        <v/>
      </c>
    </row>
    <row r="8" spans="1:11" x14ac:dyDescent="0.35">
      <c r="A8" t="str">
        <f>IF(D8="", "", TEXT(EOMONTH(DATE(VLOOKUP('Cover Page'!$F$10,Institution_Codes!$H$1:$J$13,3,FALSE),VLOOKUP('Cover Page'!$F$9,Institution_Codes!$D$2:$E$29,2,FALSE),1),0),"yyyy-mm-dd"))</f>
        <v/>
      </c>
      <c r="B8" t="str">
        <f>IF(D8="", "", 'Cover Page'!$C$7)</f>
        <v/>
      </c>
      <c r="C8" t="str">
        <f>IF(D8="", "", VLOOKUP(B8, Institution_Codes!$A$1:$B$35, 2, FALSE))</f>
        <v/>
      </c>
      <c r="D8" t="str">
        <f>IF(AND(NOT(ISBLANK('2.Concentration- Counterparty'!A15)), '2.Concentration- Counterparty'!A15&lt;&gt;"Counterparty 7"), '2.Concentration- Counterparty'!A15, "")</f>
        <v/>
      </c>
      <c r="E8" s="154" t="str">
        <f t="shared" si="0"/>
        <v/>
      </c>
      <c r="F8" t="str">
        <f>IF(D8="", "", '2.Concentration- Counterparty'!B15)</f>
        <v/>
      </c>
      <c r="G8" t="str">
        <f>IF(D8="", "", '2.Concentration- Counterparty'!D15)</f>
        <v/>
      </c>
      <c r="H8" t="str">
        <f>IF(D8="", "", '2.Concentration- Counterparty'!F15)</f>
        <v/>
      </c>
      <c r="I8" t="str">
        <f>IF(D8="", "", '2.Concentration- Counterparty'!H15)</f>
        <v/>
      </c>
      <c r="J8" t="str">
        <f>IF(D8="", "", '2.Concentration- Counterparty'!J15)</f>
        <v/>
      </c>
      <c r="K8" t="str">
        <f>IF(D8="", "", '2.Concentration- Counterparty'!$M$35)</f>
        <v/>
      </c>
    </row>
    <row r="9" spans="1:11" x14ac:dyDescent="0.35">
      <c r="A9" t="str">
        <f>IF(D9="", "", TEXT(EOMONTH(DATE(VLOOKUP('Cover Page'!$F$10,Institution_Codes!$H$1:$J$13,3,FALSE),VLOOKUP('Cover Page'!$F$9,Institution_Codes!$D$2:$E$29,2,FALSE),1),0),"yyyy-mm-dd"))</f>
        <v/>
      </c>
      <c r="B9" t="str">
        <f>IF(D9="", "", 'Cover Page'!$C$7)</f>
        <v/>
      </c>
      <c r="C9" t="str">
        <f>IF(D9="", "", VLOOKUP(B9, Institution_Codes!$A$1:$B$35, 2, FALSE))</f>
        <v/>
      </c>
      <c r="D9" t="str">
        <f>IF(AND(NOT(ISBLANK('2.Concentration- Counterparty'!A16)), '2.Concentration- Counterparty'!A16&lt;&gt;"Counterparty 8"), '2.Concentration- Counterparty'!A16, "")</f>
        <v/>
      </c>
      <c r="E9" s="154" t="str">
        <f t="shared" si="0"/>
        <v/>
      </c>
      <c r="F9" t="str">
        <f>IF(D9="", "", '2.Concentration- Counterparty'!B16)</f>
        <v/>
      </c>
      <c r="G9" t="str">
        <f>IF(D9="", "", '2.Concentration- Counterparty'!D16)</f>
        <v/>
      </c>
      <c r="H9" t="str">
        <f>IF(D9="", "", '2.Concentration- Counterparty'!F16)</f>
        <v/>
      </c>
      <c r="I9" t="str">
        <f>IF(D9="", "", '2.Concentration- Counterparty'!H16)</f>
        <v/>
      </c>
      <c r="J9" t="str">
        <f>IF(D9="", "", '2.Concentration- Counterparty'!J16)</f>
        <v/>
      </c>
      <c r="K9" t="str">
        <f>IF(D9="", "", '2.Concentration- Counterparty'!$M$35)</f>
        <v/>
      </c>
    </row>
    <row r="10" spans="1:11" x14ac:dyDescent="0.35">
      <c r="A10" t="str">
        <f>IF(D10="", "", TEXT(EOMONTH(DATE(VLOOKUP('Cover Page'!$F$10,Institution_Codes!$H$1:$J$13,3,FALSE),VLOOKUP('Cover Page'!$F$9,Institution_Codes!$D$2:$E$29,2,FALSE),1),0),"yyyy-mm-dd"))</f>
        <v/>
      </c>
      <c r="B10" t="str">
        <f>IF(D10="", "", 'Cover Page'!$C$7)</f>
        <v/>
      </c>
      <c r="C10" t="str">
        <f>IF(D10="", "", VLOOKUP(B10, Institution_Codes!$A$1:$B$35, 2, FALSE))</f>
        <v/>
      </c>
      <c r="D10" t="str">
        <f>IF(AND(NOT(ISBLANK('2.Concentration- Counterparty'!A17)), '2.Concentration- Counterparty'!A17&lt;&gt;"Counterparty 9"), '2.Concentration- Counterparty'!A17, "")</f>
        <v/>
      </c>
      <c r="E10" s="154" t="str">
        <f t="shared" si="0"/>
        <v/>
      </c>
      <c r="F10" t="str">
        <f>IF(D10="", "", '2.Concentration- Counterparty'!B17)</f>
        <v/>
      </c>
      <c r="G10" t="str">
        <f>IF(D10="", "", '2.Concentration- Counterparty'!D17)</f>
        <v/>
      </c>
      <c r="H10" t="str">
        <f>IF(D10="", "", '2.Concentration- Counterparty'!F17)</f>
        <v/>
      </c>
      <c r="I10" t="str">
        <f>IF(D10="", "", '2.Concentration- Counterparty'!H17)</f>
        <v/>
      </c>
      <c r="J10" t="str">
        <f>IF(D10="", "", '2.Concentration- Counterparty'!J17)</f>
        <v/>
      </c>
      <c r="K10" t="str">
        <f>IF(D10="", "", '2.Concentration- Counterparty'!$M$35)</f>
        <v/>
      </c>
    </row>
    <row r="11" spans="1:11" x14ac:dyDescent="0.35">
      <c r="A11" t="str">
        <f>IF(D11="", "", TEXT(EOMONTH(DATE(VLOOKUP('Cover Page'!$F$10,Institution_Codes!$H$1:$J$13,3,FALSE),VLOOKUP('Cover Page'!$F$9,Institution_Codes!$D$2:$E$29,2,FALSE),1),0),"yyyy-mm-dd"))</f>
        <v/>
      </c>
      <c r="B11" t="str">
        <f>IF(D11="", "", 'Cover Page'!$C$7)</f>
        <v/>
      </c>
      <c r="C11" t="str">
        <f>IF(D11="", "", VLOOKUP(B11, Institution_Codes!$A$1:$B$35, 2, FALSE))</f>
        <v/>
      </c>
      <c r="D11" t="str">
        <f>IF(AND(NOT(ISBLANK('2.Concentration- Counterparty'!A18)), '2.Concentration- Counterparty'!A18&lt;&gt;"Counterparty 10"), '2.Concentration- Counterparty'!A18, "")</f>
        <v/>
      </c>
      <c r="E11" s="154" t="str">
        <f t="shared" si="0"/>
        <v/>
      </c>
      <c r="F11" t="str">
        <f>IF(D11="", "", '2.Concentration- Counterparty'!B18)</f>
        <v/>
      </c>
      <c r="G11" t="str">
        <f>IF(D11="", "", '2.Concentration- Counterparty'!D18)</f>
        <v/>
      </c>
      <c r="H11" t="str">
        <f>IF(D11="", "", '2.Concentration- Counterparty'!F18)</f>
        <v/>
      </c>
      <c r="I11" t="str">
        <f>IF(D11="", "", '2.Concentration- Counterparty'!H18)</f>
        <v/>
      </c>
      <c r="J11" t="str">
        <f>IF(D11="", "", '2.Concentration- Counterparty'!J18)</f>
        <v/>
      </c>
      <c r="K11" t="str">
        <f>IF(D11="", "", '2.Concentration- Counterparty'!$M$35)</f>
        <v/>
      </c>
    </row>
    <row r="12" spans="1:11" x14ac:dyDescent="0.35">
      <c r="A12" t="str">
        <f>IF(D12="", "", TEXT(EOMONTH(DATE(VLOOKUP('Cover Page'!$F$10,Institution_Codes!$H$1:$J$13,3,FALSE),VLOOKUP('Cover Page'!$F$9,Institution_Codes!$D$2:$E$29,2,FALSE),1),0),"yyyy-mm-dd"))</f>
        <v/>
      </c>
      <c r="B12" t="str">
        <f>IF(D12="", "", 'Cover Page'!$C$7)</f>
        <v/>
      </c>
      <c r="C12" t="str">
        <f>IF(D12="", "", VLOOKUP(B12, Institution_Codes!$A$1:$B$35, 2, FALSE))</f>
        <v/>
      </c>
      <c r="D12" t="str">
        <f>IF(AND(NOT(ISBLANK('2.Concentration- Counterparty'!A19)), '2.Concentration- Counterparty'!A19&lt;&gt;"Counterparty 11"), '2.Concentration- Counterparty'!A19, "")</f>
        <v/>
      </c>
      <c r="E12" s="154" t="str">
        <f t="shared" si="0"/>
        <v/>
      </c>
      <c r="F12" t="str">
        <f>IF(D12="", "", '2.Concentration- Counterparty'!B19)</f>
        <v/>
      </c>
      <c r="G12" t="str">
        <f>IF(D12="", "", '2.Concentration- Counterparty'!D19)</f>
        <v/>
      </c>
      <c r="H12" t="str">
        <f>IF(D12="", "", '2.Concentration- Counterparty'!F19)</f>
        <v/>
      </c>
      <c r="I12" t="str">
        <f>IF(D12="", "", '2.Concentration- Counterparty'!H19)</f>
        <v/>
      </c>
      <c r="J12" t="str">
        <f>IF(D12="", "", '2.Concentration- Counterparty'!J19)</f>
        <v/>
      </c>
      <c r="K12" t="str">
        <f>IF(D12="", "", '2.Concentration- Counterparty'!$M$35)</f>
        <v/>
      </c>
    </row>
    <row r="13" spans="1:11" x14ac:dyDescent="0.35">
      <c r="A13" t="str">
        <f>IF(D13="", "", TEXT(EOMONTH(DATE(VLOOKUP('Cover Page'!$F$10,Institution_Codes!$H$1:$J$13,3,FALSE),VLOOKUP('Cover Page'!$F$9,Institution_Codes!$D$2:$E$29,2,FALSE),1),0),"yyyy-mm-dd"))</f>
        <v/>
      </c>
      <c r="B13" t="str">
        <f>IF(D13="", "", 'Cover Page'!$C$7)</f>
        <v/>
      </c>
      <c r="C13" t="str">
        <f>IF(D13="", "", VLOOKUP(B13, Institution_Codes!$A$1:$B$35, 2, FALSE))</f>
        <v/>
      </c>
      <c r="D13" t="str">
        <f>IF(AND(NOT(ISBLANK('2.Concentration- Counterparty'!A20)), '2.Concentration- Counterparty'!A20&lt;&gt;"Counterparty 12"), '2.Concentration- Counterparty'!A20, "")</f>
        <v/>
      </c>
      <c r="E13" s="154" t="str">
        <f t="shared" si="0"/>
        <v/>
      </c>
      <c r="F13" t="str">
        <f>IF(D13="", "", '2.Concentration- Counterparty'!B20)</f>
        <v/>
      </c>
      <c r="G13" t="str">
        <f>IF(D13="", "", '2.Concentration- Counterparty'!D20)</f>
        <v/>
      </c>
      <c r="H13" t="str">
        <f>IF(D13="", "", '2.Concentration- Counterparty'!F20)</f>
        <v/>
      </c>
      <c r="I13" t="str">
        <f>IF(D13="", "", '2.Concentration- Counterparty'!H20)</f>
        <v/>
      </c>
      <c r="J13" t="str">
        <f>IF(D13="", "", '2.Concentration- Counterparty'!J20)</f>
        <v/>
      </c>
      <c r="K13" t="str">
        <f>IF(D13="", "", '2.Concentration- Counterparty'!$M$35)</f>
        <v/>
      </c>
    </row>
    <row r="14" spans="1:11" x14ac:dyDescent="0.35">
      <c r="A14" t="str">
        <f>IF(D14="", "", TEXT(EOMONTH(DATE(VLOOKUP('Cover Page'!$F$10,Institution_Codes!$H$1:$J$13,3,FALSE),VLOOKUP('Cover Page'!$F$9,Institution_Codes!$D$2:$E$29,2,FALSE),1),0),"yyyy-mm-dd"))</f>
        <v/>
      </c>
      <c r="B14" t="str">
        <f>IF(D14="", "", 'Cover Page'!$C$7)</f>
        <v/>
      </c>
      <c r="C14" t="str">
        <f>IF(D14="", "", VLOOKUP(B14, Institution_Codes!$A$1:$B$35, 2, FALSE))</f>
        <v/>
      </c>
      <c r="D14" t="str">
        <f>IF(AND(NOT(ISBLANK('2.Concentration- Counterparty'!A21)), '2.Concentration- Counterparty'!A21&lt;&gt;"Counterparty 13"), '2.Concentration- Counterparty'!A21, "")</f>
        <v/>
      </c>
      <c r="E14" s="154" t="str">
        <f t="shared" si="0"/>
        <v/>
      </c>
      <c r="F14" t="str">
        <f>IF(D14="", "", '2.Concentration- Counterparty'!B21)</f>
        <v/>
      </c>
      <c r="G14" t="str">
        <f>IF(D14="", "", '2.Concentration- Counterparty'!D21)</f>
        <v/>
      </c>
      <c r="H14" t="str">
        <f>IF(D14="", "", '2.Concentration- Counterparty'!F21)</f>
        <v/>
      </c>
      <c r="I14" t="str">
        <f>IF(D14="", "", '2.Concentration- Counterparty'!H21)</f>
        <v/>
      </c>
      <c r="J14" t="str">
        <f>IF(D14="", "", '2.Concentration- Counterparty'!J21)</f>
        <v/>
      </c>
      <c r="K14" t="str">
        <f>IF(D14="", "", '2.Concentration- Counterparty'!$M$35)</f>
        <v/>
      </c>
    </row>
    <row r="15" spans="1:11" x14ac:dyDescent="0.35">
      <c r="A15" t="str">
        <f>IF(D15="", "", TEXT(EOMONTH(DATE(VLOOKUP('Cover Page'!$F$10,Institution_Codes!$H$1:$J$13,3,FALSE),VLOOKUP('Cover Page'!$F$9,Institution_Codes!$D$2:$E$29,2,FALSE),1),0),"yyyy-mm-dd"))</f>
        <v/>
      </c>
      <c r="B15" t="str">
        <f>IF(D15="", "", 'Cover Page'!$C$7)</f>
        <v/>
      </c>
      <c r="C15" t="str">
        <f>IF(D15="", "", VLOOKUP(B15, Institution_Codes!$A$1:$B$35, 2, FALSE))</f>
        <v/>
      </c>
      <c r="D15" t="str">
        <f>IF(AND(NOT(ISBLANK('2.Concentration- Counterparty'!A22)), '2.Concentration- Counterparty'!A22&lt;&gt;"Counterparty 14"), '2.Concentration- Counterparty'!A22, "")</f>
        <v/>
      </c>
      <c r="E15" s="154" t="str">
        <f t="shared" si="0"/>
        <v/>
      </c>
      <c r="F15" t="str">
        <f>IF(D15="", "", '2.Concentration- Counterparty'!B22)</f>
        <v/>
      </c>
      <c r="G15" t="str">
        <f>IF(D15="", "", '2.Concentration- Counterparty'!D22)</f>
        <v/>
      </c>
      <c r="H15" t="str">
        <f>IF(D15="", "", '2.Concentration- Counterparty'!F22)</f>
        <v/>
      </c>
      <c r="I15" t="str">
        <f>IF(D15="", "", '2.Concentration- Counterparty'!H22)</f>
        <v/>
      </c>
      <c r="J15" t="str">
        <f>IF(D15="", "", '2.Concentration- Counterparty'!J22)</f>
        <v/>
      </c>
      <c r="K15" t="str">
        <f>IF(D15="", "", '2.Concentration- Counterparty'!$M$35)</f>
        <v/>
      </c>
    </row>
    <row r="16" spans="1:11" x14ac:dyDescent="0.35">
      <c r="A16" t="str">
        <f>IF(D16="", "", TEXT(EOMONTH(DATE(VLOOKUP('Cover Page'!$F$10,Institution_Codes!$H$1:$J$13,3,FALSE),VLOOKUP('Cover Page'!$F$9,Institution_Codes!$D$2:$E$29,2,FALSE),1),0),"yyyy-mm-dd"))</f>
        <v/>
      </c>
      <c r="B16" t="str">
        <f>IF(D16="", "", 'Cover Page'!$C$7)</f>
        <v/>
      </c>
      <c r="C16" t="str">
        <f>IF(D16="", "", VLOOKUP(B16, Institution_Codes!$A$1:$B$35, 2, FALSE))</f>
        <v/>
      </c>
      <c r="D16" t="str">
        <f>IF(AND(NOT(ISBLANK('2.Concentration- Counterparty'!A23)), '2.Concentration- Counterparty'!A23&lt;&gt;"Counterparty 15"), '2.Concentration- Counterparty'!A23, "")</f>
        <v/>
      </c>
      <c r="E16" s="154" t="str">
        <f t="shared" si="0"/>
        <v/>
      </c>
      <c r="F16" t="str">
        <f>IF(D16="", "", '2.Concentration- Counterparty'!B23)</f>
        <v/>
      </c>
      <c r="G16" t="str">
        <f>IF(D16="", "", '2.Concentration- Counterparty'!D23)</f>
        <v/>
      </c>
      <c r="H16" t="str">
        <f>IF(D16="", "", '2.Concentration- Counterparty'!F23)</f>
        <v/>
      </c>
      <c r="I16" t="str">
        <f>IF(D16="", "", '2.Concentration- Counterparty'!H23)</f>
        <v/>
      </c>
      <c r="J16" t="str">
        <f>IF(D16="", "", '2.Concentration- Counterparty'!J23)</f>
        <v/>
      </c>
      <c r="K16" t="str">
        <f>IF(D16="", "", '2.Concentration- Counterparty'!$M$35)</f>
        <v/>
      </c>
    </row>
    <row r="17" spans="1:11" x14ac:dyDescent="0.35">
      <c r="A17" t="str">
        <f>IF(D17="", "", TEXT(EOMONTH(DATE(VLOOKUP('Cover Page'!$F$10,Institution_Codes!$H$1:$J$13,3,FALSE),VLOOKUP('Cover Page'!$F$9,Institution_Codes!$D$2:$E$29,2,FALSE),1),0),"yyyy-mm-dd"))</f>
        <v/>
      </c>
      <c r="B17" t="str">
        <f>IF(D17="", "", 'Cover Page'!$C$7)</f>
        <v/>
      </c>
      <c r="C17" t="str">
        <f>IF(D17="", "", VLOOKUP(B17, Institution_Codes!$A$1:$B$35, 2, FALSE))</f>
        <v/>
      </c>
      <c r="D17" t="str">
        <f>IF(AND(NOT(ISBLANK('2.Concentration- Counterparty'!A24)), '2.Concentration- Counterparty'!A24&lt;&gt;"Counterparty 16"), '2.Concentration- Counterparty'!A24, "")</f>
        <v/>
      </c>
      <c r="E17" s="154" t="str">
        <f t="shared" si="0"/>
        <v/>
      </c>
      <c r="F17" t="str">
        <f>IF(D17="", "", '2.Concentration- Counterparty'!B24)</f>
        <v/>
      </c>
      <c r="G17" t="str">
        <f>IF(D17="", "", '2.Concentration- Counterparty'!D24)</f>
        <v/>
      </c>
      <c r="H17" t="str">
        <f>IF(D17="", "", '2.Concentration- Counterparty'!F24)</f>
        <v/>
      </c>
      <c r="I17" t="str">
        <f>IF(D17="", "", '2.Concentration- Counterparty'!H24)</f>
        <v/>
      </c>
      <c r="J17" t="str">
        <f>IF(D17="", "", '2.Concentration- Counterparty'!J24)</f>
        <v/>
      </c>
      <c r="K17" t="str">
        <f>IF(D17="", "", '2.Concentration- Counterparty'!$M$35)</f>
        <v/>
      </c>
    </row>
    <row r="18" spans="1:11" x14ac:dyDescent="0.35">
      <c r="A18" t="str">
        <f>IF(D18="", "", TEXT(EOMONTH(DATE(VLOOKUP('Cover Page'!$F$10,Institution_Codes!$H$1:$J$13,3,FALSE),VLOOKUP('Cover Page'!$F$9,Institution_Codes!$D$2:$E$29,2,FALSE),1),0),"yyyy-mm-dd"))</f>
        <v/>
      </c>
      <c r="B18" t="str">
        <f>IF(D18="", "", 'Cover Page'!$C$7)</f>
        <v/>
      </c>
      <c r="C18" t="str">
        <f>IF(D18="", "", VLOOKUP(B18, Institution_Codes!$A$1:$B$35, 2, FALSE))</f>
        <v/>
      </c>
      <c r="D18" t="str">
        <f>IF(AND(NOT(ISBLANK('2.Concentration- Counterparty'!A25)), '2.Concentration- Counterparty'!A25&lt;&gt;"Counterparty 17"), '2.Concentration- Counterparty'!A25, "")</f>
        <v/>
      </c>
      <c r="E18" s="154" t="str">
        <f t="shared" si="0"/>
        <v/>
      </c>
      <c r="F18" t="str">
        <f>IF(D18="", "", '2.Concentration- Counterparty'!B25)</f>
        <v/>
      </c>
      <c r="G18" t="str">
        <f>IF(D18="", "", '2.Concentration- Counterparty'!D25)</f>
        <v/>
      </c>
      <c r="H18" t="str">
        <f>IF(D18="", "", '2.Concentration- Counterparty'!F25)</f>
        <v/>
      </c>
      <c r="I18" t="str">
        <f>IF(D18="", "", '2.Concentration- Counterparty'!H25)</f>
        <v/>
      </c>
      <c r="J18" t="str">
        <f>IF(D18="", "", '2.Concentration- Counterparty'!J25)</f>
        <v/>
      </c>
      <c r="K18" t="str">
        <f>IF(D18="", "", '2.Concentration- Counterparty'!$M$35)</f>
        <v/>
      </c>
    </row>
    <row r="19" spans="1:11" x14ac:dyDescent="0.35">
      <c r="A19" t="str">
        <f>IF(D19="", "", TEXT(EOMONTH(DATE(VLOOKUP('Cover Page'!$F$10,Institution_Codes!$H$1:$J$13,3,FALSE),VLOOKUP('Cover Page'!$F$9,Institution_Codes!$D$2:$E$29,2,FALSE),1),0),"yyyy-mm-dd"))</f>
        <v/>
      </c>
      <c r="B19" t="str">
        <f>IF(D19="", "", 'Cover Page'!$C$7)</f>
        <v/>
      </c>
      <c r="C19" t="str">
        <f>IF(D19="", "", VLOOKUP(B19, Institution_Codes!$A$1:$B$35, 2, FALSE))</f>
        <v/>
      </c>
      <c r="D19" t="str">
        <f>IF(AND(NOT(ISBLANK('2.Concentration- Counterparty'!A26)), '2.Concentration- Counterparty'!A26&lt;&gt;"Counterparty 18"), '2.Concentration- Counterparty'!A26, "")</f>
        <v/>
      </c>
      <c r="E19" s="154" t="str">
        <f t="shared" si="0"/>
        <v/>
      </c>
      <c r="F19" t="str">
        <f>IF(D19="", "", '2.Concentration- Counterparty'!B26)</f>
        <v/>
      </c>
      <c r="G19" t="str">
        <f>IF(D19="", "", '2.Concentration- Counterparty'!D26)</f>
        <v/>
      </c>
      <c r="H19" t="str">
        <f>IF(D19="", "", '2.Concentration- Counterparty'!F26)</f>
        <v/>
      </c>
      <c r="I19" t="str">
        <f>IF(D19="", "", '2.Concentration- Counterparty'!H26)</f>
        <v/>
      </c>
      <c r="J19" t="str">
        <f>IF(D19="", "", '2.Concentration- Counterparty'!J26)</f>
        <v/>
      </c>
      <c r="K19" t="str">
        <f>IF(D19="", "", '2.Concentration- Counterparty'!$M$35)</f>
        <v/>
      </c>
    </row>
    <row r="20" spans="1:11" x14ac:dyDescent="0.35">
      <c r="A20" t="str">
        <f>IF(D20="", "", TEXT(EOMONTH(DATE(VLOOKUP('Cover Page'!$F$10,Institution_Codes!$H$1:$J$13,3,FALSE),VLOOKUP('Cover Page'!$F$9,Institution_Codes!$D$2:$E$29,2,FALSE),1),0),"yyyy-mm-dd"))</f>
        <v/>
      </c>
      <c r="B20" t="str">
        <f>IF(D20="", "", 'Cover Page'!$C$7)</f>
        <v/>
      </c>
      <c r="C20" t="str">
        <f>IF(D20="", "", VLOOKUP(B20, Institution_Codes!$A$1:$B$35, 2, FALSE))</f>
        <v/>
      </c>
      <c r="D20" t="str">
        <f>IF(AND(NOT(ISBLANK('2.Concentration- Counterparty'!A27)), '2.Concentration- Counterparty'!A27&lt;&gt;"Counterparty 19"), '2.Concentration- Counterparty'!A27, "")</f>
        <v/>
      </c>
      <c r="E20" s="154" t="str">
        <f t="shared" si="0"/>
        <v/>
      </c>
      <c r="F20" t="str">
        <f>IF(D20="", "", '2.Concentration- Counterparty'!B27)</f>
        <v/>
      </c>
      <c r="G20" t="str">
        <f>IF(D20="", "", '2.Concentration- Counterparty'!D27)</f>
        <v/>
      </c>
      <c r="H20" t="str">
        <f>IF(D20="", "", '2.Concentration- Counterparty'!F27)</f>
        <v/>
      </c>
      <c r="I20" t="str">
        <f>IF(D20="", "", '2.Concentration- Counterparty'!H27)</f>
        <v/>
      </c>
      <c r="J20" t="str">
        <f>IF(D20="", "", '2.Concentration- Counterparty'!J27)</f>
        <v/>
      </c>
      <c r="K20" t="str">
        <f>IF(D20="", "", '2.Concentration- Counterparty'!$M$35)</f>
        <v/>
      </c>
    </row>
    <row r="21" spans="1:11" x14ac:dyDescent="0.35">
      <c r="A21" t="str">
        <f>IF(D21="", "", TEXT(EOMONTH(DATE(VLOOKUP('Cover Page'!$F$10,Institution_Codes!$H$1:$J$13,3,FALSE),VLOOKUP('Cover Page'!$F$9,Institution_Codes!$D$2:$E$29,2,FALSE),1),0),"yyyy-mm-dd"))</f>
        <v/>
      </c>
      <c r="B21" t="str">
        <f>IF(D21="", "", 'Cover Page'!$C$7)</f>
        <v/>
      </c>
      <c r="C21" t="str">
        <f>IF(D21="", "", VLOOKUP(B21, Institution_Codes!$A$1:$B$35, 2, FALSE))</f>
        <v/>
      </c>
      <c r="D21" t="str">
        <f>IF(AND(NOT(ISBLANK('2.Concentration- Counterparty'!A28)), '2.Concentration- Counterparty'!A28&lt;&gt;"Counterparty 20"), '2.Concentration- Counterparty'!A28, "")</f>
        <v/>
      </c>
      <c r="E21" s="154" t="str">
        <f t="shared" si="0"/>
        <v/>
      </c>
      <c r="F21" t="str">
        <f>IF(D21="", "", '2.Concentration- Counterparty'!B28)</f>
        <v/>
      </c>
      <c r="G21" t="str">
        <f>IF(D21="", "", '2.Concentration- Counterparty'!D28)</f>
        <v/>
      </c>
      <c r="H21" t="str">
        <f>IF(D21="", "", '2.Concentration- Counterparty'!F28)</f>
        <v/>
      </c>
      <c r="I21" t="str">
        <f>IF(D21="", "", '2.Concentration- Counterparty'!H28)</f>
        <v/>
      </c>
      <c r="J21" t="str">
        <f>IF(D21="", "", '2.Concentration- Counterparty'!J28)</f>
        <v/>
      </c>
      <c r="K21" t="str">
        <f>IF(D21="", "", '2.Concentration- Counterparty'!$M$35)</f>
        <v/>
      </c>
    </row>
    <row r="22" spans="1:11" x14ac:dyDescent="0.35">
      <c r="A22" t="str">
        <f>IF(D22="", "", TEXT(EOMONTH(DATE(VLOOKUP('Cover Page'!$F$10,Institution_Codes!$H$1:$J$13,3,FALSE),VLOOKUP('Cover Page'!$F$9,Institution_Codes!$D$2:$E$29,2,FALSE),1),0),"yyyy-mm-dd"))</f>
        <v/>
      </c>
      <c r="B22" t="str">
        <f>IF(D22="", "", 'Cover Page'!$C$7)</f>
        <v/>
      </c>
      <c r="C22" t="str">
        <f>IF(D22="", "", VLOOKUP(B22, Institution_Codes!$A$1:$B$35, 2, FALSE))</f>
        <v/>
      </c>
      <c r="D22" t="str">
        <f>IF(AND(NOT(ISBLANK('2.Concentration- Counterparty'!A29)), '2.Concentration- Counterparty'!A29&lt;&gt;"Counterparty 21"), '2.Concentration- Counterparty'!A29, "")</f>
        <v/>
      </c>
      <c r="E22" s="154" t="str">
        <f t="shared" si="0"/>
        <v/>
      </c>
      <c r="F22" t="str">
        <f>IF(D22="", "", '2.Concentration- Counterparty'!B29)</f>
        <v/>
      </c>
      <c r="G22" t="str">
        <f>IF(D22="", "", '2.Concentration- Counterparty'!D29)</f>
        <v/>
      </c>
      <c r="H22" t="str">
        <f>IF(D22="", "", '2.Concentration- Counterparty'!F29)</f>
        <v/>
      </c>
      <c r="I22" t="str">
        <f>IF(D22="", "", '2.Concentration- Counterparty'!H29)</f>
        <v/>
      </c>
      <c r="J22" t="str">
        <f>IF(D22="", "", '2.Concentration- Counterparty'!J29)</f>
        <v/>
      </c>
      <c r="K22" t="str">
        <f>IF(D22="", "", '2.Concentration- Counterparty'!$M$35)</f>
        <v/>
      </c>
    </row>
    <row r="23" spans="1:11" x14ac:dyDescent="0.35">
      <c r="A23" t="str">
        <f>IF(D23="", "", TEXT(EOMONTH(DATE(VLOOKUP('Cover Page'!$F$10,Institution_Codes!$H$1:$J$13,3,FALSE),VLOOKUP('Cover Page'!$F$9,Institution_Codes!$D$2:$E$29,2,FALSE),1),0),"yyyy-mm-dd"))</f>
        <v/>
      </c>
      <c r="B23" t="str">
        <f>IF(D23="", "", 'Cover Page'!$C$7)</f>
        <v/>
      </c>
      <c r="C23" t="str">
        <f>IF(D23="", "", VLOOKUP(B23, Institution_Codes!$A$1:$B$35, 2, FALSE))</f>
        <v/>
      </c>
      <c r="D23" t="str">
        <f>IF(AND(NOT(ISBLANK('2.Concentration- Counterparty'!A30)), '2.Concentration- Counterparty'!A30&lt;&gt;"Counterparty 22"), '2.Concentration- Counterparty'!A30, "")</f>
        <v/>
      </c>
      <c r="E23" s="154" t="str">
        <f t="shared" si="0"/>
        <v/>
      </c>
      <c r="F23" t="str">
        <f>IF(D23="", "", '2.Concentration- Counterparty'!B30)</f>
        <v/>
      </c>
      <c r="G23" t="str">
        <f>IF(D23="", "", '2.Concentration- Counterparty'!D30)</f>
        <v/>
      </c>
      <c r="H23" t="str">
        <f>IF(D23="", "", '2.Concentration- Counterparty'!F30)</f>
        <v/>
      </c>
      <c r="I23" t="str">
        <f>IF(D23="", "", '2.Concentration- Counterparty'!H30)</f>
        <v/>
      </c>
      <c r="J23" t="str">
        <f>IF(D23="", "", '2.Concentration- Counterparty'!J30)</f>
        <v/>
      </c>
      <c r="K23" t="str">
        <f>IF(D23="", "", '2.Concentration- Counterparty'!$M$35)</f>
        <v/>
      </c>
    </row>
    <row r="24" spans="1:11" x14ac:dyDescent="0.35">
      <c r="A24" t="str">
        <f>IF(D24="", "", TEXT(EOMONTH(DATE(VLOOKUP('Cover Page'!$F$10,Institution_Codes!$H$1:$J$13,3,FALSE),VLOOKUP('Cover Page'!$F$9,Institution_Codes!$D$2:$E$29,2,FALSE),1),0),"yyyy-mm-dd"))</f>
        <v/>
      </c>
      <c r="B24" t="str">
        <f>IF(D24="", "", 'Cover Page'!$C$7)</f>
        <v/>
      </c>
      <c r="C24" t="str">
        <f>IF(D24="", "", VLOOKUP(B24, Institution_Codes!$A$1:$B$35, 2, FALSE))</f>
        <v/>
      </c>
      <c r="D24" t="str">
        <f>IF(AND(NOT(ISBLANK('2.Concentration- Counterparty'!A31)), '2.Concentration- Counterparty'!A31&lt;&gt;"Counterparty 23"), '2.Concentration- Counterparty'!A31, "")</f>
        <v/>
      </c>
      <c r="E24" s="154" t="str">
        <f t="shared" si="0"/>
        <v/>
      </c>
      <c r="F24" t="str">
        <f>IF(D24="", "", '2.Concentration- Counterparty'!B31)</f>
        <v/>
      </c>
      <c r="G24" t="str">
        <f>IF(D24="", "", '2.Concentration- Counterparty'!D31)</f>
        <v/>
      </c>
      <c r="H24" t="str">
        <f>IF(D24="", "", '2.Concentration- Counterparty'!F31)</f>
        <v/>
      </c>
      <c r="I24" t="str">
        <f>IF(D24="", "", '2.Concentration- Counterparty'!H31)</f>
        <v/>
      </c>
      <c r="J24" t="str">
        <f>IF(D24="", "", '2.Concentration- Counterparty'!J31)</f>
        <v/>
      </c>
      <c r="K24" t="str">
        <f>IF(D24="", "", '2.Concentration- Counterparty'!$M$35)</f>
        <v/>
      </c>
    </row>
    <row r="25" spans="1:11" x14ac:dyDescent="0.35">
      <c r="A25" t="str">
        <f>IF(D25="", "", TEXT(EOMONTH(DATE(VLOOKUP('Cover Page'!$F$10,Institution_Codes!$H$1:$J$13,3,FALSE),VLOOKUP('Cover Page'!$F$9,Institution_Codes!$D$2:$E$29,2,FALSE),1),0),"yyyy-mm-dd"))</f>
        <v/>
      </c>
      <c r="B25" t="str">
        <f>IF(D25="", "", 'Cover Page'!$C$7)</f>
        <v/>
      </c>
      <c r="C25" t="str">
        <f>IF(D25="", "", VLOOKUP(B25, Institution_Codes!$A$1:$B$35, 2, FALSE))</f>
        <v/>
      </c>
      <c r="D25" t="str">
        <f>IF(AND(NOT(ISBLANK('2.Concentration- Counterparty'!A32)), '2.Concentration- Counterparty'!A32&lt;&gt;"Counterparty 24"), '2.Concentration- Counterparty'!A32, "")</f>
        <v/>
      </c>
      <c r="E25" s="154" t="str">
        <f t="shared" si="0"/>
        <v/>
      </c>
      <c r="F25" t="str">
        <f>IF(D25="", "", '2.Concentration- Counterparty'!B32)</f>
        <v/>
      </c>
      <c r="G25" t="str">
        <f>IF(D25="", "", '2.Concentration- Counterparty'!D32)</f>
        <v/>
      </c>
      <c r="H25" t="str">
        <f>IF(D25="", "", '2.Concentration- Counterparty'!F32)</f>
        <v/>
      </c>
      <c r="I25" t="str">
        <f>IF(D25="", "", '2.Concentration- Counterparty'!H32)</f>
        <v/>
      </c>
      <c r="J25" t="str">
        <f>IF(D25="", "", '2.Concentration- Counterparty'!J32)</f>
        <v/>
      </c>
      <c r="K25" t="str">
        <f>IF(D25="", "", '2.Concentration- Counterparty'!$M$35)</f>
        <v/>
      </c>
    </row>
    <row r="26" spans="1:11" x14ac:dyDescent="0.35">
      <c r="A26" t="str">
        <f>IF(D26="", "", TEXT(EOMONTH(DATE(VLOOKUP('Cover Page'!$F$10,Institution_Codes!$H$1:$J$13,3,FALSE),VLOOKUP('Cover Page'!$F$9,Institution_Codes!$D$2:$E$29,2,FALSE),1),0),"yyyy-mm-dd"))</f>
        <v/>
      </c>
      <c r="B26" t="str">
        <f>IF(D26="", "", 'Cover Page'!$C$7)</f>
        <v/>
      </c>
      <c r="C26" t="str">
        <f>IF(D26="", "", VLOOKUP(B26, Institution_Codes!$A$1:$B$35, 2, FALSE))</f>
        <v/>
      </c>
      <c r="D26" t="str">
        <f>IF(AND(NOT(ISBLANK('2.Concentration- Counterparty'!A33)), '2.Concentration- Counterparty'!A33&lt;&gt;"Counterparty 25"), '2.Concentration- Counterparty'!A33, "")</f>
        <v/>
      </c>
      <c r="E26" s="154" t="str">
        <f t="shared" si="0"/>
        <v/>
      </c>
      <c r="F26" t="str">
        <f>IF(D26="", "", '2.Concentration- Counterparty'!B33)</f>
        <v/>
      </c>
      <c r="G26" t="str">
        <f>IF(D26="", "", '2.Concentration- Counterparty'!D33)</f>
        <v/>
      </c>
      <c r="H26" t="str">
        <f>IF(D26="", "", '2.Concentration- Counterparty'!F33)</f>
        <v/>
      </c>
      <c r="I26" t="str">
        <f>IF(D26="", "", '2.Concentration- Counterparty'!H33)</f>
        <v/>
      </c>
      <c r="J26" t="str">
        <f>IF(D26="", "", '2.Concentration- Counterparty'!J33)</f>
        <v/>
      </c>
      <c r="K26" t="str">
        <f>IF(D26="", "", '2.Concentration- Counterparty'!$M$35)</f>
        <v/>
      </c>
    </row>
  </sheetData>
  <sheetProtection algorithmName="SHA-512" hashValue="rimE1mwJ3tGSqKnC7PQrUCzyXC8qGGeUQBOJ1HSUwiSzSfm5cOwJR0h15sIxmJkqq+7RTgcg2btAqjr+LrVdrg==" saltValue="hptWoKWScZWX4X2gtwgM/w==" spinCount="100000" sheet="1" objects="1" scenarios="1"/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/>
  <dimension ref="A1:K26"/>
  <sheetViews>
    <sheetView workbookViewId="0">
      <selection activeCell="A27" sqref="A27:XFD111506"/>
    </sheetView>
  </sheetViews>
  <sheetFormatPr defaultRowHeight="14.5" x14ac:dyDescent="0.35"/>
  <cols>
    <col min="1" max="1" width="13.90625" customWidth="1"/>
    <col min="2" max="2" width="28.36328125" bestFit="1" customWidth="1"/>
    <col min="3" max="3" width="28.36328125" customWidth="1"/>
    <col min="4" max="4" width="33.36328125" bestFit="1" customWidth="1"/>
    <col min="5" max="5" width="33.36328125" customWidth="1"/>
    <col min="6" max="6" width="20" bestFit="1" customWidth="1"/>
    <col min="7" max="7" width="20.08984375" bestFit="1" customWidth="1"/>
    <col min="8" max="8" width="19" bestFit="1" customWidth="1"/>
    <col min="9" max="9" width="20.08984375" bestFit="1" customWidth="1"/>
    <col min="10" max="10" width="26.36328125" bestFit="1" customWidth="1"/>
    <col min="11" max="11" width="11.453125" bestFit="1" customWidth="1"/>
    <col min="12" max="12" width="11.54296875" bestFit="1" customWidth="1"/>
    <col min="13" max="13" width="11.08984375" bestFit="1" customWidth="1"/>
    <col min="14" max="14" width="11.36328125" bestFit="1" customWidth="1"/>
    <col min="15" max="15" width="11.453125" bestFit="1" customWidth="1"/>
  </cols>
  <sheetData>
    <row r="1" spans="1:11" x14ac:dyDescent="0.35">
      <c r="A1" t="s">
        <v>259</v>
      </c>
      <c r="B1" t="s">
        <v>290</v>
      </c>
      <c r="C1" t="s">
        <v>260</v>
      </c>
      <c r="D1" t="s">
        <v>286</v>
      </c>
      <c r="E1" t="s">
        <v>261</v>
      </c>
      <c r="F1" t="s">
        <v>282</v>
      </c>
      <c r="G1" t="s">
        <v>278</v>
      </c>
      <c r="H1" t="s">
        <v>277</v>
      </c>
      <c r="I1" t="s">
        <v>283</v>
      </c>
      <c r="J1" t="s">
        <v>287</v>
      </c>
      <c r="K1" t="s">
        <v>269</v>
      </c>
    </row>
    <row r="2" spans="1:11" x14ac:dyDescent="0.35">
      <c r="A2" t="str">
        <f>IF(D2="", "", TEXT(EOMONTH(DATE(VLOOKUP('Cover Page'!$F$10,Institution_Codes!$H$1:$J$13,3,FALSE),VLOOKUP('Cover Page'!$F$9,Institution_Codes!$D$2:$E$29,2,FALSE),1),0),"yyyy-mm-dd"))</f>
        <v/>
      </c>
      <c r="B2" t="str">
        <f>IF(D2="", "", 'Cover Page'!$C$7)</f>
        <v/>
      </c>
      <c r="C2" t="str">
        <f>IF(D2="", "", IFERROR(VLOOKUP(B2, Institution_Codes!$A$1:$B$35, 2, FALSE), ""))</f>
        <v/>
      </c>
      <c r="D2" t="str">
        <f>IF(AND(NOT(ISBLANK('3.Concentration- Instrument'!A9)), '3.Concentration- Instrument'!A9&lt;&gt;"Product/Instrument 1"), '3.Concentration- Instrument'!A9, "")</f>
        <v/>
      </c>
      <c r="E2" s="154" t="str">
        <f>IF(D2="", "", "2")</f>
        <v/>
      </c>
      <c r="F2" t="str">
        <f>IF(D2="", "", '3.Concentration- Instrument'!B9)</f>
        <v/>
      </c>
      <c r="G2" t="str">
        <f>IF(D2="", "", '3.Concentration- Instrument'!D9)</f>
        <v/>
      </c>
      <c r="H2" t="str">
        <f>IF(D2="", "", '3.Concentration- Instrument'!F9)</f>
        <v/>
      </c>
      <c r="I2" t="str">
        <f>IF(D2="", "", '3.Concentration- Instrument'!H9)</f>
        <v/>
      </c>
      <c r="J2" t="str">
        <f>IF(D2="", "", '3.Concentration- Instrument'!J9)</f>
        <v/>
      </c>
      <c r="K2" t="str">
        <f>IF(D2="", "", '3.Concentration- Instrument'!$M$35)</f>
        <v/>
      </c>
    </row>
    <row r="3" spans="1:11" x14ac:dyDescent="0.35">
      <c r="A3" t="str">
        <f>IF(D3="", "", TEXT(EOMONTH(DATE(VLOOKUP('Cover Page'!$F$10,Institution_Codes!$H$1:$J$13,3,FALSE),VLOOKUP('Cover Page'!$F$9,Institution_Codes!$D$2:$E$29,2,FALSE),1),0),"yyyy-mm-dd"))</f>
        <v/>
      </c>
      <c r="B3" t="str">
        <f>IF(D3="", "", 'Cover Page'!$C$7)</f>
        <v/>
      </c>
      <c r="C3" t="str">
        <f>IF(D3="", "", VLOOKUP(B3, Institution_Codes!$A$1:$B$35, 2, FALSE))</f>
        <v/>
      </c>
      <c r="D3" t="str">
        <f>IF(AND(NOT(ISBLANK('3.Concentration- Instrument'!A10)), '3.Concentration- Instrument'!A10&lt;&gt;"Product/Instrument 2"), '3.Concentration- Instrument'!A10, "")</f>
        <v/>
      </c>
      <c r="E3" s="154" t="str">
        <f t="shared" ref="E3:E26" si="0">IF(D3="", "", "2")</f>
        <v/>
      </c>
      <c r="F3" t="str">
        <f>IF(D3="", "", '3.Concentration- Instrument'!B10)</f>
        <v/>
      </c>
      <c r="G3" t="str">
        <f>IF(D3="", "", '3.Concentration- Instrument'!D10)</f>
        <v/>
      </c>
      <c r="H3" t="str">
        <f>IF(D3="", "", '3.Concentration- Instrument'!F10)</f>
        <v/>
      </c>
      <c r="I3" t="str">
        <f>IF(D3="", "", '3.Concentration- Instrument'!H10)</f>
        <v/>
      </c>
      <c r="J3" t="str">
        <f>IF(D3="", "", '3.Concentration- Instrument'!J10)</f>
        <v/>
      </c>
      <c r="K3" t="str">
        <f>IF(D3="", "", '3.Concentration- Instrument'!$M$35)</f>
        <v/>
      </c>
    </row>
    <row r="4" spans="1:11" x14ac:dyDescent="0.35">
      <c r="A4" t="str">
        <f>IF(D4="", "", TEXT(EOMONTH(DATE(VLOOKUP('Cover Page'!$F$10,Institution_Codes!$H$1:$J$13,3,FALSE),VLOOKUP('Cover Page'!$F$9,Institution_Codes!$D$2:$E$29,2,FALSE),1),0),"yyyy-mm-dd"))</f>
        <v/>
      </c>
      <c r="B4" t="str">
        <f>IF(D4="", "", 'Cover Page'!$C$7)</f>
        <v/>
      </c>
      <c r="C4" t="str">
        <f>IF(D4="", "", VLOOKUP(B4, Institution_Codes!$A$1:$B$35, 2, FALSE))</f>
        <v/>
      </c>
      <c r="D4" t="str">
        <f>IF(AND(NOT(ISBLANK('3.Concentration- Instrument'!A11)), '3.Concentration- Instrument'!A11&lt;&gt;"Product/Instrument 3"), '3.Concentration- Instrument'!A11, "")</f>
        <v/>
      </c>
      <c r="E4" s="154" t="str">
        <f t="shared" si="0"/>
        <v/>
      </c>
      <c r="F4" t="str">
        <f>IF(D4="", "", '3.Concentration- Instrument'!B11)</f>
        <v/>
      </c>
      <c r="G4" t="str">
        <f>IF(D4="", "", '3.Concentration- Instrument'!D11)</f>
        <v/>
      </c>
      <c r="H4" t="str">
        <f>IF(D4="", "", '3.Concentration- Instrument'!F11)</f>
        <v/>
      </c>
      <c r="I4" t="str">
        <f>IF(D4="", "", '3.Concentration- Instrument'!H11)</f>
        <v/>
      </c>
      <c r="J4" t="str">
        <f>IF(D4="", "", '3.Concentration- Instrument'!J11)</f>
        <v/>
      </c>
      <c r="K4" t="str">
        <f>IF(D4="", "", '3.Concentration- Instrument'!$M$35)</f>
        <v/>
      </c>
    </row>
    <row r="5" spans="1:11" x14ac:dyDescent="0.35">
      <c r="A5" t="str">
        <f>IF(D5="", "", TEXT(EOMONTH(DATE(VLOOKUP('Cover Page'!$F$10,Institution_Codes!$H$1:$J$13,3,FALSE),VLOOKUP('Cover Page'!$F$9,Institution_Codes!$D$2:$E$29,2,FALSE),1),0),"yyyy-mm-dd"))</f>
        <v/>
      </c>
      <c r="B5" t="str">
        <f>IF(D5="", "", 'Cover Page'!$C$7)</f>
        <v/>
      </c>
      <c r="C5" t="str">
        <f>IF(D5="", "", VLOOKUP(B5, Institution_Codes!$A$1:$B$35, 2, FALSE))</f>
        <v/>
      </c>
      <c r="D5" t="str">
        <f>IF(AND(NOT(ISBLANK('3.Concentration- Instrument'!A12)), '3.Concentration- Instrument'!A12&lt;&gt;"Product/Instrument 4"), '3.Concentration- Instrument'!A12, "")</f>
        <v/>
      </c>
      <c r="E5" s="154" t="str">
        <f t="shared" si="0"/>
        <v/>
      </c>
      <c r="F5" t="str">
        <f>IF(D5="", "", '3.Concentration- Instrument'!B12)</f>
        <v/>
      </c>
      <c r="G5" t="str">
        <f>IF(D5="", "", '3.Concentration- Instrument'!D12)</f>
        <v/>
      </c>
      <c r="H5" t="str">
        <f>IF(D5="", "", '3.Concentration- Instrument'!F12)</f>
        <v/>
      </c>
      <c r="I5" t="str">
        <f>IF(D5="", "", '3.Concentration- Instrument'!H12)</f>
        <v/>
      </c>
      <c r="J5" t="str">
        <f>IF(D5="", "", '3.Concentration- Instrument'!J12)</f>
        <v/>
      </c>
      <c r="K5" t="str">
        <f>IF(D5="", "", '3.Concentration- Instrument'!$M$35)</f>
        <v/>
      </c>
    </row>
    <row r="6" spans="1:11" x14ac:dyDescent="0.35">
      <c r="A6" t="str">
        <f>IF(D6="", "", TEXT(EOMONTH(DATE(VLOOKUP('Cover Page'!$F$10,Institution_Codes!$H$1:$J$13,3,FALSE),VLOOKUP('Cover Page'!$F$9,Institution_Codes!$D$2:$E$29,2,FALSE),1),0),"yyyy-mm-dd"))</f>
        <v/>
      </c>
      <c r="B6" t="str">
        <f>IF(D6="", "", 'Cover Page'!$C$7)</f>
        <v/>
      </c>
      <c r="C6" t="str">
        <f>IF(D6="", "", VLOOKUP(B6, Institution_Codes!$A$1:$B$35, 2, FALSE))</f>
        <v/>
      </c>
      <c r="D6" t="str">
        <f>IF(AND(NOT(ISBLANK('3.Concentration- Instrument'!A13)), '3.Concentration- Instrument'!A13&lt;&gt;"Product/Instrument 5"), '3.Concentration- Instrument'!A13, "")</f>
        <v/>
      </c>
      <c r="E6" s="154" t="str">
        <f t="shared" si="0"/>
        <v/>
      </c>
      <c r="F6" t="str">
        <f>IF(D6="", "", '3.Concentration- Instrument'!B13)</f>
        <v/>
      </c>
      <c r="G6" t="str">
        <f>IF(D6="", "", '3.Concentration- Instrument'!D13)</f>
        <v/>
      </c>
      <c r="H6" t="str">
        <f>IF(D6="", "", '3.Concentration- Instrument'!F13)</f>
        <v/>
      </c>
      <c r="I6" t="str">
        <f>IF(D6="", "", '3.Concentration- Instrument'!H13)</f>
        <v/>
      </c>
      <c r="J6" t="str">
        <f>IF(D6="", "", '3.Concentration- Instrument'!J13)</f>
        <v/>
      </c>
      <c r="K6" t="str">
        <f>IF(D6="", "", '3.Concentration- Instrument'!$M$35)</f>
        <v/>
      </c>
    </row>
    <row r="7" spans="1:11" x14ac:dyDescent="0.35">
      <c r="A7" t="str">
        <f>IF(D7="", "", TEXT(EOMONTH(DATE(VLOOKUP('Cover Page'!$F$10,Institution_Codes!$H$1:$J$13,3,FALSE),VLOOKUP('Cover Page'!$F$9,Institution_Codes!$D$2:$E$29,2,FALSE),1),0),"yyyy-mm-dd"))</f>
        <v/>
      </c>
      <c r="B7" t="str">
        <f>IF(D7="", "", 'Cover Page'!$C$7)</f>
        <v/>
      </c>
      <c r="C7" t="str">
        <f>IF(D7="", "", VLOOKUP(B7, Institution_Codes!$A$1:$B$35, 2, FALSE))</f>
        <v/>
      </c>
      <c r="D7" t="str">
        <f>IF(AND(NOT(ISBLANK('3.Concentration- Instrument'!A14)), '3.Concentration- Instrument'!A14&lt;&gt;"Product/Instrument 6"), '3.Concentration- Instrument'!A14, "")</f>
        <v/>
      </c>
      <c r="E7" s="154" t="str">
        <f t="shared" si="0"/>
        <v/>
      </c>
      <c r="F7" t="str">
        <f>IF(D7="", "", '3.Concentration- Instrument'!B14)</f>
        <v/>
      </c>
      <c r="G7" t="str">
        <f>IF(D7="", "", '3.Concentration- Instrument'!D14)</f>
        <v/>
      </c>
      <c r="H7" t="str">
        <f>IF(D7="", "", '3.Concentration- Instrument'!F14)</f>
        <v/>
      </c>
      <c r="I7" t="str">
        <f>IF(D7="", "", '3.Concentration- Instrument'!H14)</f>
        <v/>
      </c>
      <c r="J7" t="str">
        <f>IF(D7="", "", '3.Concentration- Instrument'!J14)</f>
        <v/>
      </c>
      <c r="K7" t="str">
        <f>IF(D7="", "", '3.Concentration- Instrument'!$M$35)</f>
        <v/>
      </c>
    </row>
    <row r="8" spans="1:11" x14ac:dyDescent="0.35">
      <c r="A8" t="str">
        <f>IF(D8="", "", TEXT(EOMONTH(DATE(VLOOKUP('Cover Page'!$F$10,Institution_Codes!$H$1:$J$13,3,FALSE),VLOOKUP('Cover Page'!$F$9,Institution_Codes!$D$2:$E$29,2,FALSE),1),0),"yyyy-mm-dd"))</f>
        <v/>
      </c>
      <c r="B8" t="str">
        <f>IF(D8="", "", 'Cover Page'!$C$7)</f>
        <v/>
      </c>
      <c r="C8" t="str">
        <f>IF(D8="", "", VLOOKUP(B8, Institution_Codes!$A$1:$B$35, 2, FALSE))</f>
        <v/>
      </c>
      <c r="D8" t="str">
        <f>IF(AND(NOT(ISBLANK('3.Concentration- Instrument'!A15)), '3.Concentration- Instrument'!A15&lt;&gt;"Product/Instrument 7"), '3.Concentration- Instrument'!A15, "")</f>
        <v/>
      </c>
      <c r="E8" s="154" t="str">
        <f t="shared" si="0"/>
        <v/>
      </c>
      <c r="F8" t="str">
        <f>IF(D8="", "", '3.Concentration- Instrument'!B15)</f>
        <v/>
      </c>
      <c r="G8" t="str">
        <f>IF(D8="", "", '3.Concentration- Instrument'!D15)</f>
        <v/>
      </c>
      <c r="H8" t="str">
        <f>IF(D8="", "", '3.Concentration- Instrument'!F15)</f>
        <v/>
      </c>
      <c r="I8" t="str">
        <f>IF(D8="", "", '3.Concentration- Instrument'!H15)</f>
        <v/>
      </c>
      <c r="J8" t="str">
        <f>IF(D8="", "", '3.Concentration- Instrument'!J15)</f>
        <v/>
      </c>
      <c r="K8" t="str">
        <f>IF(D8="", "", '3.Concentration- Instrument'!$M$35)</f>
        <v/>
      </c>
    </row>
    <row r="9" spans="1:11" x14ac:dyDescent="0.35">
      <c r="A9" t="str">
        <f>IF(D9="", "", TEXT(EOMONTH(DATE(VLOOKUP('Cover Page'!$F$10,Institution_Codes!$H$1:$J$13,3,FALSE),VLOOKUP('Cover Page'!$F$9,Institution_Codes!$D$2:$E$29,2,FALSE),1),0),"yyyy-mm-dd"))</f>
        <v/>
      </c>
      <c r="B9" t="str">
        <f>IF(D9="", "", 'Cover Page'!$C$7)</f>
        <v/>
      </c>
      <c r="C9" t="str">
        <f>IF(D9="", "", VLOOKUP(B9, Institution_Codes!$A$1:$B$35, 2, FALSE))</f>
        <v/>
      </c>
      <c r="D9" t="str">
        <f>IF(AND(NOT(ISBLANK('3.Concentration- Instrument'!A16)), '3.Concentration- Instrument'!A16&lt;&gt;"Product/Instrument 8"), '3.Concentration- Instrument'!A16, "")</f>
        <v/>
      </c>
      <c r="E9" s="154" t="str">
        <f t="shared" si="0"/>
        <v/>
      </c>
      <c r="F9" t="str">
        <f>IF(D9="", "", '3.Concentration- Instrument'!B16)</f>
        <v/>
      </c>
      <c r="G9" t="str">
        <f>IF(D9="", "", '3.Concentration- Instrument'!D16)</f>
        <v/>
      </c>
      <c r="H9" t="str">
        <f>IF(D9="", "", '3.Concentration- Instrument'!F16)</f>
        <v/>
      </c>
      <c r="I9" t="str">
        <f>IF(D9="", "", '3.Concentration- Instrument'!H16)</f>
        <v/>
      </c>
      <c r="J9" t="str">
        <f>IF(D9="", "", '3.Concentration- Instrument'!J16)</f>
        <v/>
      </c>
      <c r="K9" t="str">
        <f>IF(D9="", "", '3.Concentration- Instrument'!$M$35)</f>
        <v/>
      </c>
    </row>
    <row r="10" spans="1:11" x14ac:dyDescent="0.35">
      <c r="A10" t="str">
        <f>IF(D10="", "", TEXT(EOMONTH(DATE(VLOOKUP('Cover Page'!$F$10,Institution_Codes!$H$1:$J$13,3,FALSE),VLOOKUP('Cover Page'!$F$9,Institution_Codes!$D$2:$E$29,2,FALSE),1),0),"yyyy-mm-dd"))</f>
        <v/>
      </c>
      <c r="B10" t="str">
        <f>IF(D10="", "", 'Cover Page'!$C$7)</f>
        <v/>
      </c>
      <c r="C10" t="str">
        <f>IF(D10="", "", VLOOKUP(B10, Institution_Codes!$A$1:$B$35, 2, FALSE))</f>
        <v/>
      </c>
      <c r="D10" t="str">
        <f>IF(AND(NOT(ISBLANK('3.Concentration- Instrument'!A17)), '3.Concentration- Instrument'!A17&lt;&gt;"Product/Instrument 9"), '3.Concentration- Instrument'!A17, "")</f>
        <v/>
      </c>
      <c r="E10" s="154" t="str">
        <f t="shared" si="0"/>
        <v/>
      </c>
      <c r="F10" t="str">
        <f>IF(D10="", "", '3.Concentration- Instrument'!B17)</f>
        <v/>
      </c>
      <c r="G10" t="str">
        <f>IF(D10="", "", '3.Concentration- Instrument'!D17)</f>
        <v/>
      </c>
      <c r="H10" t="str">
        <f>IF(D10="", "", '3.Concentration- Instrument'!F17)</f>
        <v/>
      </c>
      <c r="I10" t="str">
        <f>IF(D10="", "", '3.Concentration- Instrument'!H17)</f>
        <v/>
      </c>
      <c r="J10" t="str">
        <f>IF(D10="", "", '3.Concentration- Instrument'!J17)</f>
        <v/>
      </c>
      <c r="K10" t="str">
        <f>IF(D10="", "", '3.Concentration- Instrument'!$M$35)</f>
        <v/>
      </c>
    </row>
    <row r="11" spans="1:11" x14ac:dyDescent="0.35">
      <c r="A11" t="str">
        <f>IF(D11="", "", TEXT(EOMONTH(DATE(VLOOKUP('Cover Page'!$F$10,Institution_Codes!$H$1:$J$13,3,FALSE),VLOOKUP('Cover Page'!$F$9,Institution_Codes!$D$2:$E$29,2,FALSE),1),0),"yyyy-mm-dd"))</f>
        <v/>
      </c>
      <c r="B11" t="str">
        <f>IF(D11="", "", 'Cover Page'!$C$7)</f>
        <v/>
      </c>
      <c r="C11" t="str">
        <f>IF(D11="", "", VLOOKUP(B11, Institution_Codes!$A$1:$B$35, 2, FALSE))</f>
        <v/>
      </c>
      <c r="D11" t="str">
        <f>IF(AND(NOT(ISBLANK('3.Concentration- Instrument'!A18)), '3.Concentration- Instrument'!A18&lt;&gt;"Product/Instrument 10"), '3.Concentration- Instrument'!A18, "")</f>
        <v/>
      </c>
      <c r="E11" s="154" t="str">
        <f t="shared" si="0"/>
        <v/>
      </c>
      <c r="F11" t="str">
        <f>IF(D11="", "", '3.Concentration- Instrument'!B18)</f>
        <v/>
      </c>
      <c r="G11" t="str">
        <f>IF(D11="", "", '3.Concentration- Instrument'!D18)</f>
        <v/>
      </c>
      <c r="H11" t="str">
        <f>IF(D11="", "", '3.Concentration- Instrument'!F18)</f>
        <v/>
      </c>
      <c r="I11" t="str">
        <f>IF(D11="", "", '3.Concentration- Instrument'!H18)</f>
        <v/>
      </c>
      <c r="J11" t="str">
        <f>IF(D11="", "", '3.Concentration- Instrument'!J18)</f>
        <v/>
      </c>
      <c r="K11" t="str">
        <f>IF(D11="", "", '3.Concentration- Instrument'!$M$35)</f>
        <v/>
      </c>
    </row>
    <row r="12" spans="1:11" x14ac:dyDescent="0.35">
      <c r="A12" t="str">
        <f>IF(D12="", "", TEXT(EOMONTH(DATE(VLOOKUP('Cover Page'!$F$10,Institution_Codes!$H$1:$J$13,3,FALSE),VLOOKUP('Cover Page'!$F$9,Institution_Codes!$D$2:$E$29,2,FALSE),1),0),"yyyy-mm-dd"))</f>
        <v/>
      </c>
      <c r="B12" t="str">
        <f>IF(D12="", "", 'Cover Page'!$C$7)</f>
        <v/>
      </c>
      <c r="C12" t="str">
        <f>IF(D12="", "", VLOOKUP(B12, Institution_Codes!$A$1:$B$35, 2, FALSE))</f>
        <v/>
      </c>
      <c r="D12" t="str">
        <f>IF(AND(NOT(ISBLANK('3.Concentration- Instrument'!A19)), '3.Concentration- Instrument'!A19&lt;&gt;"Product/Instrument 11"), '3.Concentration- Instrument'!A19, "")</f>
        <v/>
      </c>
      <c r="E12" s="154" t="str">
        <f t="shared" si="0"/>
        <v/>
      </c>
      <c r="F12" t="str">
        <f>IF(D12="", "", '3.Concentration- Instrument'!B19)</f>
        <v/>
      </c>
      <c r="G12" t="str">
        <f>IF(D12="", "", '3.Concentration- Instrument'!D19)</f>
        <v/>
      </c>
      <c r="H12" t="str">
        <f>IF(D12="", "", '3.Concentration- Instrument'!F19)</f>
        <v/>
      </c>
      <c r="I12" t="str">
        <f>IF(D12="", "", '3.Concentration- Instrument'!H19)</f>
        <v/>
      </c>
      <c r="J12" t="str">
        <f>IF(D12="", "", '3.Concentration- Instrument'!J19)</f>
        <v/>
      </c>
      <c r="K12" t="str">
        <f>IF(D12="", "", '3.Concentration- Instrument'!$M$35)</f>
        <v/>
      </c>
    </row>
    <row r="13" spans="1:11" x14ac:dyDescent="0.35">
      <c r="A13" t="str">
        <f>IF(D13="", "", TEXT(EOMONTH(DATE(VLOOKUP('Cover Page'!$F$10,Institution_Codes!$H$1:$J$13,3,FALSE),VLOOKUP('Cover Page'!$F$9,Institution_Codes!$D$2:$E$29,2,FALSE),1),0),"yyyy-mm-dd"))</f>
        <v/>
      </c>
      <c r="B13" t="str">
        <f>IF(D13="", "", 'Cover Page'!$C$7)</f>
        <v/>
      </c>
      <c r="C13" t="str">
        <f>IF(D13="", "", VLOOKUP(B13, Institution_Codes!$A$1:$B$35, 2, FALSE))</f>
        <v/>
      </c>
      <c r="D13" t="str">
        <f>IF(AND(NOT(ISBLANK('3.Concentration- Instrument'!A20)), '3.Concentration- Instrument'!A20&lt;&gt;"Product/Instrument 12"), '3.Concentration- Instrument'!A20, "")</f>
        <v/>
      </c>
      <c r="E13" s="154" t="str">
        <f t="shared" si="0"/>
        <v/>
      </c>
      <c r="F13" t="str">
        <f>IF(D13="", "", '3.Concentration- Instrument'!B20)</f>
        <v/>
      </c>
      <c r="G13" t="str">
        <f>IF(D13="", "", '3.Concentration- Instrument'!D20)</f>
        <v/>
      </c>
      <c r="H13" t="str">
        <f>IF(D13="", "", '3.Concentration- Instrument'!F20)</f>
        <v/>
      </c>
      <c r="I13" t="str">
        <f>IF(D13="", "", '3.Concentration- Instrument'!H20)</f>
        <v/>
      </c>
      <c r="J13" t="str">
        <f>IF(D13="", "", '3.Concentration- Instrument'!J20)</f>
        <v/>
      </c>
      <c r="K13" t="str">
        <f>IF(D13="", "", '3.Concentration- Instrument'!$M$35)</f>
        <v/>
      </c>
    </row>
    <row r="14" spans="1:11" x14ac:dyDescent="0.35">
      <c r="A14" t="str">
        <f>IF(D14="", "", TEXT(EOMONTH(DATE(VLOOKUP('Cover Page'!$F$10,Institution_Codes!$H$1:$J$13,3,FALSE),VLOOKUP('Cover Page'!$F$9,Institution_Codes!$D$2:$E$29,2,FALSE),1),0),"yyyy-mm-dd"))</f>
        <v/>
      </c>
      <c r="B14" t="str">
        <f>IF(D14="", "", 'Cover Page'!$C$7)</f>
        <v/>
      </c>
      <c r="C14" t="str">
        <f>IF(D14="", "", VLOOKUP(B14, Institution_Codes!$A$1:$B$35, 2, FALSE))</f>
        <v/>
      </c>
      <c r="D14" t="str">
        <f>IF(AND(NOT(ISBLANK('3.Concentration- Instrument'!A21)), '3.Concentration- Instrument'!A21&lt;&gt;"Product/Instrument 13"), '3.Concentration- Instrument'!A21, "")</f>
        <v/>
      </c>
      <c r="E14" s="154" t="str">
        <f t="shared" si="0"/>
        <v/>
      </c>
      <c r="F14" t="str">
        <f>IF(D14="", "", '3.Concentration- Instrument'!B21)</f>
        <v/>
      </c>
      <c r="G14" t="str">
        <f>IF(D14="", "", '3.Concentration- Instrument'!D21)</f>
        <v/>
      </c>
      <c r="H14" t="str">
        <f>IF(D14="", "", '3.Concentration- Instrument'!F21)</f>
        <v/>
      </c>
      <c r="I14" t="str">
        <f>IF(D14="", "", '3.Concentration- Instrument'!H21)</f>
        <v/>
      </c>
      <c r="J14" t="str">
        <f>IF(D14="", "", '3.Concentration- Instrument'!J21)</f>
        <v/>
      </c>
      <c r="K14" t="str">
        <f>IF(D14="", "", '3.Concentration- Instrument'!$M$35)</f>
        <v/>
      </c>
    </row>
    <row r="15" spans="1:11" x14ac:dyDescent="0.35">
      <c r="A15" t="str">
        <f>IF(D15="", "", TEXT(EOMONTH(DATE(VLOOKUP('Cover Page'!$F$10,Institution_Codes!$H$1:$J$13,3,FALSE),VLOOKUP('Cover Page'!$F$9,Institution_Codes!$D$2:$E$29,2,FALSE),1),0),"yyyy-mm-dd"))</f>
        <v/>
      </c>
      <c r="B15" t="str">
        <f>IF(D15="", "", 'Cover Page'!$C$7)</f>
        <v/>
      </c>
      <c r="C15" t="str">
        <f>IF(D15="", "", VLOOKUP(B15, Institution_Codes!$A$1:$B$35, 2, FALSE))</f>
        <v/>
      </c>
      <c r="D15" t="str">
        <f>IF(AND(NOT(ISBLANK('3.Concentration- Instrument'!A22)), '3.Concentration- Instrument'!A22&lt;&gt;"Product/Instrument 14"), '3.Concentration- Instrument'!A22, "")</f>
        <v/>
      </c>
      <c r="E15" s="154" t="str">
        <f t="shared" si="0"/>
        <v/>
      </c>
      <c r="F15" t="str">
        <f>IF(D15="", "", '3.Concentration- Instrument'!B22)</f>
        <v/>
      </c>
      <c r="G15" t="str">
        <f>IF(D15="", "", '3.Concentration- Instrument'!D22)</f>
        <v/>
      </c>
      <c r="H15" t="str">
        <f>IF(D15="", "", '3.Concentration- Instrument'!F22)</f>
        <v/>
      </c>
      <c r="I15" t="str">
        <f>IF(D15="", "", '3.Concentration- Instrument'!H22)</f>
        <v/>
      </c>
      <c r="J15" t="str">
        <f>IF(D15="", "", '3.Concentration- Instrument'!J22)</f>
        <v/>
      </c>
      <c r="K15" t="str">
        <f>IF(D15="", "", '3.Concentration- Instrument'!$M$35)</f>
        <v/>
      </c>
    </row>
    <row r="16" spans="1:11" x14ac:dyDescent="0.35">
      <c r="A16" t="str">
        <f>IF(D16="", "", TEXT(EOMONTH(DATE(VLOOKUP('Cover Page'!$F$10,Institution_Codes!$H$1:$J$13,3,FALSE),VLOOKUP('Cover Page'!$F$9,Institution_Codes!$D$2:$E$29,2,FALSE),1),0),"yyyy-mm-dd"))</f>
        <v/>
      </c>
      <c r="B16" t="str">
        <f>IF(D16="", "", 'Cover Page'!$C$7)</f>
        <v/>
      </c>
      <c r="C16" t="str">
        <f>IF(D16="", "", VLOOKUP(B16, Institution_Codes!$A$1:$B$35, 2, FALSE))</f>
        <v/>
      </c>
      <c r="D16" t="str">
        <f>IF(AND(NOT(ISBLANK('3.Concentration- Instrument'!A23)), '3.Concentration- Instrument'!A23&lt;&gt;"Product/Instrument 15"), '3.Concentration- Instrument'!A23, "")</f>
        <v/>
      </c>
      <c r="E16" s="154" t="str">
        <f t="shared" si="0"/>
        <v/>
      </c>
      <c r="F16" t="str">
        <f>IF(D16="", "", '3.Concentration- Instrument'!B23)</f>
        <v/>
      </c>
      <c r="G16" t="str">
        <f>IF(D16="", "", '3.Concentration- Instrument'!D23)</f>
        <v/>
      </c>
      <c r="H16" t="str">
        <f>IF(D16="", "", '3.Concentration- Instrument'!F23)</f>
        <v/>
      </c>
      <c r="I16" t="str">
        <f>IF(D16="", "", '3.Concentration- Instrument'!H23)</f>
        <v/>
      </c>
      <c r="J16" t="str">
        <f>IF(D16="", "", '3.Concentration- Instrument'!J23)</f>
        <v/>
      </c>
      <c r="K16" t="str">
        <f>IF(D16="", "", '3.Concentration- Instrument'!$M$35)</f>
        <v/>
      </c>
    </row>
    <row r="17" spans="1:11" x14ac:dyDescent="0.35">
      <c r="A17" t="str">
        <f>IF(D17="", "", TEXT(EOMONTH(DATE(VLOOKUP('Cover Page'!$F$10,Institution_Codes!$H$1:$J$13,3,FALSE),VLOOKUP('Cover Page'!$F$9,Institution_Codes!$D$2:$E$29,2,FALSE),1),0),"yyyy-mm-dd"))</f>
        <v/>
      </c>
      <c r="B17" t="str">
        <f>IF(D17="", "", 'Cover Page'!$C$7)</f>
        <v/>
      </c>
      <c r="C17" t="str">
        <f>IF(D17="", "", VLOOKUP(B17, Institution_Codes!$A$1:$B$35, 2, FALSE))</f>
        <v/>
      </c>
      <c r="D17" t="str">
        <f>IF(AND(NOT(ISBLANK('3.Concentration- Instrument'!A24)), '3.Concentration- Instrument'!A24&lt;&gt;"Product/Instrument 16"), '3.Concentration- Instrument'!A24, "")</f>
        <v/>
      </c>
      <c r="E17" s="154" t="str">
        <f t="shared" si="0"/>
        <v/>
      </c>
      <c r="F17" t="str">
        <f>IF(D17="", "", '3.Concentration- Instrument'!B24)</f>
        <v/>
      </c>
      <c r="G17" t="str">
        <f>IF(D17="", "", '3.Concentration- Instrument'!D24)</f>
        <v/>
      </c>
      <c r="H17" t="str">
        <f>IF(D17="", "", '3.Concentration- Instrument'!F24)</f>
        <v/>
      </c>
      <c r="I17" t="str">
        <f>IF(D17="", "", '3.Concentration- Instrument'!H24)</f>
        <v/>
      </c>
      <c r="J17" t="str">
        <f>IF(D17="", "", '3.Concentration- Instrument'!J24)</f>
        <v/>
      </c>
      <c r="K17" t="str">
        <f>IF(D17="", "", '3.Concentration- Instrument'!$M$35)</f>
        <v/>
      </c>
    </row>
    <row r="18" spans="1:11" x14ac:dyDescent="0.35">
      <c r="A18" t="str">
        <f>IF(D18="", "", TEXT(EOMONTH(DATE(VLOOKUP('Cover Page'!$F$10,Institution_Codes!$H$1:$J$13,3,FALSE),VLOOKUP('Cover Page'!$F$9,Institution_Codes!$D$2:$E$29,2,FALSE),1),0),"yyyy-mm-dd"))</f>
        <v/>
      </c>
      <c r="B18" t="str">
        <f>IF(D18="", "", 'Cover Page'!$C$7)</f>
        <v/>
      </c>
      <c r="C18" t="str">
        <f>IF(D18="", "", VLOOKUP(B18, Institution_Codes!$A$1:$B$35, 2, FALSE))</f>
        <v/>
      </c>
      <c r="D18" t="str">
        <f>IF(AND(NOT(ISBLANK('3.Concentration- Instrument'!A25)), '3.Concentration- Instrument'!A25&lt;&gt;"Product/Instrument 17"), '3.Concentration- Instrument'!A25, "")</f>
        <v/>
      </c>
      <c r="E18" s="154" t="str">
        <f t="shared" si="0"/>
        <v/>
      </c>
      <c r="F18" t="str">
        <f>IF(D18="", "", '3.Concentration- Instrument'!B25)</f>
        <v/>
      </c>
      <c r="G18" t="str">
        <f>IF(D18="", "", '3.Concentration- Instrument'!D25)</f>
        <v/>
      </c>
      <c r="H18" t="str">
        <f>IF(D18="", "", '3.Concentration- Instrument'!F25)</f>
        <v/>
      </c>
      <c r="I18" t="str">
        <f>IF(D18="", "", '3.Concentration- Instrument'!H25)</f>
        <v/>
      </c>
      <c r="J18" t="str">
        <f>IF(D18="", "", '3.Concentration- Instrument'!J25)</f>
        <v/>
      </c>
      <c r="K18" t="str">
        <f>IF(D18="", "", '3.Concentration- Instrument'!$M$35)</f>
        <v/>
      </c>
    </row>
    <row r="19" spans="1:11" x14ac:dyDescent="0.35">
      <c r="A19" t="str">
        <f>IF(D19="", "", TEXT(EOMONTH(DATE(VLOOKUP('Cover Page'!$F$10,Institution_Codes!$H$1:$J$13,3,FALSE),VLOOKUP('Cover Page'!$F$9,Institution_Codes!$D$2:$E$29,2,FALSE),1),0),"yyyy-mm-dd"))</f>
        <v/>
      </c>
      <c r="B19" t="str">
        <f>IF(D19="", "", 'Cover Page'!$C$7)</f>
        <v/>
      </c>
      <c r="C19" t="str">
        <f>IF(D19="", "", VLOOKUP(B19, Institution_Codes!$A$1:$B$35, 2, FALSE))</f>
        <v/>
      </c>
      <c r="D19" t="str">
        <f>IF(AND(NOT(ISBLANK('3.Concentration- Instrument'!A26)), '3.Concentration- Instrument'!A26&lt;&gt;"Product/Instrument 18"), '3.Concentration- Instrument'!A26, "")</f>
        <v/>
      </c>
      <c r="E19" s="154" t="str">
        <f t="shared" si="0"/>
        <v/>
      </c>
      <c r="F19" t="str">
        <f>IF(D19="", "", '3.Concentration- Instrument'!B26)</f>
        <v/>
      </c>
      <c r="G19" t="str">
        <f>IF(D19="", "", '3.Concentration- Instrument'!D26)</f>
        <v/>
      </c>
      <c r="H19" t="str">
        <f>IF(D19="", "", '3.Concentration- Instrument'!F26)</f>
        <v/>
      </c>
      <c r="I19" t="str">
        <f>IF(D19="", "", '3.Concentration- Instrument'!H26)</f>
        <v/>
      </c>
      <c r="J19" t="str">
        <f>IF(D19="", "", '3.Concentration- Instrument'!J26)</f>
        <v/>
      </c>
      <c r="K19" t="str">
        <f>IF(D19="", "", '3.Concentration- Instrument'!$M$35)</f>
        <v/>
      </c>
    </row>
    <row r="20" spans="1:11" x14ac:dyDescent="0.35">
      <c r="A20" t="str">
        <f>IF(D20="", "", TEXT(EOMONTH(DATE(VLOOKUP('Cover Page'!$F$10,Institution_Codes!$H$1:$J$13,3,FALSE),VLOOKUP('Cover Page'!$F$9,Institution_Codes!$D$2:$E$29,2,FALSE),1),0),"yyyy-mm-dd"))</f>
        <v/>
      </c>
      <c r="B20" t="str">
        <f>IF(D20="", "", 'Cover Page'!$C$7)</f>
        <v/>
      </c>
      <c r="C20" t="str">
        <f>IF(D20="", "", VLOOKUP(B20, Institution_Codes!$A$1:$B$35, 2, FALSE))</f>
        <v/>
      </c>
      <c r="D20" t="str">
        <f>IF(AND(NOT(ISBLANK('3.Concentration- Instrument'!A27)), '3.Concentration- Instrument'!A27&lt;&gt;"Product/Instrument 19"), '3.Concentration- Instrument'!A27, "")</f>
        <v/>
      </c>
      <c r="E20" s="154" t="str">
        <f t="shared" si="0"/>
        <v/>
      </c>
      <c r="F20" t="str">
        <f>IF(D20="", "", '3.Concentration- Instrument'!B27)</f>
        <v/>
      </c>
      <c r="G20" t="str">
        <f>IF(D20="", "", '3.Concentration- Instrument'!D27)</f>
        <v/>
      </c>
      <c r="H20" t="str">
        <f>IF(D20="", "", '3.Concentration- Instrument'!F27)</f>
        <v/>
      </c>
      <c r="I20" t="str">
        <f>IF(D20="", "", '3.Concentration- Instrument'!H27)</f>
        <v/>
      </c>
      <c r="J20" t="str">
        <f>IF(D20="", "", '3.Concentration- Instrument'!J27)</f>
        <v/>
      </c>
      <c r="K20" t="str">
        <f>IF(D20="", "", '3.Concentration- Instrument'!$M$35)</f>
        <v/>
      </c>
    </row>
    <row r="21" spans="1:11" x14ac:dyDescent="0.35">
      <c r="A21" t="str">
        <f>IF(D21="", "", TEXT(EOMONTH(DATE(VLOOKUP('Cover Page'!$F$10,Institution_Codes!$H$1:$J$13,3,FALSE),VLOOKUP('Cover Page'!$F$9,Institution_Codes!$D$2:$E$29,2,FALSE),1),0),"yyyy-mm-dd"))</f>
        <v/>
      </c>
      <c r="B21" t="str">
        <f>IF(D21="", "", 'Cover Page'!$C$7)</f>
        <v/>
      </c>
      <c r="C21" t="str">
        <f>IF(D21="", "", VLOOKUP(B21, Institution_Codes!$A$1:$B$35, 2, FALSE))</f>
        <v/>
      </c>
      <c r="D21" t="str">
        <f>IF(AND(NOT(ISBLANK('3.Concentration- Instrument'!A28)), '3.Concentration- Instrument'!A28&lt;&gt;"Product/Instrument 20"), '3.Concentration- Instrument'!A28, "")</f>
        <v/>
      </c>
      <c r="E21" s="154" t="str">
        <f t="shared" si="0"/>
        <v/>
      </c>
      <c r="F21" t="str">
        <f>IF(D21="", "", '3.Concentration- Instrument'!B28)</f>
        <v/>
      </c>
      <c r="G21" t="str">
        <f>IF(D21="", "", '3.Concentration- Instrument'!D28)</f>
        <v/>
      </c>
      <c r="H21" t="str">
        <f>IF(D21="", "", '3.Concentration- Instrument'!F28)</f>
        <v/>
      </c>
      <c r="I21" t="str">
        <f>IF(D21="", "", '3.Concentration- Instrument'!H28)</f>
        <v/>
      </c>
      <c r="J21" t="str">
        <f>IF(D21="", "", '3.Concentration- Instrument'!J28)</f>
        <v/>
      </c>
      <c r="K21" t="str">
        <f>IF(D21="", "", '3.Concentration- Instrument'!$M$35)</f>
        <v/>
      </c>
    </row>
    <row r="22" spans="1:11" x14ac:dyDescent="0.35">
      <c r="A22" t="str">
        <f>IF(D22="", "", TEXT(EOMONTH(DATE(VLOOKUP('Cover Page'!$F$10,Institution_Codes!$H$1:$J$13,3,FALSE),VLOOKUP('Cover Page'!$F$9,Institution_Codes!$D$2:$E$29,2,FALSE),1),0),"yyyy-mm-dd"))</f>
        <v/>
      </c>
      <c r="B22" t="str">
        <f>IF(D22="", "", 'Cover Page'!$C$7)</f>
        <v/>
      </c>
      <c r="C22" t="str">
        <f>IF(D22="", "", VLOOKUP(B22, Institution_Codes!$A$1:$B$35, 2, FALSE))</f>
        <v/>
      </c>
      <c r="D22" t="str">
        <f>IF(AND(NOT(ISBLANK('3.Concentration- Instrument'!A29)), '3.Concentration- Instrument'!A29&lt;&gt;"Product/Instrument 21"), '3.Concentration- Instrument'!A29, "")</f>
        <v/>
      </c>
      <c r="E22" s="154" t="str">
        <f t="shared" si="0"/>
        <v/>
      </c>
      <c r="F22" t="str">
        <f>IF(D22="", "", '3.Concentration- Instrument'!B29)</f>
        <v/>
      </c>
      <c r="G22" t="str">
        <f>IF(D22="", "", '3.Concentration- Instrument'!D29)</f>
        <v/>
      </c>
      <c r="H22" t="str">
        <f>IF(D22="", "", '3.Concentration- Instrument'!F29)</f>
        <v/>
      </c>
      <c r="I22" t="str">
        <f>IF(D22="", "", '3.Concentration- Instrument'!H29)</f>
        <v/>
      </c>
      <c r="J22" t="str">
        <f>IF(D22="", "", '3.Concentration- Instrument'!J29)</f>
        <v/>
      </c>
      <c r="K22" t="str">
        <f>IF(D22="", "", '3.Concentration- Instrument'!$M$35)</f>
        <v/>
      </c>
    </row>
    <row r="23" spans="1:11" x14ac:dyDescent="0.35">
      <c r="A23" t="str">
        <f>IF(D23="", "", TEXT(EOMONTH(DATE(VLOOKUP('Cover Page'!$F$10,Institution_Codes!$H$1:$J$13,3,FALSE),VLOOKUP('Cover Page'!$F$9,Institution_Codes!$D$2:$E$29,2,FALSE),1),0),"yyyy-mm-dd"))</f>
        <v/>
      </c>
      <c r="B23" t="str">
        <f>IF(D23="", "", 'Cover Page'!$C$7)</f>
        <v/>
      </c>
      <c r="C23" t="str">
        <f>IF(D23="", "", VLOOKUP(B23, Institution_Codes!$A$1:$B$35, 2, FALSE))</f>
        <v/>
      </c>
      <c r="D23" t="str">
        <f>IF(AND(NOT(ISBLANK('3.Concentration- Instrument'!A30)), '3.Concentration- Instrument'!A30&lt;&gt;"Product/Instrument 22"), '3.Concentration- Instrument'!A30, "")</f>
        <v/>
      </c>
      <c r="E23" s="154" t="str">
        <f t="shared" si="0"/>
        <v/>
      </c>
      <c r="F23" t="str">
        <f>IF(D23="", "", '3.Concentration- Instrument'!B30)</f>
        <v/>
      </c>
      <c r="G23" t="str">
        <f>IF(D23="", "", '3.Concentration- Instrument'!D30)</f>
        <v/>
      </c>
      <c r="H23" t="str">
        <f>IF(D23="", "", '3.Concentration- Instrument'!F30)</f>
        <v/>
      </c>
      <c r="I23" t="str">
        <f>IF(D23="", "", '3.Concentration- Instrument'!H30)</f>
        <v/>
      </c>
      <c r="J23" t="str">
        <f>IF(D23="", "", '3.Concentration- Instrument'!J30)</f>
        <v/>
      </c>
      <c r="K23" t="str">
        <f>IF(D23="", "", '3.Concentration- Instrument'!$M$35)</f>
        <v/>
      </c>
    </row>
    <row r="24" spans="1:11" x14ac:dyDescent="0.35">
      <c r="A24" t="str">
        <f>IF(D24="", "", TEXT(EOMONTH(DATE(VLOOKUP('Cover Page'!$F$10,Institution_Codes!$H$1:$J$13,3,FALSE),VLOOKUP('Cover Page'!$F$9,Institution_Codes!$D$2:$E$29,2,FALSE),1),0),"yyyy-mm-dd"))</f>
        <v/>
      </c>
      <c r="B24" t="str">
        <f>IF(D24="", "", 'Cover Page'!$C$7)</f>
        <v/>
      </c>
      <c r="C24" t="str">
        <f>IF(D24="", "", VLOOKUP(B24, Institution_Codes!$A$1:$B$35, 2, FALSE))</f>
        <v/>
      </c>
      <c r="D24" t="str">
        <f>IF(AND(NOT(ISBLANK('3.Concentration- Instrument'!A31)), '3.Concentration- Instrument'!A31&lt;&gt;"Product/Instrument 23"), '3.Concentration- Instrument'!A31, "")</f>
        <v/>
      </c>
      <c r="E24" s="154" t="str">
        <f t="shared" si="0"/>
        <v/>
      </c>
      <c r="F24" t="str">
        <f>IF(D24="", "", '3.Concentration- Instrument'!B31)</f>
        <v/>
      </c>
      <c r="G24" t="str">
        <f>IF(D24="", "", '3.Concentration- Instrument'!D31)</f>
        <v/>
      </c>
      <c r="H24" t="str">
        <f>IF(D24="", "", '3.Concentration- Instrument'!F31)</f>
        <v/>
      </c>
      <c r="I24" t="str">
        <f>IF(D24="", "", '3.Concentration- Instrument'!H31)</f>
        <v/>
      </c>
      <c r="J24" t="str">
        <f>IF(D24="", "", '3.Concentration- Instrument'!J31)</f>
        <v/>
      </c>
      <c r="K24" t="str">
        <f>IF(D24="", "", '3.Concentration- Instrument'!$M$35)</f>
        <v/>
      </c>
    </row>
    <row r="25" spans="1:11" x14ac:dyDescent="0.35">
      <c r="A25" t="str">
        <f>IF(D25="", "", TEXT(EOMONTH(DATE(VLOOKUP('Cover Page'!$F$10,Institution_Codes!$H$1:$J$13,3,FALSE),VLOOKUP('Cover Page'!$F$9,Institution_Codes!$D$2:$E$29,2,FALSE),1),0),"yyyy-mm-dd"))</f>
        <v/>
      </c>
      <c r="B25" t="str">
        <f>IF(D25="", "", 'Cover Page'!$C$7)</f>
        <v/>
      </c>
      <c r="C25" t="str">
        <f>IF(D25="", "", VLOOKUP(B25, Institution_Codes!$A$1:$B$35, 2, FALSE))</f>
        <v/>
      </c>
      <c r="D25" t="str">
        <f>IF(AND(NOT(ISBLANK('3.Concentration- Instrument'!A32)), '3.Concentration- Instrument'!A32&lt;&gt;"Product/Instrument 24"), '3.Concentration- Instrument'!A32, "")</f>
        <v/>
      </c>
      <c r="E25" s="154" t="str">
        <f t="shared" si="0"/>
        <v/>
      </c>
      <c r="F25" t="str">
        <f>IF(D25="", "", '3.Concentration- Instrument'!B32)</f>
        <v/>
      </c>
      <c r="G25" t="str">
        <f>IF(D25="", "", '3.Concentration- Instrument'!D32)</f>
        <v/>
      </c>
      <c r="H25" t="str">
        <f>IF(D25="", "", '3.Concentration- Instrument'!F32)</f>
        <v/>
      </c>
      <c r="I25" t="str">
        <f>IF(D25="", "", '3.Concentration- Instrument'!H32)</f>
        <v/>
      </c>
      <c r="J25" t="str">
        <f>IF(D25="", "", '3.Concentration- Instrument'!J32)</f>
        <v/>
      </c>
      <c r="K25" t="str">
        <f>IF(D25="", "", '3.Concentration- Instrument'!$M$35)</f>
        <v/>
      </c>
    </row>
    <row r="26" spans="1:11" x14ac:dyDescent="0.35">
      <c r="A26" t="str">
        <f>IF(D26="", "", TEXT(EOMONTH(DATE(VLOOKUP('Cover Page'!$F$10,Institution_Codes!$H$1:$J$13,3,FALSE),VLOOKUP('Cover Page'!$F$9,Institution_Codes!$D$2:$E$29,2,FALSE),1),0),"yyyy-mm-dd"))</f>
        <v/>
      </c>
      <c r="B26" t="str">
        <f>IF(D26="", "", 'Cover Page'!$C$7)</f>
        <v/>
      </c>
      <c r="C26" t="str">
        <f>IF(D26="", "", VLOOKUP(B26, Institution_Codes!$A$1:$B$35, 2, FALSE))</f>
        <v/>
      </c>
      <c r="D26" t="str">
        <f>IF(AND(NOT(ISBLANK('3.Concentration- Instrument'!A33)), '3.Concentration- Instrument'!A33&lt;&gt;"Product/Instrument 25"), '3.Concentration- Instrument'!A33, "")</f>
        <v/>
      </c>
      <c r="E26" s="154" t="str">
        <f t="shared" si="0"/>
        <v/>
      </c>
      <c r="F26" t="str">
        <f>IF(D26="", "", '3.Concentration- Instrument'!B33)</f>
        <v/>
      </c>
      <c r="G26" t="str">
        <f>IF(D26="", "", '3.Concentration- Instrument'!D33)</f>
        <v/>
      </c>
      <c r="H26" t="str">
        <f>IF(D26="", "", '3.Concentration- Instrument'!F33)</f>
        <v/>
      </c>
      <c r="I26" t="str">
        <f>IF(D26="", "", '3.Concentration- Instrument'!H33)</f>
        <v/>
      </c>
      <c r="J26" t="str">
        <f>IF(D26="", "", '3.Concentration- Instrument'!J33)</f>
        <v/>
      </c>
      <c r="K26" t="str">
        <f>IF(D26="", "", '3.Concentration- Instrument'!$M$35)</f>
        <v/>
      </c>
    </row>
  </sheetData>
  <sheetProtection algorithmName="SHA-512" hashValue="hxlCuwciNqLxegXcXi6ipxHEbkRLnnUzevpYyPxN2oFq2dmxpDUKxca5xpNFh/iOcA8d4SldcReW9tiPmoNQGA==" saltValue="UzepSo0YW43tW8dSMAXsqQ==" spinCount="100000" sheet="1" objects="1" scenarios="1"/>
  <pageMargins left="0.7" right="0.7" top="0.75" bottom="0.75" header="0.3" footer="0.3"/>
  <pageSetup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/>
  <dimension ref="A1:J13"/>
  <sheetViews>
    <sheetView workbookViewId="0">
      <selection activeCell="A14" sqref="A14:XFD4366"/>
    </sheetView>
  </sheetViews>
  <sheetFormatPr defaultRowHeight="14.5" x14ac:dyDescent="0.35"/>
  <cols>
    <col min="1" max="1" width="14" bestFit="1" customWidth="1"/>
    <col min="2" max="2" width="28.36328125" bestFit="1" customWidth="1"/>
    <col min="3" max="3" width="28.36328125" customWidth="1"/>
    <col min="4" max="4" width="17.36328125" customWidth="1"/>
    <col min="5" max="5" width="35.54296875" bestFit="1" customWidth="1"/>
    <col min="6" max="6" width="20" bestFit="1" customWidth="1"/>
    <col min="7" max="8" width="20.08984375" bestFit="1" customWidth="1"/>
    <col min="9" max="9" width="17.54296875" bestFit="1" customWidth="1"/>
    <col min="10" max="10" width="22.6328125" bestFit="1" customWidth="1"/>
  </cols>
  <sheetData>
    <row r="1" spans="1:10" x14ac:dyDescent="0.35">
      <c r="A1" t="s">
        <v>259</v>
      </c>
      <c r="B1" t="s">
        <v>290</v>
      </c>
      <c r="C1" t="s">
        <v>260</v>
      </c>
      <c r="D1" t="s">
        <v>271</v>
      </c>
      <c r="E1" t="s">
        <v>262</v>
      </c>
      <c r="F1" t="s">
        <v>282</v>
      </c>
      <c r="G1" t="s">
        <v>278</v>
      </c>
      <c r="H1" t="s">
        <v>277</v>
      </c>
      <c r="I1" t="s">
        <v>283</v>
      </c>
      <c r="J1" t="s">
        <v>287</v>
      </c>
    </row>
    <row r="2" spans="1:10" x14ac:dyDescent="0.35">
      <c r="A2" t="str">
        <f>IF(D2="", "", TEXT(EOMONTH(DATE(VLOOKUP('Cover Page'!$F$10,Institution_Codes!$H$1:$J$13,3,FALSE),VLOOKUP('Cover Page'!$F$9,Institution_Codes!$D$2:$E$29,2,FALSE),1),0),"yyyy-mm-dd"))</f>
        <v/>
      </c>
      <c r="B2" t="str">
        <f>IF(D2="", "", 'Cover Page'!$C$7)</f>
        <v/>
      </c>
      <c r="C2" t="str">
        <f>IF(D2="", "", IFERROR(VLOOKUP(B2, Institution_Codes!$A$1:$B$35, 2, FALSE), ""))</f>
        <v/>
      </c>
      <c r="D2" t="str">
        <f>IF(AND(NOT(ISBLANK('4.Concentration- Currency'!$A$9)), '4.Concentration- Currency'!$A$9&lt;&gt;"Currency Type"), '4.Concentration- Currency'!$A$9, "")</f>
        <v/>
      </c>
      <c r="E2" t="str">
        <f>IF($D$2="","",'4.Concentration- Currency'!A10)</f>
        <v/>
      </c>
      <c r="F2" t="str">
        <f>IF(D2="","",'4.Concentration- Currency'!B10)</f>
        <v/>
      </c>
      <c r="G2" t="str">
        <f>IF(D2="","",'4.Concentration- Currency'!C10)</f>
        <v/>
      </c>
      <c r="H2" t="str">
        <f>IF(D2="","",'4.Concentration- Currency'!D10)</f>
        <v/>
      </c>
      <c r="I2" t="str">
        <f>IF(D2="","",'4.Concentration- Currency'!E10)</f>
        <v/>
      </c>
      <c r="J2" t="str">
        <f>IF(D2="","",'4.Concentration- Currency'!F10)</f>
        <v/>
      </c>
    </row>
    <row r="3" spans="1:10" x14ac:dyDescent="0.35">
      <c r="A3" t="str">
        <f>IF(D3="", "", TEXT(EOMONTH(DATE(VLOOKUP('Cover Page'!$F$10,Institution_Codes!$H$1:$J$13,3,FALSE),VLOOKUP('Cover Page'!$F$9,Institution_Codes!$D$2:$E$29,2,FALSE),1),0),"yyyy-mm-dd"))</f>
        <v/>
      </c>
      <c r="B3" t="str">
        <f>IF(D3="", "", 'Cover Page'!$C$7)</f>
        <v/>
      </c>
      <c r="C3" t="str">
        <f>IF(D3="", "", IFERROR(VLOOKUP(B3, Institution_Codes!$A$1:$B$35, 2, FALSE), ""))</f>
        <v/>
      </c>
      <c r="D3" t="str">
        <f>IF(AND(NOT(ISBLANK('4.Concentration- Currency'!$A$9)), '4.Concentration- Currency'!$A$9&lt;&gt;"Currency Type"), '4.Concentration- Currency'!$A$9, "")</f>
        <v/>
      </c>
      <c r="E3" t="str">
        <f>IF($D$2="","",'4.Concentration- Currency'!A11)</f>
        <v/>
      </c>
      <c r="F3" t="str">
        <f>IF(D3="","",'4.Concentration- Currency'!B11)</f>
        <v/>
      </c>
      <c r="G3" t="str">
        <f>IF(D3="","",'4.Concentration- Currency'!C11)</f>
        <v/>
      </c>
      <c r="H3" t="str">
        <f>IF(D3="","",'4.Concentration- Currency'!D11)</f>
        <v/>
      </c>
      <c r="I3" t="str">
        <f>IF(D3="","",'4.Concentration- Currency'!E11)</f>
        <v/>
      </c>
      <c r="J3" t="str">
        <f>IF(D3="","",'4.Concentration- Currency'!F11)</f>
        <v/>
      </c>
    </row>
    <row r="4" spans="1:10" x14ac:dyDescent="0.35">
      <c r="A4" t="str">
        <f>IF(D4="", "", TEXT(EOMONTH(DATE(VLOOKUP('Cover Page'!$F$10,Institution_Codes!$H$1:$J$13,3,FALSE),VLOOKUP('Cover Page'!$F$9,Institution_Codes!$D$2:$E$29,2,FALSE),1),0),"yyyy-mm-dd"))</f>
        <v/>
      </c>
      <c r="B4" t="str">
        <f>IF(D4="", "", 'Cover Page'!$C$7)</f>
        <v/>
      </c>
      <c r="C4" t="str">
        <f>IF(D4="", "", IFERROR(VLOOKUP(B4, Institution_Codes!$A$1:$B$35, 2, FALSE), ""))</f>
        <v/>
      </c>
      <c r="D4" t="str">
        <f>IF(AND(NOT(ISBLANK('4.Concentration- Currency'!$A$9)), '4.Concentration- Currency'!$A$9&lt;&gt;"Currency Type"), '4.Concentration- Currency'!$A$9, "")</f>
        <v/>
      </c>
      <c r="E4" t="str">
        <f>IF($D$2="","",'4.Concentration- Currency'!A12)</f>
        <v/>
      </c>
      <c r="F4" t="str">
        <f>IF(D4="","",'4.Concentration- Currency'!B12)</f>
        <v/>
      </c>
      <c r="G4" t="str">
        <f>IF(D4="","",'4.Concentration- Currency'!C12)</f>
        <v/>
      </c>
      <c r="H4" t="str">
        <f>IF(D4="","",'4.Concentration- Currency'!D12)</f>
        <v/>
      </c>
      <c r="I4" t="str">
        <f>IF(D4="","",'4.Concentration- Currency'!E12)</f>
        <v/>
      </c>
      <c r="J4" t="str">
        <f>IF(D4="","",'4.Concentration- Currency'!F12)</f>
        <v/>
      </c>
    </row>
    <row r="5" spans="1:10" x14ac:dyDescent="0.35">
      <c r="A5" t="str">
        <f>IF(D5="", "", TEXT(EOMONTH(DATE(VLOOKUP('Cover Page'!$F$10,Institution_Codes!$H$1:$J$13,3,FALSE),VLOOKUP('Cover Page'!$F$9,Institution_Codes!$D$2:$E$29,2,FALSE),1),0),"yyyy-mm-dd"))</f>
        <v/>
      </c>
      <c r="B5" t="str">
        <f>IF(D5="", "", 'Cover Page'!$C$7)</f>
        <v/>
      </c>
      <c r="C5" t="str">
        <f>IF(D5="", "", IFERROR(VLOOKUP(B5, Institution_Codes!$A$1:$B$35, 2, FALSE), ""))</f>
        <v/>
      </c>
      <c r="D5" t="str">
        <f>IF(AND(NOT(ISBLANK('4.Concentration- Currency'!$A$13)), '4.Concentration- Currency'!$A$13&lt;&gt;"Currency Type"), '4.Concentration- Currency'!$A$13, "")</f>
        <v/>
      </c>
      <c r="E5" t="str">
        <f>IF($D$5="","",'4.Concentration- Currency'!A14)</f>
        <v/>
      </c>
      <c r="F5" t="str">
        <f>IF(D5="","",'4.Concentration- Currency'!B14)</f>
        <v/>
      </c>
      <c r="G5" t="str">
        <f>IF(D5="","",'4.Concentration- Currency'!C14)</f>
        <v/>
      </c>
      <c r="H5" t="str">
        <f>IF(D5="","",'4.Concentration- Currency'!D14)</f>
        <v/>
      </c>
      <c r="I5" t="str">
        <f>IF(D5="","",'4.Concentration- Currency'!E14)</f>
        <v/>
      </c>
      <c r="J5" t="str">
        <f>IF(D5="","",'4.Concentration- Currency'!F14)</f>
        <v/>
      </c>
    </row>
    <row r="6" spans="1:10" x14ac:dyDescent="0.35">
      <c r="A6" t="str">
        <f>IF(D6="", "", TEXT(EOMONTH(DATE(VLOOKUP('Cover Page'!$F$10,Institution_Codes!$H$1:$J$13,3,FALSE),VLOOKUP('Cover Page'!$F$9,Institution_Codes!$D$2:$E$29,2,FALSE),1),0),"yyyy-mm-dd"))</f>
        <v/>
      </c>
      <c r="B6" t="str">
        <f>IF(D6="", "", 'Cover Page'!$C$7)</f>
        <v/>
      </c>
      <c r="C6" t="str">
        <f>IF(D6="", "", IFERROR(VLOOKUP(B6, Institution_Codes!$A$1:$B$35, 2, FALSE), ""))</f>
        <v/>
      </c>
      <c r="D6" t="str">
        <f>IF(AND(NOT(ISBLANK('4.Concentration- Currency'!$A$13)), '4.Concentration- Currency'!$A$13&lt;&gt;"Currency Type"), '4.Concentration- Currency'!$A$13, "")</f>
        <v/>
      </c>
      <c r="E6" t="str">
        <f>IF($D$5="","",'4.Concentration- Currency'!A15)</f>
        <v/>
      </c>
      <c r="F6" t="str">
        <f>IF(D6="","",'4.Concentration- Currency'!B15)</f>
        <v/>
      </c>
      <c r="G6" t="str">
        <f>IF(D6="","",'4.Concentration- Currency'!C15)</f>
        <v/>
      </c>
      <c r="H6" t="str">
        <f>IF(D6="","",'4.Concentration- Currency'!D15)</f>
        <v/>
      </c>
      <c r="I6" t="str">
        <f>IF(D6="","",'4.Concentration- Currency'!E15)</f>
        <v/>
      </c>
      <c r="J6" t="str">
        <f>IF(D6="","",'4.Concentration- Currency'!F15)</f>
        <v/>
      </c>
    </row>
    <row r="7" spans="1:10" x14ac:dyDescent="0.35">
      <c r="A7" t="str">
        <f>IF(D7="", "", TEXT(EOMONTH(DATE(VLOOKUP('Cover Page'!$F$10,Institution_Codes!$H$1:$J$13,3,FALSE),VLOOKUP('Cover Page'!$F$9,Institution_Codes!$D$2:$E$29,2,FALSE),1),0),"yyyy-mm-dd"))</f>
        <v/>
      </c>
      <c r="B7" t="str">
        <f>IF(D7="", "", 'Cover Page'!$C$7)</f>
        <v/>
      </c>
      <c r="C7" t="str">
        <f>IF(D7="", "", IFERROR(VLOOKUP(B7, Institution_Codes!$A$1:$B$35, 2, FALSE), ""))</f>
        <v/>
      </c>
      <c r="D7" t="str">
        <f>IF(AND(NOT(ISBLANK('4.Concentration- Currency'!$A$13)), '4.Concentration- Currency'!$A$13&lt;&gt;"Currency Type"), '4.Concentration- Currency'!$A$13, "")</f>
        <v/>
      </c>
      <c r="E7" t="str">
        <f>IF($D$5="","",'4.Concentration- Currency'!A16)</f>
        <v/>
      </c>
      <c r="F7" t="str">
        <f>IF(D7="","",'4.Concentration- Currency'!B16)</f>
        <v/>
      </c>
      <c r="G7" t="str">
        <f>IF(D7="","",'4.Concentration- Currency'!C16)</f>
        <v/>
      </c>
      <c r="H7" t="str">
        <f>IF(D7="","",'4.Concentration- Currency'!D16)</f>
        <v/>
      </c>
      <c r="I7" t="str">
        <f>IF(D7="","",'4.Concentration- Currency'!E16)</f>
        <v/>
      </c>
      <c r="J7" t="str">
        <f>IF(D7="","",'4.Concentration- Currency'!F16)</f>
        <v/>
      </c>
    </row>
    <row r="8" spans="1:10" x14ac:dyDescent="0.35">
      <c r="A8" t="str">
        <f>IF(D8="", "", TEXT(EOMONTH(DATE(VLOOKUP('Cover Page'!$F$10,Institution_Codes!$H$1:$J$13,3,FALSE),VLOOKUP('Cover Page'!$F$9,Institution_Codes!$D$2:$E$29,2,FALSE),1),0),"yyyy-mm-dd"))</f>
        <v/>
      </c>
      <c r="B8" t="str">
        <f>IF(D8="", "", 'Cover Page'!$C$7)</f>
        <v/>
      </c>
      <c r="C8" t="str">
        <f>IF(D8="", "", IFERROR(VLOOKUP(B8, Institution_Codes!$A$1:$B$35, 2, FALSE), ""))</f>
        <v/>
      </c>
      <c r="D8" t="str">
        <f>IF(AND(NOT(ISBLANK('4.Concentration- Currency'!$A$17)), '4.Concentration- Currency'!$A$17&lt;&gt;"Currency Type"), '4.Concentration- Currency'!$A$17, "")</f>
        <v/>
      </c>
      <c r="E8" t="str">
        <f>IF($D$8="","",'4.Concentration- Currency'!A18)</f>
        <v/>
      </c>
      <c r="F8" t="str">
        <f>IF(D8="","",'4.Concentration- Currency'!B18)</f>
        <v/>
      </c>
      <c r="G8" t="str">
        <f>IF(D8="","",'4.Concentration- Currency'!C18)</f>
        <v/>
      </c>
      <c r="H8" t="str">
        <f>IF(D8="","",'4.Concentration- Currency'!D18)</f>
        <v/>
      </c>
      <c r="I8" t="str">
        <f>IF(D8="","",'4.Concentration- Currency'!E18)</f>
        <v/>
      </c>
      <c r="J8" t="str">
        <f>IF(D8="","",'4.Concentration- Currency'!F18)</f>
        <v/>
      </c>
    </row>
    <row r="9" spans="1:10" x14ac:dyDescent="0.35">
      <c r="A9" t="str">
        <f>IF(D9="", "", TEXT(EOMONTH(DATE(VLOOKUP('Cover Page'!$F$10,Institution_Codes!$H$1:$J$13,3,FALSE),VLOOKUP('Cover Page'!$F$9,Institution_Codes!$D$2:$E$29,2,FALSE),1),0),"yyyy-mm-dd"))</f>
        <v/>
      </c>
      <c r="B9" t="str">
        <f>IF(D9="", "", 'Cover Page'!$C$7)</f>
        <v/>
      </c>
      <c r="C9" t="str">
        <f>IF(D9="", "", IFERROR(VLOOKUP(B9, Institution_Codes!$A$1:$B$35, 2, FALSE), ""))</f>
        <v/>
      </c>
      <c r="D9" t="str">
        <f>IF(AND(NOT(ISBLANK('4.Concentration- Currency'!$A$17)), '4.Concentration- Currency'!$A$17&lt;&gt;"Currency Type"), '4.Concentration- Currency'!$A$17, "")</f>
        <v/>
      </c>
      <c r="E9" t="str">
        <f>IF($D$8="","",'4.Concentration- Currency'!A19)</f>
        <v/>
      </c>
      <c r="F9" t="str">
        <f>IF(D9="","",'4.Concentration- Currency'!B19)</f>
        <v/>
      </c>
      <c r="G9" t="str">
        <f>IF(D9="","",'4.Concentration- Currency'!C19)</f>
        <v/>
      </c>
      <c r="H9" t="str">
        <f>IF(D9="","",'4.Concentration- Currency'!D19)</f>
        <v/>
      </c>
      <c r="I9" t="str">
        <f>IF(D9="","",'4.Concentration- Currency'!E19)</f>
        <v/>
      </c>
      <c r="J9" t="str">
        <f>IF(D9="","",'4.Concentration- Currency'!F19)</f>
        <v/>
      </c>
    </row>
    <row r="10" spans="1:10" x14ac:dyDescent="0.35">
      <c r="A10" t="str">
        <f>IF(D10="", "", TEXT(EOMONTH(DATE(VLOOKUP('Cover Page'!$F$10,Institution_Codes!$H$1:$J$13,3,FALSE),VLOOKUP('Cover Page'!$F$9,Institution_Codes!$D$2:$E$29,2,FALSE),1),0),"yyyy-mm-dd"))</f>
        <v/>
      </c>
      <c r="B10" t="str">
        <f>IF(D10="", "", 'Cover Page'!$C$7)</f>
        <v/>
      </c>
      <c r="C10" t="str">
        <f>IF(D10="", "", IFERROR(VLOOKUP(B10, Institution_Codes!$A$1:$B$35, 2, FALSE), ""))</f>
        <v/>
      </c>
      <c r="D10" t="str">
        <f>IF(AND(NOT(ISBLANK('4.Concentration- Currency'!$A$17)), '4.Concentration- Currency'!$A$17&lt;&gt;"Currency Type"), '4.Concentration- Currency'!$A$17, "")</f>
        <v/>
      </c>
      <c r="E10" t="str">
        <f>IF($D$8="","",'4.Concentration- Currency'!A20)</f>
        <v/>
      </c>
      <c r="F10" t="str">
        <f>IF(D10="","",'4.Concentration- Currency'!B20)</f>
        <v/>
      </c>
      <c r="G10" t="str">
        <f>IF(D10="","",'4.Concentration- Currency'!C20)</f>
        <v/>
      </c>
      <c r="H10" t="str">
        <f>IF(D10="","",'4.Concentration- Currency'!D20)</f>
        <v/>
      </c>
      <c r="I10" t="str">
        <f>IF(D10="","",'4.Concentration- Currency'!E20)</f>
        <v/>
      </c>
      <c r="J10" t="str">
        <f>IF(D10="","",'4.Concentration- Currency'!F20)</f>
        <v/>
      </c>
    </row>
    <row r="11" spans="1:10" x14ac:dyDescent="0.35">
      <c r="A11" t="str">
        <f>IF(D11="", "", TEXT(EOMONTH(DATE(VLOOKUP('Cover Page'!$F$10,Institution_Codes!$H$1:$J$13,3,FALSE),VLOOKUP('Cover Page'!$F$9,Institution_Codes!$D$2:$E$29,2,FALSE),1),0),"yyyy-mm-dd"))</f>
        <v/>
      </c>
      <c r="B11" t="str">
        <f>IF(D11="", "", 'Cover Page'!$C$7)</f>
        <v/>
      </c>
      <c r="C11" t="str">
        <f>IF(D11="", "", IFERROR(VLOOKUP(B11, Institution_Codes!$A$1:$B$35, 2, FALSE), ""))</f>
        <v/>
      </c>
      <c r="D11" t="str">
        <f>IF(AND(NOT(ISBLANK('4.Concentration- Currency'!$A$21)), '4.Concentration- Currency'!$A$21&lt;&gt;"Currency Type"), '4.Concentration- Currency'!$A$21, "")</f>
        <v/>
      </c>
      <c r="E11" t="str">
        <f>IF($D$11="","",'4.Concentration- Currency'!A22)</f>
        <v/>
      </c>
      <c r="F11" t="str">
        <f>IF(D11="","",'4.Concentration- Currency'!B22)</f>
        <v/>
      </c>
      <c r="G11" t="str">
        <f>IF(D11="","",'4.Concentration- Currency'!C22)</f>
        <v/>
      </c>
      <c r="H11" t="str">
        <f>IF(D11="","",'4.Concentration- Currency'!D22)</f>
        <v/>
      </c>
      <c r="I11" t="str">
        <f>IF(D11="","",'4.Concentration- Currency'!E22)</f>
        <v/>
      </c>
      <c r="J11" t="str">
        <f>IF(D11="","",'4.Concentration- Currency'!F22)</f>
        <v/>
      </c>
    </row>
    <row r="12" spans="1:10" x14ac:dyDescent="0.35">
      <c r="A12" t="str">
        <f>IF(D12="", "", TEXT(EOMONTH(DATE(VLOOKUP('Cover Page'!$F$10,Institution_Codes!$H$1:$J$13,3,FALSE),VLOOKUP('Cover Page'!$F$9,Institution_Codes!$D$2:$E$29,2,FALSE),1),0),"yyyy-mm-dd"))</f>
        <v/>
      </c>
      <c r="B12" t="str">
        <f>IF(D12="", "", 'Cover Page'!$C$7)</f>
        <v/>
      </c>
      <c r="C12" t="str">
        <f>IF(D12="", "", IFERROR(VLOOKUP(B12, Institution_Codes!$A$1:$B$35, 2, FALSE), ""))</f>
        <v/>
      </c>
      <c r="D12" t="str">
        <f>IF(AND(NOT(ISBLANK('4.Concentration- Currency'!$A$21)), '4.Concentration- Currency'!$A$21&lt;&gt;"Currency Type"), '4.Concentration- Currency'!$A$21, "")</f>
        <v/>
      </c>
      <c r="E12" t="str">
        <f>IF($D$11="","",'4.Concentration- Currency'!A23)</f>
        <v/>
      </c>
      <c r="F12" t="str">
        <f>IF(D12="","",'4.Concentration- Currency'!B23)</f>
        <v/>
      </c>
      <c r="G12" t="str">
        <f>IF(D12="","",'4.Concentration- Currency'!C23)</f>
        <v/>
      </c>
      <c r="H12" t="str">
        <f>IF(D12="","",'4.Concentration- Currency'!D23)</f>
        <v/>
      </c>
      <c r="I12" t="str">
        <f>IF(D12="","",'4.Concentration- Currency'!E23)</f>
        <v/>
      </c>
      <c r="J12" t="str">
        <f>IF(D12="","",'4.Concentration- Currency'!F23)</f>
        <v/>
      </c>
    </row>
    <row r="13" spans="1:10" x14ac:dyDescent="0.35">
      <c r="A13" t="str">
        <f>IF(D13="", "", TEXT(EOMONTH(DATE(VLOOKUP('Cover Page'!$F$10,Institution_Codes!$H$1:$J$13,3,FALSE),VLOOKUP('Cover Page'!$F$9,Institution_Codes!$D$2:$E$29,2,FALSE),1),0),"yyyy-mm-dd"))</f>
        <v/>
      </c>
      <c r="B13" t="str">
        <f>IF(D13="", "", 'Cover Page'!$C$7)</f>
        <v/>
      </c>
      <c r="C13" t="str">
        <f>IF(D13="", "", IFERROR(VLOOKUP(B13, Institution_Codes!$A$1:$B$35, 2, FALSE), ""))</f>
        <v/>
      </c>
      <c r="D13" t="str">
        <f>IF(AND(NOT(ISBLANK('4.Concentration- Currency'!$A$21)), '4.Concentration- Currency'!$A$21&lt;&gt;"Currency Type"), '4.Concentration- Currency'!$A$21, "")</f>
        <v/>
      </c>
      <c r="E13" t="str">
        <f>IF($D$11="","",'4.Concentration- Currency'!A24)</f>
        <v/>
      </c>
      <c r="F13" t="str">
        <f>IF(D13="","",'4.Concentration- Currency'!B24)</f>
        <v/>
      </c>
      <c r="G13" t="str">
        <f>IF(D13="","",'4.Concentration- Currency'!C24)</f>
        <v/>
      </c>
      <c r="H13" t="str">
        <f>IF(D13="","",'4.Concentration- Currency'!D24)</f>
        <v/>
      </c>
      <c r="I13" t="str">
        <f>IF(D13="","",'4.Concentration- Currency'!E24)</f>
        <v/>
      </c>
      <c r="J13" t="str">
        <f>IF(D13="","",'4.Concentration- Currency'!F24)</f>
        <v/>
      </c>
    </row>
  </sheetData>
  <sheetProtection algorithmName="SHA-512" hashValue="ZB6p4C05NgPPQLyzIxGM2R9LbsR43kaSzHpfwbW0lnCaL3gfdj7fR++G+BQ1RUcFPB9PtmebQ5dUlj8NdaDzwQ==" saltValue="Ell4jxB5GwUauDk01bX64A==" spinCount="100000" sheet="1" objects="1" scenarios="1"/>
  <pageMargins left="0.7" right="0.7" top="0.75" bottom="0.75" header="0.3" footer="0.3"/>
  <pageSetup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L51"/>
  <sheetViews>
    <sheetView topLeftCell="A25" workbookViewId="0">
      <selection activeCell="F2" sqref="F2:F51"/>
    </sheetView>
  </sheetViews>
  <sheetFormatPr defaultRowHeight="14.5" x14ac:dyDescent="0.35"/>
  <cols>
    <col min="1" max="1" width="13.90625" customWidth="1"/>
    <col min="2" max="2" width="28.36328125" bestFit="1" customWidth="1"/>
    <col min="3" max="3" width="28.36328125" customWidth="1"/>
    <col min="4" max="4" width="70" bestFit="1" customWidth="1"/>
    <col min="5" max="5" width="35.54296875" bestFit="1" customWidth="1"/>
    <col min="6" max="6" width="35.54296875" customWidth="1"/>
    <col min="11" max="11" width="23" bestFit="1" customWidth="1"/>
    <col min="12" max="12" width="30.08984375" bestFit="1" customWidth="1"/>
  </cols>
  <sheetData>
    <row r="1" spans="1:12" x14ac:dyDescent="0.35">
      <c r="A1" t="s">
        <v>259</v>
      </c>
      <c r="B1" t="s">
        <v>290</v>
      </c>
      <c r="C1" t="s">
        <v>260</v>
      </c>
      <c r="D1" t="s">
        <v>288</v>
      </c>
      <c r="E1" t="s">
        <v>261</v>
      </c>
      <c r="F1" t="s">
        <v>339</v>
      </c>
      <c r="G1" t="s">
        <v>23</v>
      </c>
      <c r="H1" t="s">
        <v>24</v>
      </c>
      <c r="I1" t="s">
        <v>271</v>
      </c>
      <c r="J1" t="s">
        <v>270</v>
      </c>
      <c r="K1" t="s">
        <v>272</v>
      </c>
      <c r="L1" t="s">
        <v>289</v>
      </c>
    </row>
    <row r="2" spans="1:12" x14ac:dyDescent="0.35">
      <c r="A2" t="str">
        <f>IF(D2="", "", TEXT(EOMONTH(DATE(VLOOKUP('Cover Page'!$F$10,Institution_Codes!$H$1:$J$13,3,FALSE),VLOOKUP('Cover Page'!$F$9,Institution_Codes!$D$2:$E$29,2,FALSE),1),0),"yyyy-mm-dd"))</f>
        <v/>
      </c>
      <c r="B2" t="str">
        <f>IF(D2="", "", 'Cover Page'!$C$7)</f>
        <v/>
      </c>
      <c r="C2" t="str">
        <f>IF(D2="", "", IFERROR(VLOOKUP(B2, Institution_Codes!$A$1:$B$35, 2, FALSE), ""))</f>
        <v/>
      </c>
      <c r="D2" t="str">
        <f>IF(AND(NOT(ISBLANK('5.Unencumbered Assets 1'!A7)), '5.Unencumbered Assets 1'!A7&lt;&gt;"Asset 1"), '5.Unencumbered Assets 1'!A7, "")</f>
        <v/>
      </c>
      <c r="E2" s="154" t="str">
        <f>IF(D2="", "", "1")</f>
        <v/>
      </c>
      <c r="F2" t="str">
        <f>IF(C2="","",'5.Unencumbered Assets 1'!B7)</f>
        <v/>
      </c>
      <c r="G2" t="str">
        <f>IF(D2="","",'5.Unencumbered Assets 1'!D7)</f>
        <v/>
      </c>
      <c r="H2" t="str">
        <f>IF(E2="","",'5.Unencumbered Assets 1'!E7)</f>
        <v/>
      </c>
      <c r="I2" t="str">
        <f>IF(G2="","",'5.Unencumbered Assets 1'!F7)</f>
        <v/>
      </c>
      <c r="J2" t="str">
        <f>IF(B2="","",'5.Unencumbered Assets 1'!C7)</f>
        <v/>
      </c>
      <c r="K2" t="str">
        <f>IF(G2="","",'5.Unencumbered Assets 1'!G7)</f>
        <v/>
      </c>
      <c r="L2" t="str">
        <f>IF(H2="","",'5.Unencumbered Assets 1'!H7)</f>
        <v/>
      </c>
    </row>
    <row r="3" spans="1:12" x14ac:dyDescent="0.35">
      <c r="A3" t="str">
        <f>IF(D3="", "", TEXT(EOMONTH(DATE(VLOOKUP('Cover Page'!$F$10,Institution_Codes!$H$1:$J$13,3,FALSE),VLOOKUP('Cover Page'!$F$9,Institution_Codes!$D$2:$E$29,2,FALSE),1),0),"yyyy-mm-dd"))</f>
        <v/>
      </c>
      <c r="B3" t="str">
        <f>IF(D3="", "", 'Cover Page'!$C$7)</f>
        <v/>
      </c>
      <c r="C3" t="str">
        <f>IF(D3="", "", IFERROR(VLOOKUP(B3, Institution_Codes!$A$1:$B$35, 2, FALSE), ""))</f>
        <v/>
      </c>
      <c r="D3" t="str">
        <f>IF(AND(NOT(ISBLANK('5.Unencumbered Assets 1'!A8)), '5.Unencumbered Assets 1'!A8&lt;&gt;"Asset 2"), '5.Unencumbered Assets 1'!A8, "")</f>
        <v/>
      </c>
      <c r="E3" s="154" t="str">
        <f t="shared" ref="E3:E51" si="0">IF(D3="", "", "1")</f>
        <v/>
      </c>
      <c r="F3" t="str">
        <f>IF(C3="","",'5.Unencumbered Assets 1'!B8)</f>
        <v/>
      </c>
      <c r="G3" t="str">
        <f>IF(D3="","",'5.Unencumbered Assets 1'!D8)</f>
        <v/>
      </c>
      <c r="H3" t="str">
        <f>IF(E3="","",'5.Unencumbered Assets 1'!E8)</f>
        <v/>
      </c>
      <c r="I3" t="str">
        <f>IF(G3="","",'5.Unencumbered Assets 1'!F8)</f>
        <v/>
      </c>
      <c r="J3" t="str">
        <f>IF(B3="","",'5.Unencumbered Assets 1'!C8)</f>
        <v/>
      </c>
      <c r="K3" t="str">
        <f>IF(G3="","",'5.Unencumbered Assets 1'!G8)</f>
        <v/>
      </c>
      <c r="L3" t="str">
        <f>IF(H3="","",'5.Unencumbered Assets 1'!H8)</f>
        <v/>
      </c>
    </row>
    <row r="4" spans="1:12" x14ac:dyDescent="0.35">
      <c r="A4" t="str">
        <f>IF(D4="", "", TEXT(EOMONTH(DATE(VLOOKUP('Cover Page'!$F$10,Institution_Codes!$H$1:$J$13,3,FALSE),VLOOKUP('Cover Page'!$F$9,Institution_Codes!$D$2:$E$29,2,FALSE),1),0),"yyyy-mm-dd"))</f>
        <v/>
      </c>
      <c r="B4" t="str">
        <f>IF(D4="", "", 'Cover Page'!$C$7)</f>
        <v/>
      </c>
      <c r="C4" t="str">
        <f>IF(D4="", "", IFERROR(VLOOKUP(B4, Institution_Codes!$A$1:$B$35, 2, FALSE), ""))</f>
        <v/>
      </c>
      <c r="D4" t="str">
        <f>IF(AND(NOT(ISBLANK('5.Unencumbered Assets 1'!A9)), '5.Unencumbered Assets 1'!A9&lt;&gt;"Asset 3"), '5.Unencumbered Assets 1'!A9, "")</f>
        <v/>
      </c>
      <c r="E4" s="154" t="str">
        <f t="shared" si="0"/>
        <v/>
      </c>
      <c r="F4" t="str">
        <f>IF(C4="","",'5.Unencumbered Assets 1'!B9)</f>
        <v/>
      </c>
      <c r="G4" t="str">
        <f>IF(D4="","",'5.Unencumbered Assets 1'!D9)</f>
        <v/>
      </c>
      <c r="H4" t="str">
        <f>IF(E4="","",'5.Unencumbered Assets 1'!E9)</f>
        <v/>
      </c>
      <c r="I4" t="str">
        <f>IF(G4="","",'5.Unencumbered Assets 1'!F9)</f>
        <v/>
      </c>
      <c r="J4" t="str">
        <f>IF(B4="","",'5.Unencumbered Assets 1'!C9)</f>
        <v/>
      </c>
      <c r="K4" t="str">
        <f>IF(G4="","",'5.Unencumbered Assets 1'!G9)</f>
        <v/>
      </c>
      <c r="L4" t="str">
        <f>IF(H4="","",'5.Unencumbered Assets 1'!H9)</f>
        <v/>
      </c>
    </row>
    <row r="5" spans="1:12" x14ac:dyDescent="0.35">
      <c r="A5" t="str">
        <f>IF(D5="", "", TEXT(EOMONTH(DATE(VLOOKUP('Cover Page'!$F$10,Institution_Codes!$H$1:$J$13,3,FALSE),VLOOKUP('Cover Page'!$F$9,Institution_Codes!$D$2:$E$29,2,FALSE),1),0),"yyyy-mm-dd"))</f>
        <v/>
      </c>
      <c r="B5" t="str">
        <f>IF(D5="", "", 'Cover Page'!$C$7)</f>
        <v/>
      </c>
      <c r="C5" t="str">
        <f>IF(D5="", "", IFERROR(VLOOKUP(B5, Institution_Codes!$A$1:$B$35, 2, FALSE), ""))</f>
        <v/>
      </c>
      <c r="D5" t="str">
        <f>IF(AND(NOT(ISBLANK('5.Unencumbered Assets 1'!A10)), '5.Unencumbered Assets 1'!A10&lt;&gt;"Asset 4"), '5.Unencumbered Assets 1'!A10, "")</f>
        <v/>
      </c>
      <c r="E5" s="154" t="str">
        <f t="shared" si="0"/>
        <v/>
      </c>
      <c r="F5" t="str">
        <f>IF(C5="","",'5.Unencumbered Assets 1'!B10)</f>
        <v/>
      </c>
      <c r="G5" t="str">
        <f>IF(D5="","",'5.Unencumbered Assets 1'!D10)</f>
        <v/>
      </c>
      <c r="H5" t="str">
        <f>IF(E5="","",'5.Unencumbered Assets 1'!E10)</f>
        <v/>
      </c>
      <c r="I5" t="str">
        <f>IF(G5="","",'5.Unencumbered Assets 1'!F10)</f>
        <v/>
      </c>
      <c r="J5" t="str">
        <f>IF(B5="","",'5.Unencumbered Assets 1'!C10)</f>
        <v/>
      </c>
      <c r="K5" t="str">
        <f>IF(G5="","",'5.Unencumbered Assets 1'!G10)</f>
        <v/>
      </c>
      <c r="L5" t="str">
        <f>IF(H5="","",'5.Unencumbered Assets 1'!H10)</f>
        <v/>
      </c>
    </row>
    <row r="6" spans="1:12" x14ac:dyDescent="0.35">
      <c r="A6" t="str">
        <f>IF(D6="", "", TEXT(EOMONTH(DATE(VLOOKUP('Cover Page'!$F$10,Institution_Codes!$H$1:$J$13,3,FALSE),VLOOKUP('Cover Page'!$F$9,Institution_Codes!$D$2:$E$29,2,FALSE),1),0),"yyyy-mm-dd"))</f>
        <v/>
      </c>
      <c r="B6" t="str">
        <f>IF(D6="", "", 'Cover Page'!$C$7)</f>
        <v/>
      </c>
      <c r="C6" t="str">
        <f>IF(D6="", "", IFERROR(VLOOKUP(B6, Institution_Codes!$A$1:$B$35, 2, FALSE), ""))</f>
        <v/>
      </c>
      <c r="D6" t="str">
        <f>IF(AND(NOT(ISBLANK('5.Unencumbered Assets 1'!A11)), '5.Unencumbered Assets 1'!A11&lt;&gt;"Asset 5"), '5.Unencumbered Assets 1'!A11, "")</f>
        <v/>
      </c>
      <c r="E6" s="154" t="str">
        <f t="shared" si="0"/>
        <v/>
      </c>
      <c r="F6" t="str">
        <f>IF(C6="","",'5.Unencumbered Assets 1'!B11)</f>
        <v/>
      </c>
      <c r="G6" t="str">
        <f>IF(D6="","",'5.Unencumbered Assets 1'!D11)</f>
        <v/>
      </c>
      <c r="H6" t="str">
        <f>IF(E6="","",'5.Unencumbered Assets 1'!E11)</f>
        <v/>
      </c>
      <c r="I6" t="str">
        <f>IF(G6="","",'5.Unencumbered Assets 1'!F11)</f>
        <v/>
      </c>
      <c r="J6" t="str">
        <f>IF(B6="","",'5.Unencumbered Assets 1'!C11)</f>
        <v/>
      </c>
      <c r="K6" t="str">
        <f>IF(G6="","",'5.Unencumbered Assets 1'!G11)</f>
        <v/>
      </c>
      <c r="L6" t="str">
        <f>IF(H6="","",'5.Unencumbered Assets 1'!H11)</f>
        <v/>
      </c>
    </row>
    <row r="7" spans="1:12" x14ac:dyDescent="0.35">
      <c r="A7" t="str">
        <f>IF(D7="", "", TEXT(EOMONTH(DATE(VLOOKUP('Cover Page'!$F$10,Institution_Codes!$H$1:$J$13,3,FALSE),VLOOKUP('Cover Page'!$F$9,Institution_Codes!$D$2:$E$29,2,FALSE),1),0),"yyyy-mm-dd"))</f>
        <v/>
      </c>
      <c r="B7" t="str">
        <f>IF(D7="", "", 'Cover Page'!$C$7)</f>
        <v/>
      </c>
      <c r="C7" t="str">
        <f>IF(D7="", "", IFERROR(VLOOKUP(B7, Institution_Codes!$A$1:$B$35, 2, FALSE), ""))</f>
        <v/>
      </c>
      <c r="D7" t="str">
        <f>IF(AND(NOT(ISBLANK('5.Unencumbered Assets 1'!A12)), '5.Unencumbered Assets 1'!A12&lt;&gt;"Asset 6"), '5.Unencumbered Assets 1'!A12, "")</f>
        <v/>
      </c>
      <c r="E7" s="154" t="str">
        <f t="shared" si="0"/>
        <v/>
      </c>
      <c r="F7" t="str">
        <f>IF(C7="","",'5.Unencumbered Assets 1'!B12)</f>
        <v/>
      </c>
      <c r="G7" t="str">
        <f>IF(D7="","",'5.Unencumbered Assets 1'!D12)</f>
        <v/>
      </c>
      <c r="H7" t="str">
        <f>IF(E7="","",'5.Unencumbered Assets 1'!E12)</f>
        <v/>
      </c>
      <c r="I7" t="str">
        <f>IF(G7="","",'5.Unencumbered Assets 1'!F12)</f>
        <v/>
      </c>
      <c r="J7" t="str">
        <f>IF(B7="","",'5.Unencumbered Assets 1'!C12)</f>
        <v/>
      </c>
      <c r="K7" t="str">
        <f>IF(G7="","",'5.Unencumbered Assets 1'!G12)</f>
        <v/>
      </c>
      <c r="L7" t="str">
        <f>IF(H7="","",'5.Unencumbered Assets 1'!H12)</f>
        <v/>
      </c>
    </row>
    <row r="8" spans="1:12" x14ac:dyDescent="0.35">
      <c r="A8" t="str">
        <f>IF(D8="", "", TEXT(EOMONTH(DATE(VLOOKUP('Cover Page'!$F$10,Institution_Codes!$H$1:$J$13,3,FALSE),VLOOKUP('Cover Page'!$F$9,Institution_Codes!$D$2:$E$29,2,FALSE),1),0),"yyyy-mm-dd"))</f>
        <v/>
      </c>
      <c r="B8" t="str">
        <f>IF(D8="", "", 'Cover Page'!$C$7)</f>
        <v/>
      </c>
      <c r="C8" t="str">
        <f>IF(D8="", "", IFERROR(VLOOKUP(B8, Institution_Codes!$A$1:$B$35, 2, FALSE), ""))</f>
        <v/>
      </c>
      <c r="D8" t="str">
        <f>IF(AND(NOT(ISBLANK('5.Unencumbered Assets 1'!A13)), '5.Unencumbered Assets 1'!A13&lt;&gt;"Asset 7"), '5.Unencumbered Assets 1'!A13, "")</f>
        <v/>
      </c>
      <c r="E8" s="154" t="str">
        <f t="shared" si="0"/>
        <v/>
      </c>
      <c r="F8" t="str">
        <f>IF(C8="","",'5.Unencumbered Assets 1'!B13)</f>
        <v/>
      </c>
      <c r="G8" t="str">
        <f>IF(D8="","",'5.Unencumbered Assets 1'!D13)</f>
        <v/>
      </c>
      <c r="H8" t="str">
        <f>IF(E8="","",'5.Unencumbered Assets 1'!E13)</f>
        <v/>
      </c>
      <c r="I8" t="str">
        <f>IF(G8="","",'5.Unencumbered Assets 1'!F13)</f>
        <v/>
      </c>
      <c r="J8" t="str">
        <f>IF(B8="","",'5.Unencumbered Assets 1'!C13)</f>
        <v/>
      </c>
      <c r="K8" t="str">
        <f>IF(G8="","",'5.Unencumbered Assets 1'!G13)</f>
        <v/>
      </c>
      <c r="L8" t="str">
        <f>IF(H8="","",'5.Unencumbered Assets 1'!H13)</f>
        <v/>
      </c>
    </row>
    <row r="9" spans="1:12" x14ac:dyDescent="0.35">
      <c r="A9" t="str">
        <f>IF(D9="", "", TEXT(EOMONTH(DATE(VLOOKUP('Cover Page'!$F$10,Institution_Codes!$H$1:$J$13,3,FALSE),VLOOKUP('Cover Page'!$F$9,Institution_Codes!$D$2:$E$29,2,FALSE),1),0),"yyyy-mm-dd"))</f>
        <v/>
      </c>
      <c r="B9" t="str">
        <f>IF(D9="", "", 'Cover Page'!$C$7)</f>
        <v/>
      </c>
      <c r="C9" t="str">
        <f>IF(D9="", "", IFERROR(VLOOKUP(B9, Institution_Codes!$A$1:$B$35, 2, FALSE), ""))</f>
        <v/>
      </c>
      <c r="D9" t="str">
        <f>IF(AND(NOT(ISBLANK('5.Unencumbered Assets 1'!A14)), '5.Unencumbered Assets 1'!A14&lt;&gt;"Asset 8"), '5.Unencumbered Assets 1'!A14, "")</f>
        <v/>
      </c>
      <c r="E9" s="154" t="str">
        <f t="shared" si="0"/>
        <v/>
      </c>
      <c r="F9" t="str">
        <f>IF(C9="","",'5.Unencumbered Assets 1'!B14)</f>
        <v/>
      </c>
      <c r="G9" t="str">
        <f>IF(D9="","",'5.Unencumbered Assets 1'!D14)</f>
        <v/>
      </c>
      <c r="H9" t="str">
        <f>IF(E9="","",'5.Unencumbered Assets 1'!E14)</f>
        <v/>
      </c>
      <c r="I9" t="str">
        <f>IF(G9="","",'5.Unencumbered Assets 1'!F14)</f>
        <v/>
      </c>
      <c r="J9" t="str">
        <f>IF(B9="","",'5.Unencumbered Assets 1'!C14)</f>
        <v/>
      </c>
      <c r="K9" t="str">
        <f>IF(G9="","",'5.Unencumbered Assets 1'!G14)</f>
        <v/>
      </c>
      <c r="L9" t="str">
        <f>IF(H9="","",'5.Unencumbered Assets 1'!H14)</f>
        <v/>
      </c>
    </row>
    <row r="10" spans="1:12" x14ac:dyDescent="0.35">
      <c r="A10" t="str">
        <f>IF(D10="", "", TEXT(EOMONTH(DATE(VLOOKUP('Cover Page'!$F$10,Institution_Codes!$H$1:$J$13,3,FALSE),VLOOKUP('Cover Page'!$F$9,Institution_Codes!$D$2:$E$29,2,FALSE),1),0),"yyyy-mm-dd"))</f>
        <v/>
      </c>
      <c r="B10" t="str">
        <f>IF(D10="", "", 'Cover Page'!$C$7)</f>
        <v/>
      </c>
      <c r="C10" t="str">
        <f>IF(D10="", "", IFERROR(VLOOKUP(B10, Institution_Codes!$A$1:$B$35, 2, FALSE), ""))</f>
        <v/>
      </c>
      <c r="D10" t="str">
        <f>IF(AND(NOT(ISBLANK('5.Unencumbered Assets 1'!A15)), '5.Unencumbered Assets 1'!A15&lt;&gt;"Asset 9"), '5.Unencumbered Assets 1'!A15, "")</f>
        <v/>
      </c>
      <c r="E10" s="154" t="str">
        <f t="shared" si="0"/>
        <v/>
      </c>
      <c r="F10" t="str">
        <f>IF(C10="","",'5.Unencumbered Assets 1'!B15)</f>
        <v/>
      </c>
      <c r="G10" t="str">
        <f>IF(D10="","",'5.Unencumbered Assets 1'!D15)</f>
        <v/>
      </c>
      <c r="H10" t="str">
        <f>IF(E10="","",'5.Unencumbered Assets 1'!E15)</f>
        <v/>
      </c>
      <c r="I10" t="str">
        <f>IF(G10="","",'5.Unencumbered Assets 1'!F15)</f>
        <v/>
      </c>
      <c r="J10" t="str">
        <f>IF(B10="","",'5.Unencumbered Assets 1'!C15)</f>
        <v/>
      </c>
      <c r="K10" t="str">
        <f>IF(G10="","",'5.Unencumbered Assets 1'!G15)</f>
        <v/>
      </c>
      <c r="L10" t="str">
        <f>IF(H10="","",'5.Unencumbered Assets 1'!H15)</f>
        <v/>
      </c>
    </row>
    <row r="11" spans="1:12" x14ac:dyDescent="0.35">
      <c r="A11" t="str">
        <f>IF(D11="", "", TEXT(EOMONTH(DATE(VLOOKUP('Cover Page'!$F$10,Institution_Codes!$H$1:$J$13,3,FALSE),VLOOKUP('Cover Page'!$F$9,Institution_Codes!$D$2:$E$29,2,FALSE),1),0),"yyyy-mm-dd"))</f>
        <v/>
      </c>
      <c r="B11" t="str">
        <f>IF(D11="", "", 'Cover Page'!$C$7)</f>
        <v/>
      </c>
      <c r="C11" t="str">
        <f>IF(D11="", "", IFERROR(VLOOKUP(B11, Institution_Codes!$A$1:$B$35, 2, FALSE), ""))</f>
        <v/>
      </c>
      <c r="D11" t="str">
        <f>IF(AND(NOT(ISBLANK('5.Unencumbered Assets 1'!A16)), '5.Unencumbered Assets 1'!A16&lt;&gt;"Asset 10"), '5.Unencumbered Assets 1'!A16, "")</f>
        <v/>
      </c>
      <c r="E11" s="154" t="str">
        <f t="shared" si="0"/>
        <v/>
      </c>
      <c r="F11" t="str">
        <f>IF(C11="","",'5.Unencumbered Assets 1'!B16)</f>
        <v/>
      </c>
      <c r="G11" t="str">
        <f>IF(D11="","",'5.Unencumbered Assets 1'!D16)</f>
        <v/>
      </c>
      <c r="H11" t="str">
        <f>IF(E11="","",'5.Unencumbered Assets 1'!E16)</f>
        <v/>
      </c>
      <c r="I11" t="str">
        <f>IF(G11="","",'5.Unencumbered Assets 1'!F16)</f>
        <v/>
      </c>
      <c r="J11" t="str">
        <f>IF(B11="","",'5.Unencumbered Assets 1'!C16)</f>
        <v/>
      </c>
      <c r="K11" t="str">
        <f>IF(G11="","",'5.Unencumbered Assets 1'!G16)</f>
        <v/>
      </c>
      <c r="L11" t="str">
        <f>IF(H11="","",'5.Unencumbered Assets 1'!H16)</f>
        <v/>
      </c>
    </row>
    <row r="12" spans="1:12" x14ac:dyDescent="0.35">
      <c r="A12" t="str">
        <f>IF(D12="", "", TEXT(EOMONTH(DATE(VLOOKUP('Cover Page'!$F$10,Institution_Codes!$H$1:$J$13,3,FALSE),VLOOKUP('Cover Page'!$F$9,Institution_Codes!$D$2:$E$29,2,FALSE),1),0),"yyyy-mm-dd"))</f>
        <v/>
      </c>
      <c r="B12" t="str">
        <f>IF(D12="", "", 'Cover Page'!$C$7)</f>
        <v/>
      </c>
      <c r="C12" t="str">
        <f>IF(D12="", "", IFERROR(VLOOKUP(B12, Institution_Codes!$A$1:$B$35, 2, FALSE), ""))</f>
        <v/>
      </c>
      <c r="D12" t="str">
        <f>IF(AND(NOT(ISBLANK('5.Unencumbered Assets 1'!A17)), '5.Unencumbered Assets 1'!A17&lt;&gt;"Asset 11"), '5.Unencumbered Assets 1'!A17, "")</f>
        <v/>
      </c>
      <c r="E12" s="154" t="str">
        <f t="shared" si="0"/>
        <v/>
      </c>
      <c r="F12" t="str">
        <f>IF(C12="","",'5.Unencumbered Assets 1'!B17)</f>
        <v/>
      </c>
      <c r="G12" t="str">
        <f>IF(D12="","",'5.Unencumbered Assets 1'!D17)</f>
        <v/>
      </c>
      <c r="H12" t="str">
        <f>IF(E12="","",'5.Unencumbered Assets 1'!E17)</f>
        <v/>
      </c>
      <c r="I12" t="str">
        <f>IF(G12="","",'5.Unencumbered Assets 1'!F17)</f>
        <v/>
      </c>
      <c r="J12" t="str">
        <f>IF(B12="","",'5.Unencumbered Assets 1'!C17)</f>
        <v/>
      </c>
      <c r="K12" t="str">
        <f>IF(G12="","",'5.Unencumbered Assets 1'!G17)</f>
        <v/>
      </c>
      <c r="L12" t="str">
        <f>IF(H12="","",'5.Unencumbered Assets 1'!H17)</f>
        <v/>
      </c>
    </row>
    <row r="13" spans="1:12" x14ac:dyDescent="0.35">
      <c r="A13" t="str">
        <f>IF(D13="", "", TEXT(EOMONTH(DATE(VLOOKUP('Cover Page'!$F$10,Institution_Codes!$H$1:$J$13,3,FALSE),VLOOKUP('Cover Page'!$F$9,Institution_Codes!$D$2:$E$29,2,FALSE),1),0),"yyyy-mm-dd"))</f>
        <v/>
      </c>
      <c r="B13" t="str">
        <f>IF(D13="", "", 'Cover Page'!$C$7)</f>
        <v/>
      </c>
      <c r="C13" t="str">
        <f>IF(D13="", "", IFERROR(VLOOKUP(B13, Institution_Codes!$A$1:$B$35, 2, FALSE), ""))</f>
        <v/>
      </c>
      <c r="D13" t="str">
        <f>IF(AND(NOT(ISBLANK('5.Unencumbered Assets 1'!A18)), '5.Unencumbered Assets 1'!A18&lt;&gt;"Asset 12"), '5.Unencumbered Assets 1'!A18, "")</f>
        <v/>
      </c>
      <c r="E13" s="154" t="str">
        <f t="shared" si="0"/>
        <v/>
      </c>
      <c r="F13" t="str">
        <f>IF(C13="","",'5.Unencumbered Assets 1'!B18)</f>
        <v/>
      </c>
      <c r="G13" t="str">
        <f>IF(D13="","",'5.Unencumbered Assets 1'!D18)</f>
        <v/>
      </c>
      <c r="H13" t="str">
        <f>IF(E13="","",'5.Unencumbered Assets 1'!E18)</f>
        <v/>
      </c>
      <c r="I13" t="str">
        <f>IF(G13="","",'5.Unencumbered Assets 1'!F18)</f>
        <v/>
      </c>
      <c r="J13" t="str">
        <f>IF(B13="","",'5.Unencumbered Assets 1'!C18)</f>
        <v/>
      </c>
      <c r="K13" t="str">
        <f>IF(G13="","",'5.Unencumbered Assets 1'!G18)</f>
        <v/>
      </c>
      <c r="L13" t="str">
        <f>IF(H13="","",'5.Unencumbered Assets 1'!H18)</f>
        <v/>
      </c>
    </row>
    <row r="14" spans="1:12" x14ac:dyDescent="0.35">
      <c r="A14" t="str">
        <f>IF(D14="", "", TEXT(EOMONTH(DATE(VLOOKUP('Cover Page'!$F$10,Institution_Codes!$H$1:$J$13,3,FALSE),VLOOKUP('Cover Page'!$F$9,Institution_Codes!$D$2:$E$29,2,FALSE),1),0),"yyyy-mm-dd"))</f>
        <v/>
      </c>
      <c r="B14" t="str">
        <f>IF(D14="", "", 'Cover Page'!$C$7)</f>
        <v/>
      </c>
      <c r="C14" t="str">
        <f>IF(D14="", "", IFERROR(VLOOKUP(B14, Institution_Codes!$A$1:$B$35, 2, FALSE), ""))</f>
        <v/>
      </c>
      <c r="D14" t="str">
        <f>IF(AND(NOT(ISBLANK('5.Unencumbered Assets 1'!A19)), '5.Unencumbered Assets 1'!A19&lt;&gt;"Asset 13"), '5.Unencumbered Assets 1'!A19, "")</f>
        <v/>
      </c>
      <c r="E14" s="154" t="str">
        <f t="shared" si="0"/>
        <v/>
      </c>
      <c r="F14" t="str">
        <f>IF(C14="","",'5.Unencumbered Assets 1'!B19)</f>
        <v/>
      </c>
      <c r="G14" t="str">
        <f>IF(D14="","",'5.Unencumbered Assets 1'!D19)</f>
        <v/>
      </c>
      <c r="H14" t="str">
        <f>IF(E14="","",'5.Unencumbered Assets 1'!E19)</f>
        <v/>
      </c>
      <c r="I14" t="str">
        <f>IF(G14="","",'5.Unencumbered Assets 1'!F19)</f>
        <v/>
      </c>
      <c r="J14" t="str">
        <f>IF(B14="","",'5.Unencumbered Assets 1'!C19)</f>
        <v/>
      </c>
      <c r="K14" t="str">
        <f>IF(G14="","",'5.Unencumbered Assets 1'!G19)</f>
        <v/>
      </c>
      <c r="L14" t="str">
        <f>IF(H14="","",'5.Unencumbered Assets 1'!H19)</f>
        <v/>
      </c>
    </row>
    <row r="15" spans="1:12" x14ac:dyDescent="0.35">
      <c r="A15" t="str">
        <f>IF(D15="", "", TEXT(EOMONTH(DATE(VLOOKUP('Cover Page'!$F$10,Institution_Codes!$H$1:$J$13,3,FALSE),VLOOKUP('Cover Page'!$F$9,Institution_Codes!$D$2:$E$29,2,FALSE),1),0),"yyyy-mm-dd"))</f>
        <v/>
      </c>
      <c r="B15" t="str">
        <f>IF(D15="", "", 'Cover Page'!$C$7)</f>
        <v/>
      </c>
      <c r="C15" t="str">
        <f>IF(D15="", "", IFERROR(VLOOKUP(B15, Institution_Codes!$A$1:$B$35, 2, FALSE), ""))</f>
        <v/>
      </c>
      <c r="D15" t="str">
        <f>IF(AND(NOT(ISBLANK('5.Unencumbered Assets 1'!A20)), '5.Unencumbered Assets 1'!A20&lt;&gt;"Asset 14"), '5.Unencumbered Assets 1'!A20, "")</f>
        <v/>
      </c>
      <c r="E15" s="154" t="str">
        <f t="shared" si="0"/>
        <v/>
      </c>
      <c r="F15" t="str">
        <f>IF(C15="","",'5.Unencumbered Assets 1'!B20)</f>
        <v/>
      </c>
      <c r="G15" t="str">
        <f>IF(D15="","",'5.Unencumbered Assets 1'!D20)</f>
        <v/>
      </c>
      <c r="H15" t="str">
        <f>IF(E15="","",'5.Unencumbered Assets 1'!E20)</f>
        <v/>
      </c>
      <c r="I15" t="str">
        <f>IF(G15="","",'5.Unencumbered Assets 1'!F20)</f>
        <v/>
      </c>
      <c r="J15" t="str">
        <f>IF(B15="","",'5.Unencumbered Assets 1'!C20)</f>
        <v/>
      </c>
      <c r="K15" t="str">
        <f>IF(G15="","",'5.Unencumbered Assets 1'!G20)</f>
        <v/>
      </c>
      <c r="L15" t="str">
        <f>IF(H15="","",'5.Unencumbered Assets 1'!H20)</f>
        <v/>
      </c>
    </row>
    <row r="16" spans="1:12" x14ac:dyDescent="0.35">
      <c r="A16" t="str">
        <f>IF(D16="", "", TEXT(EOMONTH(DATE(VLOOKUP('Cover Page'!$F$10,Institution_Codes!$H$1:$J$13,3,FALSE),VLOOKUP('Cover Page'!$F$9,Institution_Codes!$D$2:$E$29,2,FALSE),1),0),"yyyy-mm-dd"))</f>
        <v/>
      </c>
      <c r="B16" t="str">
        <f>IF(D16="", "", 'Cover Page'!$C$7)</f>
        <v/>
      </c>
      <c r="C16" t="str">
        <f>IF(D16="", "", IFERROR(VLOOKUP(B16, Institution_Codes!$A$1:$B$35, 2, FALSE), ""))</f>
        <v/>
      </c>
      <c r="D16" t="str">
        <f>IF(AND(NOT(ISBLANK('5.Unencumbered Assets 1'!A21)), '5.Unencumbered Assets 1'!A21&lt;&gt;"Asset 15"), '5.Unencumbered Assets 1'!A21, "")</f>
        <v/>
      </c>
      <c r="E16" s="154" t="str">
        <f t="shared" si="0"/>
        <v/>
      </c>
      <c r="F16" t="str">
        <f>IF(C16="","",'5.Unencumbered Assets 1'!B21)</f>
        <v/>
      </c>
      <c r="G16" t="str">
        <f>IF(D16="","",'5.Unencumbered Assets 1'!D21)</f>
        <v/>
      </c>
      <c r="H16" t="str">
        <f>IF(E16="","",'5.Unencumbered Assets 1'!E21)</f>
        <v/>
      </c>
      <c r="I16" t="str">
        <f>IF(G16="","",'5.Unencumbered Assets 1'!F21)</f>
        <v/>
      </c>
      <c r="J16" t="str">
        <f>IF(B16="","",'5.Unencumbered Assets 1'!C21)</f>
        <v/>
      </c>
      <c r="K16" t="str">
        <f>IF(G16="","",'5.Unencumbered Assets 1'!G21)</f>
        <v/>
      </c>
      <c r="L16" t="str">
        <f>IF(H16="","",'5.Unencumbered Assets 1'!H21)</f>
        <v/>
      </c>
    </row>
    <row r="17" spans="1:12" x14ac:dyDescent="0.35">
      <c r="A17" t="str">
        <f>IF(D17="", "", TEXT(EOMONTH(DATE(VLOOKUP('Cover Page'!$F$10,Institution_Codes!$H$1:$J$13,3,FALSE),VLOOKUP('Cover Page'!$F$9,Institution_Codes!$D$2:$E$29,2,FALSE),1),0),"yyyy-mm-dd"))</f>
        <v/>
      </c>
      <c r="B17" t="str">
        <f>IF(D17="", "", 'Cover Page'!$C$7)</f>
        <v/>
      </c>
      <c r="C17" t="str">
        <f>IF(D17="", "", IFERROR(VLOOKUP(B17, Institution_Codes!$A$1:$B$35, 2, FALSE), ""))</f>
        <v/>
      </c>
      <c r="D17" t="str">
        <f>IF(AND(NOT(ISBLANK('5.Unencumbered Assets 1'!A22)), '5.Unencumbered Assets 1'!A22&lt;&gt;"Asset 16"), '5.Unencumbered Assets 1'!A22, "")</f>
        <v/>
      </c>
      <c r="E17" s="154" t="str">
        <f t="shared" si="0"/>
        <v/>
      </c>
      <c r="F17" t="str">
        <f>IF(C17="","",'5.Unencumbered Assets 1'!B22)</f>
        <v/>
      </c>
      <c r="G17" t="str">
        <f>IF(D17="","",'5.Unencumbered Assets 1'!D22)</f>
        <v/>
      </c>
      <c r="H17" t="str">
        <f>IF(E17="","",'5.Unencumbered Assets 1'!E22)</f>
        <v/>
      </c>
      <c r="I17" t="str">
        <f>IF(G17="","",'5.Unencumbered Assets 1'!F22)</f>
        <v/>
      </c>
      <c r="J17" t="str">
        <f>IF(B17="","",'5.Unencumbered Assets 1'!C22)</f>
        <v/>
      </c>
      <c r="K17" t="str">
        <f>IF(G17="","",'5.Unencumbered Assets 1'!G22)</f>
        <v/>
      </c>
      <c r="L17" t="str">
        <f>IF(H17="","",'5.Unencumbered Assets 1'!H22)</f>
        <v/>
      </c>
    </row>
    <row r="18" spans="1:12" x14ac:dyDescent="0.35">
      <c r="A18" t="str">
        <f>IF(D18="", "", TEXT(EOMONTH(DATE(VLOOKUP('Cover Page'!$F$10,Institution_Codes!$H$1:$J$13,3,FALSE),VLOOKUP('Cover Page'!$F$9,Institution_Codes!$D$2:$E$29,2,FALSE),1),0),"yyyy-mm-dd"))</f>
        <v/>
      </c>
      <c r="B18" t="str">
        <f>IF(D18="", "", 'Cover Page'!$C$7)</f>
        <v/>
      </c>
      <c r="C18" t="str">
        <f>IF(D18="", "", IFERROR(VLOOKUP(B18, Institution_Codes!$A$1:$B$35, 2, FALSE), ""))</f>
        <v/>
      </c>
      <c r="D18" t="str">
        <f>IF(AND(NOT(ISBLANK('5.Unencumbered Assets 1'!A23)), '5.Unencumbered Assets 1'!A23&lt;&gt;"Asset 17"), '5.Unencumbered Assets 1'!A23, "")</f>
        <v/>
      </c>
      <c r="E18" s="154" t="str">
        <f t="shared" si="0"/>
        <v/>
      </c>
      <c r="F18" t="str">
        <f>IF(C18="","",'5.Unencumbered Assets 1'!B23)</f>
        <v/>
      </c>
      <c r="G18" t="str">
        <f>IF(D18="","",'5.Unencumbered Assets 1'!D23)</f>
        <v/>
      </c>
      <c r="H18" t="str">
        <f>IF(E18="","",'5.Unencumbered Assets 1'!E23)</f>
        <v/>
      </c>
      <c r="I18" t="str">
        <f>IF(G18="","",'5.Unencumbered Assets 1'!F23)</f>
        <v/>
      </c>
      <c r="J18" t="str">
        <f>IF(B18="","",'5.Unencumbered Assets 1'!C23)</f>
        <v/>
      </c>
      <c r="K18" t="str">
        <f>IF(G18="","",'5.Unencumbered Assets 1'!G23)</f>
        <v/>
      </c>
      <c r="L18" t="str">
        <f>IF(H18="","",'5.Unencumbered Assets 1'!H23)</f>
        <v/>
      </c>
    </row>
    <row r="19" spans="1:12" x14ac:dyDescent="0.35">
      <c r="A19" t="str">
        <f>IF(D19="", "", TEXT(EOMONTH(DATE(VLOOKUP('Cover Page'!$F$10,Institution_Codes!$H$1:$J$13,3,FALSE),VLOOKUP('Cover Page'!$F$9,Institution_Codes!$D$2:$E$29,2,FALSE),1),0),"yyyy-mm-dd"))</f>
        <v/>
      </c>
      <c r="B19" t="str">
        <f>IF(D19="", "", 'Cover Page'!$C$7)</f>
        <v/>
      </c>
      <c r="C19" t="str">
        <f>IF(D19="", "", IFERROR(VLOOKUP(B19, Institution_Codes!$A$1:$B$35, 2, FALSE), ""))</f>
        <v/>
      </c>
      <c r="D19" t="str">
        <f>IF(AND(NOT(ISBLANK('5.Unencumbered Assets 1'!A24)), '5.Unencumbered Assets 1'!A24&lt;&gt;"Asset 18"), '5.Unencumbered Assets 1'!A24, "")</f>
        <v/>
      </c>
      <c r="E19" s="154" t="str">
        <f t="shared" si="0"/>
        <v/>
      </c>
      <c r="F19" t="str">
        <f>IF(C19="","",'5.Unencumbered Assets 1'!B24)</f>
        <v/>
      </c>
      <c r="G19" t="str">
        <f>IF(D19="","",'5.Unencumbered Assets 1'!D24)</f>
        <v/>
      </c>
      <c r="H19" t="str">
        <f>IF(E19="","",'5.Unencumbered Assets 1'!E24)</f>
        <v/>
      </c>
      <c r="I19" t="str">
        <f>IF(G19="","",'5.Unencumbered Assets 1'!F24)</f>
        <v/>
      </c>
      <c r="J19" t="str">
        <f>IF(B19="","",'5.Unencumbered Assets 1'!C24)</f>
        <v/>
      </c>
      <c r="K19" t="str">
        <f>IF(G19="","",'5.Unencumbered Assets 1'!G24)</f>
        <v/>
      </c>
      <c r="L19" t="str">
        <f>IF(H19="","",'5.Unencumbered Assets 1'!H24)</f>
        <v/>
      </c>
    </row>
    <row r="20" spans="1:12" x14ac:dyDescent="0.35">
      <c r="A20" t="str">
        <f>IF(D20="", "", TEXT(EOMONTH(DATE(VLOOKUP('Cover Page'!$F$10,Institution_Codes!$H$1:$J$13,3,FALSE),VLOOKUP('Cover Page'!$F$9,Institution_Codes!$D$2:$E$29,2,FALSE),1),0),"yyyy-mm-dd"))</f>
        <v/>
      </c>
      <c r="B20" t="str">
        <f>IF(D20="", "", 'Cover Page'!$C$7)</f>
        <v/>
      </c>
      <c r="C20" t="str">
        <f>IF(D20="", "", IFERROR(VLOOKUP(B20, Institution_Codes!$A$1:$B$35, 2, FALSE), ""))</f>
        <v/>
      </c>
      <c r="D20" t="str">
        <f>IF(AND(NOT(ISBLANK('5.Unencumbered Assets 1'!A25)), '5.Unencumbered Assets 1'!A25&lt;&gt;"Asset 19"), '5.Unencumbered Assets 1'!A25, "")</f>
        <v/>
      </c>
      <c r="E20" s="154" t="str">
        <f t="shared" si="0"/>
        <v/>
      </c>
      <c r="F20" t="str">
        <f>IF(C20="","",'5.Unencumbered Assets 1'!B25)</f>
        <v/>
      </c>
      <c r="G20" t="str">
        <f>IF(D20="","",'5.Unencumbered Assets 1'!D25)</f>
        <v/>
      </c>
      <c r="H20" t="str">
        <f>IF(E20="","",'5.Unencumbered Assets 1'!E25)</f>
        <v/>
      </c>
      <c r="I20" t="str">
        <f>IF(G20="","",'5.Unencumbered Assets 1'!F25)</f>
        <v/>
      </c>
      <c r="J20" t="str">
        <f>IF(B20="","",'5.Unencumbered Assets 1'!C25)</f>
        <v/>
      </c>
      <c r="K20" t="str">
        <f>IF(G20="","",'5.Unencumbered Assets 1'!G25)</f>
        <v/>
      </c>
      <c r="L20" t="str">
        <f>IF(H20="","",'5.Unencumbered Assets 1'!H25)</f>
        <v/>
      </c>
    </row>
    <row r="21" spans="1:12" x14ac:dyDescent="0.35">
      <c r="A21" t="str">
        <f>IF(D21="", "", TEXT(EOMONTH(DATE(VLOOKUP('Cover Page'!$F$10,Institution_Codes!$H$1:$J$13,3,FALSE),VLOOKUP('Cover Page'!$F$9,Institution_Codes!$D$2:$E$29,2,FALSE),1),0),"yyyy-mm-dd"))</f>
        <v/>
      </c>
      <c r="B21" t="str">
        <f>IF(D21="", "", 'Cover Page'!$C$7)</f>
        <v/>
      </c>
      <c r="C21" t="str">
        <f>IF(D21="", "", IFERROR(VLOOKUP(B21, Institution_Codes!$A$1:$B$35, 2, FALSE), ""))</f>
        <v/>
      </c>
      <c r="D21" t="str">
        <f>IF(AND(NOT(ISBLANK('5.Unencumbered Assets 1'!A26)), '5.Unencumbered Assets 1'!A26&lt;&gt;"Asset 20"), '5.Unencumbered Assets 1'!A26, "")</f>
        <v/>
      </c>
      <c r="E21" s="154" t="str">
        <f t="shared" si="0"/>
        <v/>
      </c>
      <c r="F21" t="str">
        <f>IF(C21="","",'5.Unencumbered Assets 1'!B26)</f>
        <v/>
      </c>
      <c r="G21" t="str">
        <f>IF(D21="","",'5.Unencumbered Assets 1'!D26)</f>
        <v/>
      </c>
      <c r="H21" t="str">
        <f>IF(E21="","",'5.Unencumbered Assets 1'!E26)</f>
        <v/>
      </c>
      <c r="I21" t="str">
        <f>IF(G21="","",'5.Unencumbered Assets 1'!F26)</f>
        <v/>
      </c>
      <c r="J21" t="str">
        <f>IF(B21="","",'5.Unencumbered Assets 1'!C26)</f>
        <v/>
      </c>
      <c r="K21" t="str">
        <f>IF(G21="","",'5.Unencumbered Assets 1'!G26)</f>
        <v/>
      </c>
      <c r="L21" t="str">
        <f>IF(H21="","",'5.Unencumbered Assets 1'!H26)</f>
        <v/>
      </c>
    </row>
    <row r="22" spans="1:12" x14ac:dyDescent="0.35">
      <c r="A22" t="str">
        <f>IF(D22="", "", TEXT(EOMONTH(DATE(VLOOKUP('Cover Page'!$F$10,Institution_Codes!$H$1:$J$13,3,FALSE),VLOOKUP('Cover Page'!$F$9,Institution_Codes!$D$2:$E$29,2,FALSE),1),0),"yyyy-mm-dd"))</f>
        <v/>
      </c>
      <c r="B22" t="str">
        <f>IF(D22="", "", 'Cover Page'!$C$7)</f>
        <v/>
      </c>
      <c r="C22" t="str">
        <f>IF(D22="", "", IFERROR(VLOOKUP(B22, Institution_Codes!$A$1:$B$35, 2, FALSE), ""))</f>
        <v/>
      </c>
      <c r="D22" t="str">
        <f>IF(AND(NOT(ISBLANK('5.Unencumbered Assets 1'!A27)), '5.Unencumbered Assets 1'!A27&lt;&gt;"Asset 21"), '5.Unencumbered Assets 1'!A27, "")</f>
        <v/>
      </c>
      <c r="E22" s="154" t="str">
        <f t="shared" si="0"/>
        <v/>
      </c>
      <c r="F22" t="str">
        <f>IF(C22="","",'5.Unencumbered Assets 1'!B27)</f>
        <v/>
      </c>
      <c r="G22" t="str">
        <f>IF(D22="","",'5.Unencumbered Assets 1'!D27)</f>
        <v/>
      </c>
      <c r="H22" t="str">
        <f>IF(E22="","",'5.Unencumbered Assets 1'!E27)</f>
        <v/>
      </c>
      <c r="I22" t="str">
        <f>IF(G22="","",'5.Unencumbered Assets 1'!F27)</f>
        <v/>
      </c>
      <c r="J22" t="str">
        <f>IF(B22="","",'5.Unencumbered Assets 1'!C27)</f>
        <v/>
      </c>
      <c r="K22" t="str">
        <f>IF(G22="","",'5.Unencumbered Assets 1'!G27)</f>
        <v/>
      </c>
      <c r="L22" t="str">
        <f>IF(H22="","",'5.Unencumbered Assets 1'!H27)</f>
        <v/>
      </c>
    </row>
    <row r="23" spans="1:12" x14ac:dyDescent="0.35">
      <c r="A23" t="str">
        <f>IF(D23="", "", TEXT(EOMONTH(DATE(VLOOKUP('Cover Page'!$F$10,Institution_Codes!$H$1:$J$13,3,FALSE),VLOOKUP('Cover Page'!$F$9,Institution_Codes!$D$2:$E$29,2,FALSE),1),0),"yyyy-mm-dd"))</f>
        <v/>
      </c>
      <c r="B23" t="str">
        <f>IF(D23="", "", 'Cover Page'!$C$7)</f>
        <v/>
      </c>
      <c r="C23" t="str">
        <f>IF(D23="", "", IFERROR(VLOOKUP(B23, Institution_Codes!$A$1:$B$35, 2, FALSE), ""))</f>
        <v/>
      </c>
      <c r="D23" t="str">
        <f>IF(AND(NOT(ISBLANK('5.Unencumbered Assets 1'!A28)), '5.Unencumbered Assets 1'!A28&lt;&gt;"Asset 22"), '5.Unencumbered Assets 1'!A28, "")</f>
        <v/>
      </c>
      <c r="E23" s="154" t="str">
        <f t="shared" si="0"/>
        <v/>
      </c>
      <c r="F23" t="str">
        <f>IF(C23="","",'5.Unencumbered Assets 1'!B28)</f>
        <v/>
      </c>
      <c r="G23" t="str">
        <f>IF(D23="","",'5.Unencumbered Assets 1'!D28)</f>
        <v/>
      </c>
      <c r="H23" t="str">
        <f>IF(E23="","",'5.Unencumbered Assets 1'!E28)</f>
        <v/>
      </c>
      <c r="I23" t="str">
        <f>IF(G23="","",'5.Unencumbered Assets 1'!F28)</f>
        <v/>
      </c>
      <c r="J23" t="str">
        <f>IF(B23="","",'5.Unencumbered Assets 1'!C28)</f>
        <v/>
      </c>
      <c r="K23" t="str">
        <f>IF(G23="","",'5.Unencumbered Assets 1'!G28)</f>
        <v/>
      </c>
      <c r="L23" t="str">
        <f>IF(H23="","",'5.Unencumbered Assets 1'!H28)</f>
        <v/>
      </c>
    </row>
    <row r="24" spans="1:12" x14ac:dyDescent="0.35">
      <c r="A24" t="str">
        <f>IF(D24="", "", TEXT(EOMONTH(DATE(VLOOKUP('Cover Page'!$F$10,Institution_Codes!$H$1:$J$13,3,FALSE),VLOOKUP('Cover Page'!$F$9,Institution_Codes!$D$2:$E$29,2,FALSE),1),0),"yyyy-mm-dd"))</f>
        <v/>
      </c>
      <c r="B24" t="str">
        <f>IF(D24="", "", 'Cover Page'!$C$7)</f>
        <v/>
      </c>
      <c r="C24" t="str">
        <f>IF(D24="", "", IFERROR(VLOOKUP(B24, Institution_Codes!$A$1:$B$35, 2, FALSE), ""))</f>
        <v/>
      </c>
      <c r="D24" t="str">
        <f>IF(AND(NOT(ISBLANK('5.Unencumbered Assets 1'!A29)), '5.Unencumbered Assets 1'!A29&lt;&gt;"Asset 23"), '5.Unencumbered Assets 1'!A29, "")</f>
        <v/>
      </c>
      <c r="E24" s="154" t="str">
        <f t="shared" si="0"/>
        <v/>
      </c>
      <c r="F24" t="str">
        <f>IF(C24="","",'5.Unencumbered Assets 1'!B29)</f>
        <v/>
      </c>
      <c r="G24" t="str">
        <f>IF(D24="","",'5.Unencumbered Assets 1'!D29)</f>
        <v/>
      </c>
      <c r="H24" t="str">
        <f>IF(E24="","",'5.Unencumbered Assets 1'!E29)</f>
        <v/>
      </c>
      <c r="I24" t="str">
        <f>IF(G24="","",'5.Unencumbered Assets 1'!F29)</f>
        <v/>
      </c>
      <c r="J24" t="str">
        <f>IF(B24="","",'5.Unencumbered Assets 1'!C29)</f>
        <v/>
      </c>
      <c r="K24" t="str">
        <f>IF(G24="","",'5.Unencumbered Assets 1'!G29)</f>
        <v/>
      </c>
      <c r="L24" t="str">
        <f>IF(H24="","",'5.Unencumbered Assets 1'!H29)</f>
        <v/>
      </c>
    </row>
    <row r="25" spans="1:12" x14ac:dyDescent="0.35">
      <c r="A25" t="str">
        <f>IF(D25="", "", TEXT(EOMONTH(DATE(VLOOKUP('Cover Page'!$F$10,Institution_Codes!$H$1:$J$13,3,FALSE),VLOOKUP('Cover Page'!$F$9,Institution_Codes!$D$2:$E$29,2,FALSE),1),0),"yyyy-mm-dd"))</f>
        <v/>
      </c>
      <c r="B25" t="str">
        <f>IF(D25="", "", 'Cover Page'!$C$7)</f>
        <v/>
      </c>
      <c r="C25" t="str">
        <f>IF(D25="", "", IFERROR(VLOOKUP(B25, Institution_Codes!$A$1:$B$35, 2, FALSE), ""))</f>
        <v/>
      </c>
      <c r="D25" t="str">
        <f>IF(AND(NOT(ISBLANK('5.Unencumbered Assets 1'!A30)), '5.Unencumbered Assets 1'!A30&lt;&gt;"Asset 24"), '5.Unencumbered Assets 1'!A30, "")</f>
        <v/>
      </c>
      <c r="E25" s="154" t="str">
        <f t="shared" si="0"/>
        <v/>
      </c>
      <c r="F25" t="str">
        <f>IF(C25="","",'5.Unencumbered Assets 1'!B30)</f>
        <v/>
      </c>
      <c r="G25" t="str">
        <f>IF(D25="","",'5.Unencumbered Assets 1'!D30)</f>
        <v/>
      </c>
      <c r="H25" t="str">
        <f>IF(E25="","",'5.Unencumbered Assets 1'!E30)</f>
        <v/>
      </c>
      <c r="I25" t="str">
        <f>IF(G25="","",'5.Unencumbered Assets 1'!F30)</f>
        <v/>
      </c>
      <c r="J25" t="str">
        <f>IF(B25="","",'5.Unencumbered Assets 1'!C30)</f>
        <v/>
      </c>
      <c r="K25" t="str">
        <f>IF(G25="","",'5.Unencumbered Assets 1'!G30)</f>
        <v/>
      </c>
      <c r="L25" t="str">
        <f>IF(H25="","",'5.Unencumbered Assets 1'!H30)</f>
        <v/>
      </c>
    </row>
    <row r="26" spans="1:12" x14ac:dyDescent="0.35">
      <c r="A26" t="str">
        <f>IF(D26="", "", TEXT(EOMONTH(DATE(VLOOKUP('Cover Page'!$F$10,Institution_Codes!$H$1:$J$13,3,FALSE),VLOOKUP('Cover Page'!$F$9,Institution_Codes!$D$2:$E$29,2,FALSE),1),0),"yyyy-mm-dd"))</f>
        <v/>
      </c>
      <c r="B26" t="str">
        <f>IF(D26="", "", 'Cover Page'!$C$7)</f>
        <v/>
      </c>
      <c r="C26" t="str">
        <f>IF(D26="", "", IFERROR(VLOOKUP(B26, Institution_Codes!$A$1:$B$35, 2, FALSE), ""))</f>
        <v/>
      </c>
      <c r="D26" t="str">
        <f>IF(AND(NOT(ISBLANK('5.Unencumbered Assets 1'!A31)), '5.Unencumbered Assets 1'!A31&lt;&gt;"Asset 25"), '5.Unencumbered Assets 1'!A31, "")</f>
        <v/>
      </c>
      <c r="E26" s="154" t="str">
        <f t="shared" si="0"/>
        <v/>
      </c>
      <c r="F26" t="str">
        <f>IF(C26="","",'5.Unencumbered Assets 1'!B31)</f>
        <v/>
      </c>
      <c r="G26" t="str">
        <f>IF(D26="","",'5.Unencumbered Assets 1'!D31)</f>
        <v/>
      </c>
      <c r="H26" t="str">
        <f>IF(E26="","",'5.Unencumbered Assets 1'!E31)</f>
        <v/>
      </c>
      <c r="I26" t="str">
        <f>IF(G26="","",'5.Unencumbered Assets 1'!F31)</f>
        <v/>
      </c>
      <c r="J26" t="str">
        <f>IF(B26="","",'5.Unencumbered Assets 1'!C31)</f>
        <v/>
      </c>
      <c r="K26" t="str">
        <f>IF(G26="","",'5.Unencumbered Assets 1'!G31)</f>
        <v/>
      </c>
      <c r="L26" t="str">
        <f>IF(H26="","",'5.Unencumbered Assets 1'!H31)</f>
        <v/>
      </c>
    </row>
    <row r="27" spans="1:12" x14ac:dyDescent="0.35">
      <c r="A27" t="str">
        <f>IF(D27="", "", TEXT(EOMONTH(DATE(VLOOKUP('Cover Page'!$F$10,Institution_Codes!$H$1:$J$13,3,FALSE),VLOOKUP('Cover Page'!$F$9,Institution_Codes!$D$2:$E$29,2,FALSE),1),0),"yyyy-mm-dd"))</f>
        <v/>
      </c>
      <c r="B27" t="str">
        <f>IF(D27="", "", 'Cover Page'!$C$7)</f>
        <v/>
      </c>
      <c r="C27" t="str">
        <f>IF(D27="", "", IFERROR(VLOOKUP(B27, Institution_Codes!$A$1:$B$35, 2, FALSE), ""))</f>
        <v/>
      </c>
      <c r="D27" t="str">
        <f>IF(AND(NOT(ISBLANK('5.Unencumbered Assets 1'!A32)), '5.Unencumbered Assets 1'!A32&lt;&gt;"Asset 26"), '5.Unencumbered Assets 1'!A32, "")</f>
        <v/>
      </c>
      <c r="E27" s="154" t="str">
        <f t="shared" si="0"/>
        <v/>
      </c>
      <c r="F27" t="str">
        <f>IF(C27="","",'5.Unencumbered Assets 1'!B32)</f>
        <v/>
      </c>
      <c r="G27" t="str">
        <f>IF(D27="","",'5.Unencumbered Assets 1'!D32)</f>
        <v/>
      </c>
      <c r="H27" t="str">
        <f>IF(E27="","",'5.Unencumbered Assets 1'!E32)</f>
        <v/>
      </c>
      <c r="I27" t="str">
        <f>IF(G27="","",'5.Unencumbered Assets 1'!F32)</f>
        <v/>
      </c>
      <c r="J27" t="str">
        <f>IF(B27="","",'5.Unencumbered Assets 1'!C32)</f>
        <v/>
      </c>
      <c r="K27" t="str">
        <f>IF(G27="","",'5.Unencumbered Assets 1'!G32)</f>
        <v/>
      </c>
      <c r="L27" t="str">
        <f>IF(H27="","",'5.Unencumbered Assets 1'!H32)</f>
        <v/>
      </c>
    </row>
    <row r="28" spans="1:12" x14ac:dyDescent="0.35">
      <c r="A28" t="str">
        <f>IF(D28="", "", TEXT(EOMONTH(DATE(VLOOKUP('Cover Page'!$F$10,Institution_Codes!$H$1:$J$13,3,FALSE),VLOOKUP('Cover Page'!$F$9,Institution_Codes!$D$2:$E$29,2,FALSE),1),0),"yyyy-mm-dd"))</f>
        <v/>
      </c>
      <c r="B28" t="str">
        <f>IF(D28="", "", 'Cover Page'!$C$7)</f>
        <v/>
      </c>
      <c r="C28" t="str">
        <f>IF(D28="", "", IFERROR(VLOOKUP(B28, Institution_Codes!$A$1:$B$35, 2, FALSE), ""))</f>
        <v/>
      </c>
      <c r="D28" t="str">
        <f>IF(AND(NOT(ISBLANK('5.Unencumbered Assets 1'!A33)), '5.Unencumbered Assets 1'!A33&lt;&gt;"Asset 27"), '5.Unencumbered Assets 1'!A33, "")</f>
        <v/>
      </c>
      <c r="E28" s="154" t="str">
        <f t="shared" si="0"/>
        <v/>
      </c>
      <c r="F28" t="str">
        <f>IF(C28="","",'5.Unencumbered Assets 1'!B33)</f>
        <v/>
      </c>
      <c r="G28" t="str">
        <f>IF(D28="","",'5.Unencumbered Assets 1'!D33)</f>
        <v/>
      </c>
      <c r="H28" t="str">
        <f>IF(E28="","",'5.Unencumbered Assets 1'!E33)</f>
        <v/>
      </c>
      <c r="I28" t="str">
        <f>IF(G28="","",'5.Unencumbered Assets 1'!F33)</f>
        <v/>
      </c>
      <c r="J28" t="str">
        <f>IF(B28="","",'5.Unencumbered Assets 1'!C33)</f>
        <v/>
      </c>
      <c r="K28" t="str">
        <f>IF(G28="","",'5.Unencumbered Assets 1'!G33)</f>
        <v/>
      </c>
      <c r="L28" t="str">
        <f>IF(H28="","",'5.Unencumbered Assets 1'!H33)</f>
        <v/>
      </c>
    </row>
    <row r="29" spans="1:12" x14ac:dyDescent="0.35">
      <c r="A29" t="str">
        <f>IF(D29="", "", TEXT(EOMONTH(DATE(VLOOKUP('Cover Page'!$F$10,Institution_Codes!$H$1:$J$13,3,FALSE),VLOOKUP('Cover Page'!$F$9,Institution_Codes!$D$2:$E$29,2,FALSE),1),0),"yyyy-mm-dd"))</f>
        <v/>
      </c>
      <c r="B29" t="str">
        <f>IF(D29="", "", 'Cover Page'!$C$7)</f>
        <v/>
      </c>
      <c r="C29" t="str">
        <f>IF(D29="", "", IFERROR(VLOOKUP(B29, Institution_Codes!$A$1:$B$35, 2, FALSE), ""))</f>
        <v/>
      </c>
      <c r="D29" t="str">
        <f>IF(AND(NOT(ISBLANK('5.Unencumbered Assets 1'!A34)), '5.Unencumbered Assets 1'!A34&lt;&gt;"Asset 28"), '5.Unencumbered Assets 1'!A34, "")</f>
        <v/>
      </c>
      <c r="E29" s="154" t="str">
        <f t="shared" si="0"/>
        <v/>
      </c>
      <c r="F29" t="str">
        <f>IF(C29="","",'5.Unencumbered Assets 1'!B34)</f>
        <v/>
      </c>
      <c r="G29" t="str">
        <f>IF(D29="","",'5.Unencumbered Assets 1'!D34)</f>
        <v/>
      </c>
      <c r="H29" t="str">
        <f>IF(E29="","",'5.Unencumbered Assets 1'!E34)</f>
        <v/>
      </c>
      <c r="I29" t="str">
        <f>IF(G29="","",'5.Unencumbered Assets 1'!F34)</f>
        <v/>
      </c>
      <c r="J29" t="str">
        <f>IF(B29="","",'5.Unencumbered Assets 1'!C34)</f>
        <v/>
      </c>
      <c r="K29" t="str">
        <f>IF(G29="","",'5.Unencumbered Assets 1'!G34)</f>
        <v/>
      </c>
      <c r="L29" t="str">
        <f>IF(H29="","",'5.Unencumbered Assets 1'!H34)</f>
        <v/>
      </c>
    </row>
    <row r="30" spans="1:12" x14ac:dyDescent="0.35">
      <c r="A30" t="str">
        <f>IF(D30="", "", TEXT(EOMONTH(DATE(VLOOKUP('Cover Page'!$F$10,Institution_Codes!$H$1:$J$13,3,FALSE),VLOOKUP('Cover Page'!$F$9,Institution_Codes!$D$2:$E$29,2,FALSE),1),0),"yyyy-mm-dd"))</f>
        <v/>
      </c>
      <c r="B30" t="str">
        <f>IF(D30="", "", 'Cover Page'!$C$7)</f>
        <v/>
      </c>
      <c r="C30" t="str">
        <f>IF(D30="", "", IFERROR(VLOOKUP(B30, Institution_Codes!$A$1:$B$35, 2, FALSE), ""))</f>
        <v/>
      </c>
      <c r="D30" t="str">
        <f>IF(AND(NOT(ISBLANK('5.Unencumbered Assets 1'!A35)), '5.Unencumbered Assets 1'!A35&lt;&gt;"Asset 29"), '5.Unencumbered Assets 1'!A35, "")</f>
        <v/>
      </c>
      <c r="E30" s="154" t="str">
        <f t="shared" si="0"/>
        <v/>
      </c>
      <c r="F30" t="str">
        <f>IF(C30="","",'5.Unencumbered Assets 1'!B35)</f>
        <v/>
      </c>
      <c r="G30" t="str">
        <f>IF(D30="","",'5.Unencumbered Assets 1'!D35)</f>
        <v/>
      </c>
      <c r="H30" t="str">
        <f>IF(E30="","",'5.Unencumbered Assets 1'!E35)</f>
        <v/>
      </c>
      <c r="I30" t="str">
        <f>IF(G30="","",'5.Unencumbered Assets 1'!F35)</f>
        <v/>
      </c>
      <c r="J30" t="str">
        <f>IF(B30="","",'5.Unencumbered Assets 1'!C35)</f>
        <v/>
      </c>
      <c r="K30" t="str">
        <f>IF(G30="","",'5.Unencumbered Assets 1'!G35)</f>
        <v/>
      </c>
      <c r="L30" t="str">
        <f>IF(H30="","",'5.Unencumbered Assets 1'!H35)</f>
        <v/>
      </c>
    </row>
    <row r="31" spans="1:12" x14ac:dyDescent="0.35">
      <c r="A31" t="str">
        <f>IF(D31="", "", TEXT(EOMONTH(DATE(VLOOKUP('Cover Page'!$F$10,Institution_Codes!$H$1:$J$13,3,FALSE),VLOOKUP('Cover Page'!$F$9,Institution_Codes!$D$2:$E$29,2,FALSE),1),0),"yyyy-mm-dd"))</f>
        <v/>
      </c>
      <c r="B31" t="str">
        <f>IF(D31="", "", 'Cover Page'!$C$7)</f>
        <v/>
      </c>
      <c r="C31" t="str">
        <f>IF(D31="", "", IFERROR(VLOOKUP(B31, Institution_Codes!$A$1:$B$35, 2, FALSE), ""))</f>
        <v/>
      </c>
      <c r="D31" t="str">
        <f>IF(AND(NOT(ISBLANK('5.Unencumbered Assets 1'!A36)), '5.Unencumbered Assets 1'!A36&lt;&gt;"Asset 30"), '5.Unencumbered Assets 1'!A36, "")</f>
        <v/>
      </c>
      <c r="E31" s="154" t="str">
        <f t="shared" si="0"/>
        <v/>
      </c>
      <c r="F31" t="str">
        <f>IF(C31="","",'5.Unencumbered Assets 1'!B36)</f>
        <v/>
      </c>
      <c r="G31" t="str">
        <f>IF(D31="","",'5.Unencumbered Assets 1'!D36)</f>
        <v/>
      </c>
      <c r="H31" t="str">
        <f>IF(E31="","",'5.Unencumbered Assets 1'!E36)</f>
        <v/>
      </c>
      <c r="I31" t="str">
        <f>IF(G31="","",'5.Unencumbered Assets 1'!F36)</f>
        <v/>
      </c>
      <c r="J31" t="str">
        <f>IF(B31="","",'5.Unencumbered Assets 1'!C36)</f>
        <v/>
      </c>
      <c r="K31" t="str">
        <f>IF(G31="","",'5.Unencumbered Assets 1'!G36)</f>
        <v/>
      </c>
      <c r="L31" t="str">
        <f>IF(H31="","",'5.Unencumbered Assets 1'!H36)</f>
        <v/>
      </c>
    </row>
    <row r="32" spans="1:12" x14ac:dyDescent="0.35">
      <c r="A32" t="str">
        <f>IF(D32="", "", TEXT(EOMONTH(DATE(VLOOKUP('Cover Page'!$F$10,Institution_Codes!$H$1:$J$13,3,FALSE),VLOOKUP('Cover Page'!$F$9,Institution_Codes!$D$2:$E$29,2,FALSE),1),0),"yyyy-mm-dd"))</f>
        <v/>
      </c>
      <c r="B32" t="str">
        <f>IF(D32="", "", 'Cover Page'!$C$7)</f>
        <v/>
      </c>
      <c r="C32" t="str">
        <f>IF(D32="", "", IFERROR(VLOOKUP(B32, Institution_Codes!$A$1:$B$35, 2, FALSE), ""))</f>
        <v/>
      </c>
      <c r="D32" t="str">
        <f>IF(AND(NOT(ISBLANK('5.Unencumbered Assets 1'!A37)), '5.Unencumbered Assets 1'!A37&lt;&gt;"Asset 31"), '5.Unencumbered Assets 1'!A37, "")</f>
        <v/>
      </c>
      <c r="E32" s="154" t="str">
        <f t="shared" si="0"/>
        <v/>
      </c>
      <c r="F32" t="str">
        <f>IF(C32="","",'5.Unencumbered Assets 1'!B37)</f>
        <v/>
      </c>
      <c r="G32" t="str">
        <f>IF(D32="","",'5.Unencumbered Assets 1'!D37)</f>
        <v/>
      </c>
      <c r="H32" t="str">
        <f>IF(E32="","",'5.Unencumbered Assets 1'!E37)</f>
        <v/>
      </c>
      <c r="I32" t="str">
        <f>IF(G32="","",'5.Unencumbered Assets 1'!F37)</f>
        <v/>
      </c>
      <c r="J32" t="str">
        <f>IF(B32="","",'5.Unencumbered Assets 1'!C37)</f>
        <v/>
      </c>
      <c r="K32" t="str">
        <f>IF(G32="","",'5.Unencumbered Assets 1'!G37)</f>
        <v/>
      </c>
      <c r="L32" t="str">
        <f>IF(H32="","",'5.Unencumbered Assets 1'!H37)</f>
        <v/>
      </c>
    </row>
    <row r="33" spans="1:12" x14ac:dyDescent="0.35">
      <c r="A33" t="str">
        <f>IF(D33="", "", TEXT(EOMONTH(DATE(VLOOKUP('Cover Page'!$F$10,Institution_Codes!$H$1:$J$13,3,FALSE),VLOOKUP('Cover Page'!$F$9,Institution_Codes!$D$2:$E$29,2,FALSE),1),0),"yyyy-mm-dd"))</f>
        <v/>
      </c>
      <c r="B33" t="str">
        <f>IF(D33="", "", 'Cover Page'!$C$7)</f>
        <v/>
      </c>
      <c r="C33" t="str">
        <f>IF(D33="", "", IFERROR(VLOOKUP(B33, Institution_Codes!$A$1:$B$35, 2, FALSE), ""))</f>
        <v/>
      </c>
      <c r="D33" t="str">
        <f>IF(AND(NOT(ISBLANK('5.Unencumbered Assets 1'!A38)), '5.Unencumbered Assets 1'!A38&lt;&gt;"Asset 32"), '5.Unencumbered Assets 1'!A38, "")</f>
        <v/>
      </c>
      <c r="E33" s="154" t="str">
        <f t="shared" si="0"/>
        <v/>
      </c>
      <c r="F33" t="str">
        <f>IF(C33="","",'5.Unencumbered Assets 1'!B38)</f>
        <v/>
      </c>
      <c r="G33" t="str">
        <f>IF(D33="","",'5.Unencumbered Assets 1'!D38)</f>
        <v/>
      </c>
      <c r="H33" t="str">
        <f>IF(E33="","",'5.Unencumbered Assets 1'!E38)</f>
        <v/>
      </c>
      <c r="I33" t="str">
        <f>IF(G33="","",'5.Unencumbered Assets 1'!F38)</f>
        <v/>
      </c>
      <c r="J33" t="str">
        <f>IF(B33="","",'5.Unencumbered Assets 1'!C38)</f>
        <v/>
      </c>
      <c r="K33" t="str">
        <f>IF(G33="","",'5.Unencumbered Assets 1'!G38)</f>
        <v/>
      </c>
      <c r="L33" t="str">
        <f>IF(H33="","",'5.Unencumbered Assets 1'!H38)</f>
        <v/>
      </c>
    </row>
    <row r="34" spans="1:12" x14ac:dyDescent="0.35">
      <c r="A34" t="str">
        <f>IF(D34="", "", TEXT(EOMONTH(DATE(VLOOKUP('Cover Page'!$F$10,Institution_Codes!$H$1:$J$13,3,FALSE),VLOOKUP('Cover Page'!$F$9,Institution_Codes!$D$2:$E$29,2,FALSE),1),0),"yyyy-mm-dd"))</f>
        <v/>
      </c>
      <c r="B34" t="str">
        <f>IF(D34="", "", 'Cover Page'!$C$7)</f>
        <v/>
      </c>
      <c r="C34" t="str">
        <f>IF(D34="", "", IFERROR(VLOOKUP(B34, Institution_Codes!$A$1:$B$35, 2, FALSE), ""))</f>
        <v/>
      </c>
      <c r="D34" t="str">
        <f>IF(AND(NOT(ISBLANK('5.Unencumbered Assets 1'!A39)), '5.Unencumbered Assets 1'!A39&lt;&gt;"Asset 33"), '5.Unencumbered Assets 1'!A39, "")</f>
        <v/>
      </c>
      <c r="E34" s="154" t="str">
        <f t="shared" si="0"/>
        <v/>
      </c>
      <c r="F34" t="str">
        <f>IF(C34="","",'5.Unencumbered Assets 1'!B39)</f>
        <v/>
      </c>
      <c r="G34" t="str">
        <f>IF(D34="","",'5.Unencumbered Assets 1'!D39)</f>
        <v/>
      </c>
      <c r="H34" t="str">
        <f>IF(E34="","",'5.Unencumbered Assets 1'!E39)</f>
        <v/>
      </c>
      <c r="I34" t="str">
        <f>IF(G34="","",'5.Unencumbered Assets 1'!F39)</f>
        <v/>
      </c>
      <c r="J34" t="str">
        <f>IF(B34="","",'5.Unencumbered Assets 1'!C39)</f>
        <v/>
      </c>
      <c r="K34" t="str">
        <f>IF(G34="","",'5.Unencumbered Assets 1'!G39)</f>
        <v/>
      </c>
      <c r="L34" t="str">
        <f>IF(H34="","",'5.Unencumbered Assets 1'!H39)</f>
        <v/>
      </c>
    </row>
    <row r="35" spans="1:12" x14ac:dyDescent="0.35">
      <c r="A35" t="str">
        <f>IF(D35="", "", TEXT(EOMONTH(DATE(VLOOKUP('Cover Page'!$F$10,Institution_Codes!$H$1:$J$13,3,FALSE),VLOOKUP('Cover Page'!$F$9,Institution_Codes!$D$2:$E$29,2,FALSE),1),0),"yyyy-mm-dd"))</f>
        <v/>
      </c>
      <c r="B35" t="str">
        <f>IF(D35="", "", 'Cover Page'!$C$7)</f>
        <v/>
      </c>
      <c r="C35" t="str">
        <f>IF(D35="", "", IFERROR(VLOOKUP(B35, Institution_Codes!$A$1:$B$35, 2, FALSE), ""))</f>
        <v/>
      </c>
      <c r="D35" t="str">
        <f>IF(AND(NOT(ISBLANK('5.Unencumbered Assets 1'!A40)), '5.Unencumbered Assets 1'!A40&lt;&gt;"Asset 34"), '5.Unencumbered Assets 1'!A40, "")</f>
        <v/>
      </c>
      <c r="E35" s="154" t="str">
        <f t="shared" si="0"/>
        <v/>
      </c>
      <c r="F35" t="str">
        <f>IF(C35="","",'5.Unencumbered Assets 1'!B40)</f>
        <v/>
      </c>
      <c r="G35" t="str">
        <f>IF(D35="","",'5.Unencumbered Assets 1'!D40)</f>
        <v/>
      </c>
      <c r="H35" t="str">
        <f>IF(E35="","",'5.Unencumbered Assets 1'!E40)</f>
        <v/>
      </c>
      <c r="I35" t="str">
        <f>IF(G35="","",'5.Unencumbered Assets 1'!F40)</f>
        <v/>
      </c>
      <c r="J35" t="str">
        <f>IF(B35="","",'5.Unencumbered Assets 1'!C40)</f>
        <v/>
      </c>
      <c r="K35" t="str">
        <f>IF(G35="","",'5.Unencumbered Assets 1'!G40)</f>
        <v/>
      </c>
      <c r="L35" t="str">
        <f>IF(H35="","",'5.Unencumbered Assets 1'!H40)</f>
        <v/>
      </c>
    </row>
    <row r="36" spans="1:12" x14ac:dyDescent="0.35">
      <c r="A36" t="str">
        <f>IF(D36="", "", TEXT(EOMONTH(DATE(VLOOKUP('Cover Page'!$F$10,Institution_Codes!$H$1:$J$13,3,FALSE),VLOOKUP('Cover Page'!$F$9,Institution_Codes!$D$2:$E$29,2,FALSE),1),0),"yyyy-mm-dd"))</f>
        <v/>
      </c>
      <c r="B36" t="str">
        <f>IF(D36="", "", 'Cover Page'!$C$7)</f>
        <v/>
      </c>
      <c r="C36" t="str">
        <f>IF(D36="", "", IFERROR(VLOOKUP(B36, Institution_Codes!$A$1:$B$35, 2, FALSE), ""))</f>
        <v/>
      </c>
      <c r="D36" t="str">
        <f>IF(AND(NOT(ISBLANK('5.Unencumbered Assets 1'!A41)), '5.Unencumbered Assets 1'!A41&lt;&gt;"Asset 35"), '5.Unencumbered Assets 1'!A41, "")</f>
        <v/>
      </c>
      <c r="E36" s="154" t="str">
        <f t="shared" si="0"/>
        <v/>
      </c>
      <c r="F36" t="str">
        <f>IF(C36="","",'5.Unencumbered Assets 1'!B41)</f>
        <v/>
      </c>
      <c r="G36" t="str">
        <f>IF(D36="","",'5.Unencumbered Assets 1'!D41)</f>
        <v/>
      </c>
      <c r="H36" t="str">
        <f>IF(E36="","",'5.Unencumbered Assets 1'!E41)</f>
        <v/>
      </c>
      <c r="I36" t="str">
        <f>IF(G36="","",'5.Unencumbered Assets 1'!F41)</f>
        <v/>
      </c>
      <c r="J36" t="str">
        <f>IF(B36="","",'5.Unencumbered Assets 1'!C41)</f>
        <v/>
      </c>
      <c r="K36" t="str">
        <f>IF(G36="","",'5.Unencumbered Assets 1'!G41)</f>
        <v/>
      </c>
      <c r="L36" t="str">
        <f>IF(H36="","",'5.Unencumbered Assets 1'!H41)</f>
        <v/>
      </c>
    </row>
    <row r="37" spans="1:12" x14ac:dyDescent="0.35">
      <c r="A37" t="str">
        <f>IF(D37="", "", TEXT(EOMONTH(DATE(VLOOKUP('Cover Page'!$F$10,Institution_Codes!$H$1:$J$13,3,FALSE),VLOOKUP('Cover Page'!$F$9,Institution_Codes!$D$2:$E$29,2,FALSE),1),0),"yyyy-mm-dd"))</f>
        <v/>
      </c>
      <c r="B37" t="str">
        <f>IF(D37="", "", 'Cover Page'!$C$7)</f>
        <v/>
      </c>
      <c r="C37" t="str">
        <f>IF(D37="", "", IFERROR(VLOOKUP(B37, Institution_Codes!$A$1:$B$35, 2, FALSE), ""))</f>
        <v/>
      </c>
      <c r="D37" t="str">
        <f>IF(AND(NOT(ISBLANK('5.Unencumbered Assets 1'!A42)), '5.Unencumbered Assets 1'!A42&lt;&gt;"Asset 36"), '5.Unencumbered Assets 1'!A42, "")</f>
        <v/>
      </c>
      <c r="E37" s="154" t="str">
        <f t="shared" si="0"/>
        <v/>
      </c>
      <c r="F37" t="str">
        <f>IF(C37="","",'5.Unencumbered Assets 1'!B42)</f>
        <v/>
      </c>
      <c r="G37" t="str">
        <f>IF(D37="","",'5.Unencumbered Assets 1'!D42)</f>
        <v/>
      </c>
      <c r="H37" t="str">
        <f>IF(E37="","",'5.Unencumbered Assets 1'!E42)</f>
        <v/>
      </c>
      <c r="I37" t="str">
        <f>IF(G37="","",'5.Unencumbered Assets 1'!F42)</f>
        <v/>
      </c>
      <c r="J37" t="str">
        <f>IF(B37="","",'5.Unencumbered Assets 1'!C42)</f>
        <v/>
      </c>
      <c r="K37" t="str">
        <f>IF(G37="","",'5.Unencumbered Assets 1'!G42)</f>
        <v/>
      </c>
      <c r="L37" t="str">
        <f>IF(H37="","",'5.Unencumbered Assets 1'!H42)</f>
        <v/>
      </c>
    </row>
    <row r="38" spans="1:12" x14ac:dyDescent="0.35">
      <c r="A38" t="str">
        <f>IF(D38="", "", TEXT(EOMONTH(DATE(VLOOKUP('Cover Page'!$F$10,Institution_Codes!$H$1:$J$13,3,FALSE),VLOOKUP('Cover Page'!$F$9,Institution_Codes!$D$2:$E$29,2,FALSE),1),0),"yyyy-mm-dd"))</f>
        <v/>
      </c>
      <c r="B38" t="str">
        <f>IF(D38="", "", 'Cover Page'!$C$7)</f>
        <v/>
      </c>
      <c r="C38" t="str">
        <f>IF(D38="", "", IFERROR(VLOOKUP(B38, Institution_Codes!$A$1:$B$35, 2, FALSE), ""))</f>
        <v/>
      </c>
      <c r="D38" t="str">
        <f>IF(AND(NOT(ISBLANK('5.Unencumbered Assets 1'!A43)), '5.Unencumbered Assets 1'!A43&lt;&gt;"Asset 37"), '5.Unencumbered Assets 1'!A43, "")</f>
        <v/>
      </c>
      <c r="E38" s="154" t="str">
        <f t="shared" si="0"/>
        <v/>
      </c>
      <c r="F38" t="str">
        <f>IF(C38="","",'5.Unencumbered Assets 1'!B43)</f>
        <v/>
      </c>
      <c r="G38" t="str">
        <f>IF(D38="","",'5.Unencumbered Assets 1'!D43)</f>
        <v/>
      </c>
      <c r="H38" t="str">
        <f>IF(E38="","",'5.Unencumbered Assets 1'!E43)</f>
        <v/>
      </c>
      <c r="I38" t="str">
        <f>IF(G38="","",'5.Unencumbered Assets 1'!F43)</f>
        <v/>
      </c>
      <c r="J38" t="str">
        <f>IF(B38="","",'5.Unencumbered Assets 1'!C43)</f>
        <v/>
      </c>
      <c r="K38" t="str">
        <f>IF(G38="","",'5.Unencumbered Assets 1'!G43)</f>
        <v/>
      </c>
      <c r="L38" t="str">
        <f>IF(H38="","",'5.Unencumbered Assets 1'!H43)</f>
        <v/>
      </c>
    </row>
    <row r="39" spans="1:12" x14ac:dyDescent="0.35">
      <c r="A39" t="str">
        <f>IF(D39="", "", TEXT(EOMONTH(DATE(VLOOKUP('Cover Page'!$F$10,Institution_Codes!$H$1:$J$13,3,FALSE),VLOOKUP('Cover Page'!$F$9,Institution_Codes!$D$2:$E$29,2,FALSE),1),0),"yyyy-mm-dd"))</f>
        <v/>
      </c>
      <c r="B39" t="str">
        <f>IF(D39="", "", 'Cover Page'!$C$7)</f>
        <v/>
      </c>
      <c r="C39" t="str">
        <f>IF(D39="", "", IFERROR(VLOOKUP(B39, Institution_Codes!$A$1:$B$35, 2, FALSE), ""))</f>
        <v/>
      </c>
      <c r="D39" t="str">
        <f>IF(AND(NOT(ISBLANK('5.Unencumbered Assets 1'!A44)), '5.Unencumbered Assets 1'!A44&lt;&gt;"Asset 38"), '5.Unencumbered Assets 1'!A44, "")</f>
        <v/>
      </c>
      <c r="E39" s="154" t="str">
        <f t="shared" si="0"/>
        <v/>
      </c>
      <c r="F39" t="str">
        <f>IF(C39="","",'5.Unencumbered Assets 1'!B44)</f>
        <v/>
      </c>
      <c r="G39" t="str">
        <f>IF(D39="","",'5.Unencumbered Assets 1'!D44)</f>
        <v/>
      </c>
      <c r="H39" t="str">
        <f>IF(E39="","",'5.Unencumbered Assets 1'!E44)</f>
        <v/>
      </c>
      <c r="I39" t="str">
        <f>IF(G39="","",'5.Unencumbered Assets 1'!F44)</f>
        <v/>
      </c>
      <c r="J39" t="str">
        <f>IF(B39="","",'5.Unencumbered Assets 1'!C44)</f>
        <v/>
      </c>
      <c r="K39" t="str">
        <f>IF(G39="","",'5.Unencumbered Assets 1'!G44)</f>
        <v/>
      </c>
      <c r="L39" t="str">
        <f>IF(H39="","",'5.Unencumbered Assets 1'!H44)</f>
        <v/>
      </c>
    </row>
    <row r="40" spans="1:12" x14ac:dyDescent="0.35">
      <c r="A40" t="str">
        <f>IF(D40="", "", TEXT(EOMONTH(DATE(VLOOKUP('Cover Page'!$F$10,Institution_Codes!$H$1:$J$13,3,FALSE),VLOOKUP('Cover Page'!$F$9,Institution_Codes!$D$2:$E$29,2,FALSE),1),0),"yyyy-mm-dd"))</f>
        <v/>
      </c>
      <c r="B40" t="str">
        <f>IF(D40="", "", 'Cover Page'!$C$7)</f>
        <v/>
      </c>
      <c r="C40" t="str">
        <f>IF(D40="", "", IFERROR(VLOOKUP(B40, Institution_Codes!$A$1:$B$35, 2, FALSE), ""))</f>
        <v/>
      </c>
      <c r="D40" t="str">
        <f>IF(AND(NOT(ISBLANK('5.Unencumbered Assets 1'!A45)), '5.Unencumbered Assets 1'!A45&lt;&gt;"Asset 39"), '5.Unencumbered Assets 1'!A45, "")</f>
        <v/>
      </c>
      <c r="E40" s="154" t="str">
        <f t="shared" si="0"/>
        <v/>
      </c>
      <c r="F40" t="str">
        <f>IF(C40="","",'5.Unencumbered Assets 1'!B45)</f>
        <v/>
      </c>
      <c r="G40" t="str">
        <f>IF(D40="","",'5.Unencumbered Assets 1'!D45)</f>
        <v/>
      </c>
      <c r="H40" t="str">
        <f>IF(E40="","",'5.Unencumbered Assets 1'!E45)</f>
        <v/>
      </c>
      <c r="I40" t="str">
        <f>IF(G40="","",'5.Unencumbered Assets 1'!F45)</f>
        <v/>
      </c>
      <c r="J40" t="str">
        <f>IF(B40="","",'5.Unencumbered Assets 1'!C45)</f>
        <v/>
      </c>
      <c r="K40" t="str">
        <f>IF(G40="","",'5.Unencumbered Assets 1'!G45)</f>
        <v/>
      </c>
      <c r="L40" t="str">
        <f>IF(H40="","",'5.Unencumbered Assets 1'!H45)</f>
        <v/>
      </c>
    </row>
    <row r="41" spans="1:12" x14ac:dyDescent="0.35">
      <c r="A41" t="str">
        <f>IF(D41="", "", TEXT(EOMONTH(DATE(VLOOKUP('Cover Page'!$F$10,Institution_Codes!$H$1:$J$13,3,FALSE),VLOOKUP('Cover Page'!$F$9,Institution_Codes!$D$2:$E$29,2,FALSE),1),0),"yyyy-mm-dd"))</f>
        <v/>
      </c>
      <c r="B41" t="str">
        <f>IF(D41="", "", 'Cover Page'!$C$7)</f>
        <v/>
      </c>
      <c r="C41" t="str">
        <f>IF(D41="", "", IFERROR(VLOOKUP(B41, Institution_Codes!$A$1:$B$35, 2, FALSE), ""))</f>
        <v/>
      </c>
      <c r="D41" t="str">
        <f>IF(AND(NOT(ISBLANK('5.Unencumbered Assets 1'!A46)), '5.Unencumbered Assets 1'!A46&lt;&gt;"Asset 40"), '5.Unencumbered Assets 1'!A46, "")</f>
        <v/>
      </c>
      <c r="E41" s="154" t="str">
        <f t="shared" si="0"/>
        <v/>
      </c>
      <c r="F41" t="str">
        <f>IF(C41="","",'5.Unencumbered Assets 1'!B46)</f>
        <v/>
      </c>
      <c r="G41" t="str">
        <f>IF(D41="","",'5.Unencumbered Assets 1'!D46)</f>
        <v/>
      </c>
      <c r="H41" t="str">
        <f>IF(E41="","",'5.Unencumbered Assets 1'!E46)</f>
        <v/>
      </c>
      <c r="I41" t="str">
        <f>IF(G41="","",'5.Unencumbered Assets 1'!F46)</f>
        <v/>
      </c>
      <c r="J41" t="str">
        <f>IF(B41="","",'5.Unencumbered Assets 1'!C46)</f>
        <v/>
      </c>
      <c r="K41" t="str">
        <f>IF(G41="","",'5.Unencumbered Assets 1'!G46)</f>
        <v/>
      </c>
      <c r="L41" t="str">
        <f>IF(H41="","",'5.Unencumbered Assets 1'!H46)</f>
        <v/>
      </c>
    </row>
    <row r="42" spans="1:12" x14ac:dyDescent="0.35">
      <c r="A42" t="str">
        <f>IF(D42="", "", TEXT(EOMONTH(DATE(VLOOKUP('Cover Page'!$F$10,Institution_Codes!$H$1:$J$13,3,FALSE),VLOOKUP('Cover Page'!$F$9,Institution_Codes!$D$2:$E$29,2,FALSE),1),0),"yyyy-mm-dd"))</f>
        <v/>
      </c>
      <c r="B42" t="str">
        <f>IF(D42="", "", 'Cover Page'!$C$7)</f>
        <v/>
      </c>
      <c r="C42" t="str">
        <f>IF(D42="", "", IFERROR(VLOOKUP(B42, Institution_Codes!$A$1:$B$35, 2, FALSE), ""))</f>
        <v/>
      </c>
      <c r="D42" t="str">
        <f>IF(AND(NOT(ISBLANK('5.Unencumbered Assets 1'!A47)), '5.Unencumbered Assets 1'!A47&lt;&gt;"Asset 41"), '5.Unencumbered Assets 1'!A47, "")</f>
        <v/>
      </c>
      <c r="E42" s="154" t="str">
        <f t="shared" si="0"/>
        <v/>
      </c>
      <c r="F42" t="str">
        <f>IF(C42="","",'5.Unencumbered Assets 1'!B47)</f>
        <v/>
      </c>
      <c r="G42" t="str">
        <f>IF(D42="","",'5.Unencumbered Assets 1'!D47)</f>
        <v/>
      </c>
      <c r="H42" t="str">
        <f>IF(E42="","",'5.Unencumbered Assets 1'!E47)</f>
        <v/>
      </c>
      <c r="I42" t="str">
        <f>IF(G42="","",'5.Unencumbered Assets 1'!F47)</f>
        <v/>
      </c>
      <c r="J42" t="str">
        <f>IF(B42="","",'5.Unencumbered Assets 1'!C47)</f>
        <v/>
      </c>
      <c r="K42" t="str">
        <f>IF(G42="","",'5.Unencumbered Assets 1'!G47)</f>
        <v/>
      </c>
      <c r="L42" t="str">
        <f>IF(H42="","",'5.Unencumbered Assets 1'!H47)</f>
        <v/>
      </c>
    </row>
    <row r="43" spans="1:12" x14ac:dyDescent="0.35">
      <c r="A43" t="str">
        <f>IF(D43="", "", TEXT(EOMONTH(DATE(VLOOKUP('Cover Page'!$F$10,Institution_Codes!$H$1:$J$13,3,FALSE),VLOOKUP('Cover Page'!$F$9,Institution_Codes!$D$2:$E$29,2,FALSE),1),0),"yyyy-mm-dd"))</f>
        <v/>
      </c>
      <c r="B43" t="str">
        <f>IF(D43="", "", 'Cover Page'!$C$7)</f>
        <v/>
      </c>
      <c r="C43" t="str">
        <f>IF(D43="", "", IFERROR(VLOOKUP(B43, Institution_Codes!$A$1:$B$35, 2, FALSE), ""))</f>
        <v/>
      </c>
      <c r="D43" t="str">
        <f>IF(AND(NOT(ISBLANK('5.Unencumbered Assets 1'!A48)), '5.Unencumbered Assets 1'!A48&lt;&gt;"Asset 42"), '5.Unencumbered Assets 1'!A48, "")</f>
        <v/>
      </c>
      <c r="E43" s="154" t="str">
        <f t="shared" si="0"/>
        <v/>
      </c>
      <c r="F43" t="str">
        <f>IF(C43="","",'5.Unencumbered Assets 1'!B48)</f>
        <v/>
      </c>
      <c r="G43" t="str">
        <f>IF(D43="","",'5.Unencumbered Assets 1'!D48)</f>
        <v/>
      </c>
      <c r="H43" t="str">
        <f>IF(E43="","",'5.Unencumbered Assets 1'!E48)</f>
        <v/>
      </c>
      <c r="I43" t="str">
        <f>IF(G43="","",'5.Unencumbered Assets 1'!F48)</f>
        <v/>
      </c>
      <c r="J43" t="str">
        <f>IF(B43="","",'5.Unencumbered Assets 1'!C48)</f>
        <v/>
      </c>
      <c r="K43" t="str">
        <f>IF(G43="","",'5.Unencumbered Assets 1'!G48)</f>
        <v/>
      </c>
      <c r="L43" t="str">
        <f>IF(H43="","",'5.Unencumbered Assets 1'!H48)</f>
        <v/>
      </c>
    </row>
    <row r="44" spans="1:12" x14ac:dyDescent="0.35">
      <c r="A44" t="str">
        <f>IF(D44="", "", TEXT(EOMONTH(DATE(VLOOKUP('Cover Page'!$F$10,Institution_Codes!$H$1:$J$13,3,FALSE),VLOOKUP('Cover Page'!$F$9,Institution_Codes!$D$2:$E$29,2,FALSE),1),0),"yyyy-mm-dd"))</f>
        <v/>
      </c>
      <c r="B44" t="str">
        <f>IF(D44="", "", 'Cover Page'!$C$7)</f>
        <v/>
      </c>
      <c r="C44" t="str">
        <f>IF(D44="", "", IFERROR(VLOOKUP(B44, Institution_Codes!$A$1:$B$35, 2, FALSE), ""))</f>
        <v/>
      </c>
      <c r="D44" t="str">
        <f>IF(AND(NOT(ISBLANK('5.Unencumbered Assets 1'!A49)), '5.Unencumbered Assets 1'!A49&lt;&gt;"Asset 43"), '5.Unencumbered Assets 1'!A49, "")</f>
        <v/>
      </c>
      <c r="E44" s="154" t="str">
        <f t="shared" si="0"/>
        <v/>
      </c>
      <c r="F44" t="str">
        <f>IF(C44="","",'5.Unencumbered Assets 1'!B49)</f>
        <v/>
      </c>
      <c r="G44" t="str">
        <f>IF(D44="","",'5.Unencumbered Assets 1'!D49)</f>
        <v/>
      </c>
      <c r="H44" t="str">
        <f>IF(E44="","",'5.Unencumbered Assets 1'!E49)</f>
        <v/>
      </c>
      <c r="I44" t="str">
        <f>IF(G44="","",'5.Unencumbered Assets 1'!F49)</f>
        <v/>
      </c>
      <c r="J44" t="str">
        <f>IF(B44="","",'5.Unencumbered Assets 1'!C49)</f>
        <v/>
      </c>
      <c r="K44" t="str">
        <f>IF(G44="","",'5.Unencumbered Assets 1'!G49)</f>
        <v/>
      </c>
      <c r="L44" t="str">
        <f>IF(H44="","",'5.Unencumbered Assets 1'!H49)</f>
        <v/>
      </c>
    </row>
    <row r="45" spans="1:12" x14ac:dyDescent="0.35">
      <c r="A45" t="str">
        <f>IF(D45="", "", TEXT(EOMONTH(DATE(VLOOKUP('Cover Page'!$F$10,Institution_Codes!$H$1:$J$13,3,FALSE),VLOOKUP('Cover Page'!$F$9,Institution_Codes!$D$2:$E$29,2,FALSE),1),0),"yyyy-mm-dd"))</f>
        <v/>
      </c>
      <c r="B45" t="str">
        <f>IF(D45="", "", 'Cover Page'!$C$7)</f>
        <v/>
      </c>
      <c r="C45" t="str">
        <f>IF(D45="", "", IFERROR(VLOOKUP(B45, Institution_Codes!$A$1:$B$35, 2, FALSE), ""))</f>
        <v/>
      </c>
      <c r="D45" t="str">
        <f>IF(AND(NOT(ISBLANK('5.Unencumbered Assets 1'!A50)), '5.Unencumbered Assets 1'!A50&lt;&gt;"Asset 44"), '5.Unencumbered Assets 1'!A50, "")</f>
        <v/>
      </c>
      <c r="E45" s="154" t="str">
        <f t="shared" si="0"/>
        <v/>
      </c>
      <c r="F45" t="str">
        <f>IF(C45="","",'5.Unencumbered Assets 1'!B50)</f>
        <v/>
      </c>
      <c r="G45" t="str">
        <f>IF(D45="","",'5.Unencumbered Assets 1'!D50)</f>
        <v/>
      </c>
      <c r="H45" t="str">
        <f>IF(E45="","",'5.Unencumbered Assets 1'!E50)</f>
        <v/>
      </c>
      <c r="I45" t="str">
        <f>IF(G45="","",'5.Unencumbered Assets 1'!F50)</f>
        <v/>
      </c>
      <c r="J45" t="str">
        <f>IF(B45="","",'5.Unencumbered Assets 1'!C50)</f>
        <v/>
      </c>
      <c r="K45" t="str">
        <f>IF(G45="","",'5.Unencumbered Assets 1'!G50)</f>
        <v/>
      </c>
      <c r="L45" t="str">
        <f>IF(H45="","",'5.Unencumbered Assets 1'!H50)</f>
        <v/>
      </c>
    </row>
    <row r="46" spans="1:12" x14ac:dyDescent="0.35">
      <c r="A46" t="str">
        <f>IF(D46="", "", TEXT(EOMONTH(DATE(VLOOKUP('Cover Page'!$F$10,Institution_Codes!$H$1:$J$13,3,FALSE),VLOOKUP('Cover Page'!$F$9,Institution_Codes!$D$2:$E$29,2,FALSE),1),0),"yyyy-mm-dd"))</f>
        <v/>
      </c>
      <c r="B46" t="str">
        <f>IF(D46="", "", 'Cover Page'!$C$7)</f>
        <v/>
      </c>
      <c r="C46" t="str">
        <f>IF(D46="", "", IFERROR(VLOOKUP(B46, Institution_Codes!$A$1:$B$35, 2, FALSE), ""))</f>
        <v/>
      </c>
      <c r="D46" t="str">
        <f>IF(AND(NOT(ISBLANK('5.Unencumbered Assets 1'!A51)), '5.Unencumbered Assets 1'!A51&lt;&gt;"Asset 45"), '5.Unencumbered Assets 1'!A51, "")</f>
        <v/>
      </c>
      <c r="E46" s="154" t="str">
        <f t="shared" si="0"/>
        <v/>
      </c>
      <c r="F46" t="str">
        <f>IF(C46="","",'5.Unencumbered Assets 1'!B51)</f>
        <v/>
      </c>
      <c r="G46" t="str">
        <f>IF(D46="","",'5.Unencumbered Assets 1'!D51)</f>
        <v/>
      </c>
      <c r="H46" t="str">
        <f>IF(E46="","",'5.Unencumbered Assets 1'!E51)</f>
        <v/>
      </c>
      <c r="I46" t="str">
        <f>IF(G46="","",'5.Unencumbered Assets 1'!F51)</f>
        <v/>
      </c>
      <c r="J46" t="str">
        <f>IF(B46="","",'5.Unencumbered Assets 1'!C51)</f>
        <v/>
      </c>
      <c r="K46" t="str">
        <f>IF(G46="","",'5.Unencumbered Assets 1'!G51)</f>
        <v/>
      </c>
      <c r="L46" t="str">
        <f>IF(H46="","",'5.Unencumbered Assets 1'!H51)</f>
        <v/>
      </c>
    </row>
    <row r="47" spans="1:12" x14ac:dyDescent="0.35">
      <c r="A47" t="str">
        <f>IF(D47="", "", TEXT(EOMONTH(DATE(VLOOKUP('Cover Page'!$F$10,Institution_Codes!$H$1:$J$13,3,FALSE),VLOOKUP('Cover Page'!$F$9,Institution_Codes!$D$2:$E$29,2,FALSE),1),0),"yyyy-mm-dd"))</f>
        <v/>
      </c>
      <c r="B47" t="str">
        <f>IF(D47="", "", 'Cover Page'!$C$7)</f>
        <v/>
      </c>
      <c r="C47" t="str">
        <f>IF(D47="", "", IFERROR(VLOOKUP(B47, Institution_Codes!$A$1:$B$35, 2, FALSE), ""))</f>
        <v/>
      </c>
      <c r="D47" t="str">
        <f>IF(AND(NOT(ISBLANK('5.Unencumbered Assets 1'!A52)), '5.Unencumbered Assets 1'!A52&lt;&gt;"Asset 46"), '5.Unencumbered Assets 1'!A52, "")</f>
        <v/>
      </c>
      <c r="E47" s="154" t="str">
        <f t="shared" si="0"/>
        <v/>
      </c>
      <c r="F47" t="str">
        <f>IF(C47="","",'5.Unencumbered Assets 1'!B52)</f>
        <v/>
      </c>
      <c r="G47" t="str">
        <f>IF(D47="","",'5.Unencumbered Assets 1'!D52)</f>
        <v/>
      </c>
      <c r="H47" t="str">
        <f>IF(E47="","",'5.Unencumbered Assets 1'!E52)</f>
        <v/>
      </c>
      <c r="I47" t="str">
        <f>IF(G47="","",'5.Unencumbered Assets 1'!F52)</f>
        <v/>
      </c>
      <c r="J47" t="str">
        <f>IF(B47="","",'5.Unencumbered Assets 1'!C52)</f>
        <v/>
      </c>
      <c r="K47" t="str">
        <f>IF(G47="","",'5.Unencumbered Assets 1'!G52)</f>
        <v/>
      </c>
      <c r="L47" t="str">
        <f>IF(H47="","",'5.Unencumbered Assets 1'!H52)</f>
        <v/>
      </c>
    </row>
    <row r="48" spans="1:12" x14ac:dyDescent="0.35">
      <c r="A48" t="str">
        <f>IF(D48="", "", TEXT(EOMONTH(DATE(VLOOKUP('Cover Page'!$F$10,Institution_Codes!$H$1:$J$13,3,FALSE),VLOOKUP('Cover Page'!$F$9,Institution_Codes!$D$2:$E$29,2,FALSE),1),0),"yyyy-mm-dd"))</f>
        <v/>
      </c>
      <c r="B48" t="str">
        <f>IF(D48="", "", 'Cover Page'!$C$7)</f>
        <v/>
      </c>
      <c r="C48" t="str">
        <f>IF(D48="", "", IFERROR(VLOOKUP(B48, Institution_Codes!$A$1:$B$35, 2, FALSE), ""))</f>
        <v/>
      </c>
      <c r="D48" t="str">
        <f>IF(AND(NOT(ISBLANK('5.Unencumbered Assets 1'!A53)), '5.Unencumbered Assets 1'!A53&lt;&gt;"Asset 47"), '5.Unencumbered Assets 1'!A53, "")</f>
        <v/>
      </c>
      <c r="E48" s="154" t="str">
        <f t="shared" si="0"/>
        <v/>
      </c>
      <c r="F48" t="str">
        <f>IF(C48="","",'5.Unencumbered Assets 1'!B53)</f>
        <v/>
      </c>
      <c r="G48" t="str">
        <f>IF(D48="","",'5.Unencumbered Assets 1'!D53)</f>
        <v/>
      </c>
      <c r="H48" t="str">
        <f>IF(E48="","",'5.Unencumbered Assets 1'!E53)</f>
        <v/>
      </c>
      <c r="I48" t="str">
        <f>IF(G48="","",'5.Unencumbered Assets 1'!F53)</f>
        <v/>
      </c>
      <c r="J48" t="str">
        <f>IF(B48="","",'5.Unencumbered Assets 1'!C53)</f>
        <v/>
      </c>
      <c r="K48" t="str">
        <f>IF(G48="","",'5.Unencumbered Assets 1'!G53)</f>
        <v/>
      </c>
      <c r="L48" t="str">
        <f>IF(H48="","",'5.Unencumbered Assets 1'!H53)</f>
        <v/>
      </c>
    </row>
    <row r="49" spans="1:12" x14ac:dyDescent="0.35">
      <c r="A49" t="str">
        <f>IF(D49="", "", TEXT(EOMONTH(DATE(VLOOKUP('Cover Page'!$F$10,Institution_Codes!$H$1:$J$13,3,FALSE),VLOOKUP('Cover Page'!$F$9,Institution_Codes!$D$2:$E$29,2,FALSE),1),0),"yyyy-mm-dd"))</f>
        <v/>
      </c>
      <c r="B49" t="str">
        <f>IF(D49="", "", 'Cover Page'!$C$7)</f>
        <v/>
      </c>
      <c r="C49" t="str">
        <f>IF(D49="", "", IFERROR(VLOOKUP(B49, Institution_Codes!$A$1:$B$35, 2, FALSE), ""))</f>
        <v/>
      </c>
      <c r="D49" t="str">
        <f>IF(AND(NOT(ISBLANK('5.Unencumbered Assets 1'!A54)), '5.Unencumbered Assets 1'!A54&lt;&gt;"Asset 48"), '5.Unencumbered Assets 1'!A54, "")</f>
        <v/>
      </c>
      <c r="E49" s="154" t="str">
        <f t="shared" si="0"/>
        <v/>
      </c>
      <c r="F49" t="str">
        <f>IF(C49="","",'5.Unencumbered Assets 1'!B54)</f>
        <v/>
      </c>
      <c r="G49" t="str">
        <f>IF(D49="","",'5.Unencumbered Assets 1'!D54)</f>
        <v/>
      </c>
      <c r="H49" t="str">
        <f>IF(E49="","",'5.Unencumbered Assets 1'!E54)</f>
        <v/>
      </c>
      <c r="I49" t="str">
        <f>IF(G49="","",'5.Unencumbered Assets 1'!F54)</f>
        <v/>
      </c>
      <c r="J49" t="str">
        <f>IF(B49="","",'5.Unencumbered Assets 1'!C54)</f>
        <v/>
      </c>
      <c r="K49" t="str">
        <f>IF(G49="","",'5.Unencumbered Assets 1'!G54)</f>
        <v/>
      </c>
      <c r="L49" t="str">
        <f>IF(H49="","",'5.Unencumbered Assets 1'!H54)</f>
        <v/>
      </c>
    </row>
    <row r="50" spans="1:12" x14ac:dyDescent="0.35">
      <c r="A50" t="str">
        <f>IF(D50="", "", TEXT(EOMONTH(DATE(VLOOKUP('Cover Page'!$F$10,Institution_Codes!$H$1:$J$13,3,FALSE),VLOOKUP('Cover Page'!$F$9,Institution_Codes!$D$2:$E$29,2,FALSE),1),0),"yyyy-mm-dd"))</f>
        <v/>
      </c>
      <c r="B50" t="str">
        <f>IF(D50="", "", 'Cover Page'!$C$7)</f>
        <v/>
      </c>
      <c r="C50" t="str">
        <f>IF(D50="", "", IFERROR(VLOOKUP(B50, Institution_Codes!$A$1:$B$35, 2, FALSE), ""))</f>
        <v/>
      </c>
      <c r="D50" t="str">
        <f>IF(AND(NOT(ISBLANK('5.Unencumbered Assets 1'!A55)), '5.Unencumbered Assets 1'!A55&lt;&gt;"Asset 49"), '5.Unencumbered Assets 1'!A55, "")</f>
        <v/>
      </c>
      <c r="E50" s="154" t="str">
        <f t="shared" si="0"/>
        <v/>
      </c>
      <c r="F50" t="str">
        <f>IF(C50="","",'5.Unencumbered Assets 1'!B55)</f>
        <v/>
      </c>
      <c r="G50" t="str">
        <f>IF(D50="","",'5.Unencumbered Assets 1'!D55)</f>
        <v/>
      </c>
      <c r="H50" t="str">
        <f>IF(E50="","",'5.Unencumbered Assets 1'!E55)</f>
        <v/>
      </c>
      <c r="I50" t="str">
        <f>IF(G50="","",'5.Unencumbered Assets 1'!F55)</f>
        <v/>
      </c>
      <c r="J50" t="str">
        <f>IF(B50="","",'5.Unencumbered Assets 1'!C55)</f>
        <v/>
      </c>
      <c r="K50" t="str">
        <f>IF(G50="","",'5.Unencumbered Assets 1'!G55)</f>
        <v/>
      </c>
      <c r="L50" t="str">
        <f>IF(H50="","",'5.Unencumbered Assets 1'!H55)</f>
        <v/>
      </c>
    </row>
    <row r="51" spans="1:12" x14ac:dyDescent="0.35">
      <c r="A51" t="str">
        <f>IF(D51="", "", TEXT(EOMONTH(DATE(VLOOKUP('Cover Page'!$F$10,Institution_Codes!$H$1:$J$13,3,FALSE),VLOOKUP('Cover Page'!$F$9,Institution_Codes!$D$2:$E$29,2,FALSE),1),0),"yyyy-mm-dd"))</f>
        <v/>
      </c>
      <c r="B51" t="str">
        <f>IF(D51="", "", 'Cover Page'!$C$7)</f>
        <v/>
      </c>
      <c r="C51" t="str">
        <f>IF(D51="", "", IFERROR(VLOOKUP(B51, Institution_Codes!$A$1:$B$35, 2, FALSE), ""))</f>
        <v/>
      </c>
      <c r="D51" t="str">
        <f>IF(AND(NOT(ISBLANK('5.Unencumbered Assets 1'!A56)), '5.Unencumbered Assets 1'!A56&lt;&gt;"Asset 50"), '5.Unencumbered Assets 1'!A56, "")</f>
        <v/>
      </c>
      <c r="E51" s="154" t="str">
        <f t="shared" si="0"/>
        <v/>
      </c>
      <c r="F51" t="str">
        <f>IF(C51="","",'5.Unencumbered Assets 1'!B56)</f>
        <v/>
      </c>
      <c r="G51" t="str">
        <f>IF(D51="","",'5.Unencumbered Assets 1'!D56)</f>
        <v/>
      </c>
      <c r="H51" t="str">
        <f>IF(E51="","",'5.Unencumbered Assets 1'!E56)</f>
        <v/>
      </c>
      <c r="I51" t="str">
        <f>IF(G51="","",'5.Unencumbered Assets 1'!F56)</f>
        <v/>
      </c>
      <c r="J51" t="str">
        <f>IF(B51="","",'5.Unencumbered Assets 1'!C56)</f>
        <v/>
      </c>
      <c r="K51" t="str">
        <f>IF(G51="","",'5.Unencumbered Assets 1'!G56)</f>
        <v/>
      </c>
      <c r="L51" t="str">
        <f>IF(H51="","",'5.Unencumbered Assets 1'!H56)</f>
        <v/>
      </c>
    </row>
  </sheetData>
  <sheetProtection algorithmName="SHA-512" hashValue="pTplpyJuF1Cjjnrmp8EWp0TBb1PoCk7St8d9vfmiiQ9f6cPed3rllmT/emIMMyKUJ4PAJneU+N2lSwuWBKBlKg==" saltValue="1uRp1GuSUlLhrChf5X1ZQg==" spinCount="100000" sheet="1" objects="1" scenarios="1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L51"/>
  <sheetViews>
    <sheetView workbookViewId="0">
      <selection activeCell="F2" sqref="F2:F51"/>
    </sheetView>
  </sheetViews>
  <sheetFormatPr defaultRowHeight="14.5" x14ac:dyDescent="0.35"/>
  <cols>
    <col min="1" max="1" width="13.90625" customWidth="1"/>
    <col min="2" max="2" width="28.36328125" bestFit="1" customWidth="1"/>
    <col min="3" max="3" width="28.36328125" customWidth="1"/>
    <col min="4" max="4" width="70" bestFit="1" customWidth="1"/>
    <col min="5" max="5" width="35.54296875" bestFit="1" customWidth="1"/>
    <col min="6" max="6" width="35.54296875" customWidth="1"/>
    <col min="11" max="11" width="23" bestFit="1" customWidth="1"/>
    <col min="12" max="12" width="30.08984375" bestFit="1" customWidth="1"/>
  </cols>
  <sheetData>
    <row r="1" spans="1:12" x14ac:dyDescent="0.35">
      <c r="A1" t="s">
        <v>259</v>
      </c>
      <c r="B1" t="s">
        <v>290</v>
      </c>
      <c r="C1" t="s">
        <v>260</v>
      </c>
      <c r="D1" t="s">
        <v>288</v>
      </c>
      <c r="E1" t="s">
        <v>261</v>
      </c>
      <c r="F1" t="s">
        <v>339</v>
      </c>
      <c r="G1" t="s">
        <v>23</v>
      </c>
      <c r="H1" t="s">
        <v>24</v>
      </c>
      <c r="I1" t="s">
        <v>271</v>
      </c>
      <c r="J1" t="s">
        <v>270</v>
      </c>
      <c r="K1" t="s">
        <v>272</v>
      </c>
      <c r="L1" t="s">
        <v>289</v>
      </c>
    </row>
    <row r="2" spans="1:12" x14ac:dyDescent="0.35">
      <c r="A2" t="str">
        <f>IF(D2="", "", TEXT(EOMONTH(DATE(VLOOKUP('Cover Page'!$F$10,Institution_Codes!$H$1:$J$13,3,FALSE),VLOOKUP('Cover Page'!$F$9,Institution_Codes!$D$2:$E$29,2,FALSE),1),0),"yyyy-mm-dd"))</f>
        <v/>
      </c>
      <c r="B2" t="str">
        <f>IF(D2="", "", 'Cover Page'!$C$7)</f>
        <v/>
      </c>
      <c r="C2" t="str">
        <f>IF(D2="", "", IFERROR(VLOOKUP(B2, Institution_Codes!$A$1:$B$35, 2, FALSE), ""))</f>
        <v/>
      </c>
      <c r="D2" t="str">
        <f>IF(AND(NOT(ISBLANK('6.Unencumbered Assets 2'!A7)), '6.Unencumbered Assets 2'!A7&lt;&gt;"Asset 1"), '6.Unencumbered Assets 2'!A7, "")</f>
        <v/>
      </c>
      <c r="E2" s="154" t="str">
        <f>IF(D2="", "", "2")</f>
        <v/>
      </c>
      <c r="F2" t="str">
        <f>IF(C2="","",'6.Unencumbered Assets 2'!B7)</f>
        <v/>
      </c>
      <c r="G2" t="str">
        <f>IF(D2="","",'6.Unencumbered Assets 2'!D7)</f>
        <v/>
      </c>
      <c r="H2" t="str">
        <f>IF(E2="","",'6.Unencumbered Assets 2'!E7)</f>
        <v/>
      </c>
      <c r="I2" t="str">
        <f>IF(G2="","",'6.Unencumbered Assets 2'!F7)</f>
        <v/>
      </c>
      <c r="J2" t="str">
        <f>IF(B2="","",'6.Unencumbered Assets 2'!C7)</f>
        <v/>
      </c>
      <c r="K2" t="str">
        <f>IF(G2="","",'6.Unencumbered Assets 2'!G7)</f>
        <v/>
      </c>
      <c r="L2" t="str">
        <f>IF(H2="","",'6.Unencumbered Assets 2'!H7)</f>
        <v/>
      </c>
    </row>
    <row r="3" spans="1:12" x14ac:dyDescent="0.35">
      <c r="A3" t="str">
        <f>IF(D3="", "", TEXT(EOMONTH(DATE(VLOOKUP('Cover Page'!$F$10,Institution_Codes!$H$1:$J$13,3,FALSE),VLOOKUP('Cover Page'!$F$9,Institution_Codes!$D$2:$E$29,2,FALSE),1),0),"yyyy-mm-dd"))</f>
        <v/>
      </c>
      <c r="B3" t="str">
        <f>IF(D3="", "", 'Cover Page'!$C$7)</f>
        <v/>
      </c>
      <c r="C3" t="str">
        <f>IF(D3="", "", IFERROR(VLOOKUP(B3, Institution_Codes!$A$1:$B$35, 2, FALSE), ""))</f>
        <v/>
      </c>
      <c r="D3" t="str">
        <f>IF(AND(NOT(ISBLANK('6.Unencumbered Assets 2'!A8)), '6.Unencumbered Assets 2'!A8&lt;&gt;"Asset 2"), '6.Unencumbered Assets 2'!A8, "")</f>
        <v/>
      </c>
      <c r="E3" s="154" t="str">
        <f t="shared" ref="E3:E51" si="0">IF(D3="", "", "2")</f>
        <v/>
      </c>
      <c r="F3" t="str">
        <f>IF(C3="","",'6.Unencumbered Assets 2'!B8)</f>
        <v/>
      </c>
      <c r="G3" t="str">
        <f>IF(D3="","",'6.Unencumbered Assets 2'!D8)</f>
        <v/>
      </c>
      <c r="H3" t="str">
        <f>IF(E3="","",'6.Unencumbered Assets 2'!E8)</f>
        <v/>
      </c>
      <c r="I3" t="str">
        <f>IF(G3="","",'6.Unencumbered Assets 2'!F8)</f>
        <v/>
      </c>
      <c r="J3" t="str">
        <f>IF(B3="","",'6.Unencumbered Assets 2'!C8)</f>
        <v/>
      </c>
      <c r="K3" t="str">
        <f>IF(G3="","",'6.Unencumbered Assets 2'!G8)</f>
        <v/>
      </c>
      <c r="L3" t="str">
        <f>IF(H3="","",'6.Unencumbered Assets 2'!H8)</f>
        <v/>
      </c>
    </row>
    <row r="4" spans="1:12" x14ac:dyDescent="0.35">
      <c r="A4" t="str">
        <f>IF(D4="", "", TEXT(EOMONTH(DATE(VLOOKUP('Cover Page'!$F$10,Institution_Codes!$H$1:$J$13,3,FALSE),VLOOKUP('Cover Page'!$F$9,Institution_Codes!$D$2:$E$29,2,FALSE),1),0),"yyyy-mm-dd"))</f>
        <v/>
      </c>
      <c r="B4" t="str">
        <f>IF(D4="", "", 'Cover Page'!$C$7)</f>
        <v/>
      </c>
      <c r="C4" t="str">
        <f>IF(D4="", "", IFERROR(VLOOKUP(B4, Institution_Codes!$A$1:$B$35, 2, FALSE), ""))</f>
        <v/>
      </c>
      <c r="D4" t="str">
        <f>IF(AND(NOT(ISBLANK('6.Unencumbered Assets 2'!A9)), '6.Unencumbered Assets 2'!A9&lt;&gt;"Asset 3"), '6.Unencumbered Assets 2'!A9, "")</f>
        <v/>
      </c>
      <c r="E4" s="154" t="str">
        <f t="shared" si="0"/>
        <v/>
      </c>
      <c r="F4" t="str">
        <f>IF(C4="","",'6.Unencumbered Assets 2'!B9)</f>
        <v/>
      </c>
      <c r="G4" t="str">
        <f>IF(D4="","",'6.Unencumbered Assets 2'!D9)</f>
        <v/>
      </c>
      <c r="H4" t="str">
        <f>IF(E4="","",'6.Unencumbered Assets 2'!E9)</f>
        <v/>
      </c>
      <c r="I4" t="str">
        <f>IF(G4="","",'6.Unencumbered Assets 2'!F9)</f>
        <v/>
      </c>
      <c r="J4" t="str">
        <f>IF(B4="","",'6.Unencumbered Assets 2'!C9)</f>
        <v/>
      </c>
      <c r="K4" t="str">
        <f>IF(G4="","",'6.Unencumbered Assets 2'!G9)</f>
        <v/>
      </c>
      <c r="L4" t="str">
        <f>IF(H4="","",'6.Unencumbered Assets 2'!H9)</f>
        <v/>
      </c>
    </row>
    <row r="5" spans="1:12" x14ac:dyDescent="0.35">
      <c r="A5" t="str">
        <f>IF(D5="", "", TEXT(EOMONTH(DATE(VLOOKUP('Cover Page'!$F$10,Institution_Codes!$H$1:$J$13,3,FALSE),VLOOKUP('Cover Page'!$F$9,Institution_Codes!$D$2:$E$29,2,FALSE),1),0),"yyyy-mm-dd"))</f>
        <v/>
      </c>
      <c r="B5" t="str">
        <f>IF(D5="", "", 'Cover Page'!$C$7)</f>
        <v/>
      </c>
      <c r="C5" t="str">
        <f>IF(D5="", "", IFERROR(VLOOKUP(B5, Institution_Codes!$A$1:$B$35, 2, FALSE), ""))</f>
        <v/>
      </c>
      <c r="D5" t="str">
        <f>IF(AND(NOT(ISBLANK('6.Unencumbered Assets 2'!A10)), '6.Unencumbered Assets 2'!A10&lt;&gt;"Asset 4"), '6.Unencumbered Assets 2'!A10, "")</f>
        <v/>
      </c>
      <c r="E5" s="154" t="str">
        <f t="shared" si="0"/>
        <v/>
      </c>
      <c r="F5" t="str">
        <f>IF(C5="","",'6.Unencumbered Assets 2'!B10)</f>
        <v/>
      </c>
      <c r="G5" t="str">
        <f>IF(D5="","",'6.Unencumbered Assets 2'!D10)</f>
        <v/>
      </c>
      <c r="H5" t="str">
        <f>IF(E5="","",'6.Unencumbered Assets 2'!E10)</f>
        <v/>
      </c>
      <c r="I5" t="str">
        <f>IF(G5="","",'6.Unencumbered Assets 2'!F10)</f>
        <v/>
      </c>
      <c r="J5" t="str">
        <f>IF(B5="","",'6.Unencumbered Assets 2'!C10)</f>
        <v/>
      </c>
      <c r="K5" t="str">
        <f>IF(G5="","",'6.Unencumbered Assets 2'!G10)</f>
        <v/>
      </c>
      <c r="L5" t="str">
        <f>IF(H5="","",'6.Unencumbered Assets 2'!H10)</f>
        <v/>
      </c>
    </row>
    <row r="6" spans="1:12" x14ac:dyDescent="0.35">
      <c r="A6" t="str">
        <f>IF(D6="", "", TEXT(EOMONTH(DATE(VLOOKUP('Cover Page'!$F$10,Institution_Codes!$H$1:$J$13,3,FALSE),VLOOKUP('Cover Page'!$F$9,Institution_Codes!$D$2:$E$29,2,FALSE),1),0),"yyyy-mm-dd"))</f>
        <v/>
      </c>
      <c r="B6" t="str">
        <f>IF(D6="", "", 'Cover Page'!$C$7)</f>
        <v/>
      </c>
      <c r="C6" t="str">
        <f>IF(D6="", "", IFERROR(VLOOKUP(B6, Institution_Codes!$A$1:$B$35, 2, FALSE), ""))</f>
        <v/>
      </c>
      <c r="D6" t="str">
        <f>IF(AND(NOT(ISBLANK('6.Unencumbered Assets 2'!A11)), '6.Unencumbered Assets 2'!A11&lt;&gt;"Asset 5"), '6.Unencumbered Assets 2'!A11, "")</f>
        <v/>
      </c>
      <c r="E6" s="154" t="str">
        <f t="shared" si="0"/>
        <v/>
      </c>
      <c r="F6" t="str">
        <f>IF(C6="","",'6.Unencumbered Assets 2'!B11)</f>
        <v/>
      </c>
      <c r="G6" t="str">
        <f>IF(D6="","",'6.Unencumbered Assets 2'!D11)</f>
        <v/>
      </c>
      <c r="H6" t="str">
        <f>IF(E6="","",'6.Unencumbered Assets 2'!E11)</f>
        <v/>
      </c>
      <c r="I6" t="str">
        <f>IF(G6="","",'6.Unencumbered Assets 2'!F11)</f>
        <v/>
      </c>
      <c r="J6" t="str">
        <f>IF(B6="","",'6.Unencumbered Assets 2'!C11)</f>
        <v/>
      </c>
      <c r="K6" t="str">
        <f>IF(G6="","",'6.Unencumbered Assets 2'!G11)</f>
        <v/>
      </c>
      <c r="L6" t="str">
        <f>IF(H6="","",'6.Unencumbered Assets 2'!H11)</f>
        <v/>
      </c>
    </row>
    <row r="7" spans="1:12" x14ac:dyDescent="0.35">
      <c r="A7" t="str">
        <f>IF(D7="", "", TEXT(EOMONTH(DATE(VLOOKUP('Cover Page'!$F$10,Institution_Codes!$H$1:$J$13,3,FALSE),VLOOKUP('Cover Page'!$F$9,Institution_Codes!$D$2:$E$29,2,FALSE),1),0),"yyyy-mm-dd"))</f>
        <v/>
      </c>
      <c r="B7" t="str">
        <f>IF(D7="", "", 'Cover Page'!$C$7)</f>
        <v/>
      </c>
      <c r="C7" t="str">
        <f>IF(D7="", "", IFERROR(VLOOKUP(B7, Institution_Codes!$A$1:$B$35, 2, FALSE), ""))</f>
        <v/>
      </c>
      <c r="D7" t="str">
        <f>IF(AND(NOT(ISBLANK('6.Unencumbered Assets 2'!A12)), '6.Unencumbered Assets 2'!A12&lt;&gt;"Asset 6"), '6.Unencumbered Assets 2'!A12, "")</f>
        <v/>
      </c>
      <c r="E7" s="154" t="str">
        <f t="shared" si="0"/>
        <v/>
      </c>
      <c r="F7" t="str">
        <f>IF(C7="","",'6.Unencumbered Assets 2'!B12)</f>
        <v/>
      </c>
      <c r="G7" t="str">
        <f>IF(D7="","",'6.Unencumbered Assets 2'!D12)</f>
        <v/>
      </c>
      <c r="H7" t="str">
        <f>IF(E7="","",'6.Unencumbered Assets 2'!E12)</f>
        <v/>
      </c>
      <c r="I7" t="str">
        <f>IF(G7="","",'6.Unencumbered Assets 2'!F12)</f>
        <v/>
      </c>
      <c r="J7" t="str">
        <f>IF(B7="","",'6.Unencumbered Assets 2'!C12)</f>
        <v/>
      </c>
      <c r="K7" t="str">
        <f>IF(G7="","",'6.Unencumbered Assets 2'!G12)</f>
        <v/>
      </c>
      <c r="L7" t="str">
        <f>IF(H7="","",'6.Unencumbered Assets 2'!H12)</f>
        <v/>
      </c>
    </row>
    <row r="8" spans="1:12" x14ac:dyDescent="0.35">
      <c r="A8" t="str">
        <f>IF(D8="", "", TEXT(EOMONTH(DATE(VLOOKUP('Cover Page'!$F$10,Institution_Codes!$H$1:$J$13,3,FALSE),VLOOKUP('Cover Page'!$F$9,Institution_Codes!$D$2:$E$29,2,FALSE),1),0),"yyyy-mm-dd"))</f>
        <v/>
      </c>
      <c r="B8" t="str">
        <f>IF(D8="", "", 'Cover Page'!$C$7)</f>
        <v/>
      </c>
      <c r="C8" t="str">
        <f>IF(D8="", "", IFERROR(VLOOKUP(B8, Institution_Codes!$A$1:$B$35, 2, FALSE), ""))</f>
        <v/>
      </c>
      <c r="D8" t="str">
        <f>IF(AND(NOT(ISBLANK('6.Unencumbered Assets 2'!A13)), '6.Unencumbered Assets 2'!A13&lt;&gt;"Asset 7"), '6.Unencumbered Assets 2'!A13, "")</f>
        <v/>
      </c>
      <c r="E8" s="154" t="str">
        <f t="shared" si="0"/>
        <v/>
      </c>
      <c r="F8" t="str">
        <f>IF(C8="","",'6.Unencumbered Assets 2'!B13)</f>
        <v/>
      </c>
      <c r="G8" t="str">
        <f>IF(D8="","",'6.Unencumbered Assets 2'!D13)</f>
        <v/>
      </c>
      <c r="H8" t="str">
        <f>IF(E8="","",'6.Unencumbered Assets 2'!E13)</f>
        <v/>
      </c>
      <c r="I8" t="str">
        <f>IF(G8="","",'6.Unencumbered Assets 2'!F13)</f>
        <v/>
      </c>
      <c r="J8" t="str">
        <f>IF(B8="","",'6.Unencumbered Assets 2'!C13)</f>
        <v/>
      </c>
      <c r="K8" t="str">
        <f>IF(G8="","",'6.Unencumbered Assets 2'!G13)</f>
        <v/>
      </c>
      <c r="L8" t="str">
        <f>IF(H8="","",'6.Unencumbered Assets 2'!H13)</f>
        <v/>
      </c>
    </row>
    <row r="9" spans="1:12" x14ac:dyDescent="0.35">
      <c r="A9" t="str">
        <f>IF(D9="", "", TEXT(EOMONTH(DATE(VLOOKUP('Cover Page'!$F$10,Institution_Codes!$H$1:$J$13,3,FALSE),VLOOKUP('Cover Page'!$F$9,Institution_Codes!$D$2:$E$29,2,FALSE),1),0),"yyyy-mm-dd"))</f>
        <v/>
      </c>
      <c r="B9" t="str">
        <f>IF(D9="", "", 'Cover Page'!$C$7)</f>
        <v/>
      </c>
      <c r="C9" t="str">
        <f>IF(D9="", "", IFERROR(VLOOKUP(B9, Institution_Codes!$A$1:$B$35, 2, FALSE), ""))</f>
        <v/>
      </c>
      <c r="D9" t="str">
        <f>IF(AND(NOT(ISBLANK('6.Unencumbered Assets 2'!A14)), '6.Unencumbered Assets 2'!A14&lt;&gt;"Asset 8"), '6.Unencumbered Assets 2'!A14, "")</f>
        <v/>
      </c>
      <c r="E9" s="154" t="str">
        <f t="shared" si="0"/>
        <v/>
      </c>
      <c r="F9" t="str">
        <f>IF(C9="","",'6.Unencumbered Assets 2'!B14)</f>
        <v/>
      </c>
      <c r="G9" t="str">
        <f>IF(D9="","",'6.Unencumbered Assets 2'!D14)</f>
        <v/>
      </c>
      <c r="H9" t="str">
        <f>IF(E9="","",'6.Unencumbered Assets 2'!E14)</f>
        <v/>
      </c>
      <c r="I9" t="str">
        <f>IF(G9="","",'6.Unencumbered Assets 2'!F14)</f>
        <v/>
      </c>
      <c r="J9" t="str">
        <f>IF(B9="","",'6.Unencumbered Assets 2'!C14)</f>
        <v/>
      </c>
      <c r="K9" t="str">
        <f>IF(G9="","",'6.Unencumbered Assets 2'!G14)</f>
        <v/>
      </c>
      <c r="L9" t="str">
        <f>IF(H9="","",'6.Unencumbered Assets 2'!H14)</f>
        <v/>
      </c>
    </row>
    <row r="10" spans="1:12" x14ac:dyDescent="0.35">
      <c r="A10" t="str">
        <f>IF(D10="", "", TEXT(EOMONTH(DATE(VLOOKUP('Cover Page'!$F$10,Institution_Codes!$H$1:$J$13,3,FALSE),VLOOKUP('Cover Page'!$F$9,Institution_Codes!$D$2:$E$29,2,FALSE),1),0),"yyyy-mm-dd"))</f>
        <v/>
      </c>
      <c r="B10" t="str">
        <f>IF(D10="", "", 'Cover Page'!$C$7)</f>
        <v/>
      </c>
      <c r="C10" t="str">
        <f>IF(D10="", "", IFERROR(VLOOKUP(B10, Institution_Codes!$A$1:$B$35, 2, FALSE), ""))</f>
        <v/>
      </c>
      <c r="D10" t="str">
        <f>IF(AND(NOT(ISBLANK('6.Unencumbered Assets 2'!A15)), '6.Unencumbered Assets 2'!A15&lt;&gt;"Asset 9"), '6.Unencumbered Assets 2'!A15, "")</f>
        <v/>
      </c>
      <c r="E10" s="154" t="str">
        <f t="shared" si="0"/>
        <v/>
      </c>
      <c r="F10" t="str">
        <f>IF(C10="","",'6.Unencumbered Assets 2'!B15)</f>
        <v/>
      </c>
      <c r="G10" t="str">
        <f>IF(D10="","",'6.Unencumbered Assets 2'!D15)</f>
        <v/>
      </c>
      <c r="H10" t="str">
        <f>IF(E10="","",'6.Unencumbered Assets 2'!E15)</f>
        <v/>
      </c>
      <c r="I10" t="str">
        <f>IF(G10="","",'6.Unencumbered Assets 2'!F15)</f>
        <v/>
      </c>
      <c r="J10" t="str">
        <f>IF(B10="","",'6.Unencumbered Assets 2'!C15)</f>
        <v/>
      </c>
      <c r="K10" t="str">
        <f>IF(G10="","",'6.Unencumbered Assets 2'!G15)</f>
        <v/>
      </c>
      <c r="L10" t="str">
        <f>IF(H10="","",'6.Unencumbered Assets 2'!H15)</f>
        <v/>
      </c>
    </row>
    <row r="11" spans="1:12" x14ac:dyDescent="0.35">
      <c r="A11" t="str">
        <f>IF(D11="", "", TEXT(EOMONTH(DATE(VLOOKUP('Cover Page'!$F$10,Institution_Codes!$H$1:$J$13,3,FALSE),VLOOKUP('Cover Page'!$F$9,Institution_Codes!$D$2:$E$29,2,FALSE),1),0),"yyyy-mm-dd"))</f>
        <v/>
      </c>
      <c r="B11" t="str">
        <f>IF(D11="", "", 'Cover Page'!$C$7)</f>
        <v/>
      </c>
      <c r="C11" t="str">
        <f>IF(D11="", "", IFERROR(VLOOKUP(B11, Institution_Codes!$A$1:$B$35, 2, FALSE), ""))</f>
        <v/>
      </c>
      <c r="D11" t="str">
        <f>IF(AND(NOT(ISBLANK('6.Unencumbered Assets 2'!A16)), '6.Unencumbered Assets 2'!A16&lt;&gt;"Asset 10"), '6.Unencumbered Assets 2'!A16, "")</f>
        <v/>
      </c>
      <c r="E11" s="154" t="str">
        <f t="shared" si="0"/>
        <v/>
      </c>
      <c r="F11" t="str">
        <f>IF(C11="","",'6.Unencumbered Assets 2'!B16)</f>
        <v/>
      </c>
      <c r="G11" t="str">
        <f>IF(D11="","",'6.Unencumbered Assets 2'!D16)</f>
        <v/>
      </c>
      <c r="H11" t="str">
        <f>IF(E11="","",'6.Unencumbered Assets 2'!E16)</f>
        <v/>
      </c>
      <c r="I11" t="str">
        <f>IF(G11="","",'6.Unencumbered Assets 2'!F16)</f>
        <v/>
      </c>
      <c r="J11" t="str">
        <f>IF(B11="","",'6.Unencumbered Assets 2'!C16)</f>
        <v/>
      </c>
      <c r="K11" t="str">
        <f>IF(G11="","",'6.Unencumbered Assets 2'!G16)</f>
        <v/>
      </c>
      <c r="L11" t="str">
        <f>IF(H11="","",'6.Unencumbered Assets 2'!H16)</f>
        <v/>
      </c>
    </row>
    <row r="12" spans="1:12" x14ac:dyDescent="0.35">
      <c r="A12" t="str">
        <f>IF(D12="", "", TEXT(EOMONTH(DATE(VLOOKUP('Cover Page'!$F$10,Institution_Codes!$H$1:$J$13,3,FALSE),VLOOKUP('Cover Page'!$F$9,Institution_Codes!$D$2:$E$29,2,FALSE),1),0),"yyyy-mm-dd"))</f>
        <v/>
      </c>
      <c r="B12" t="str">
        <f>IF(D12="", "", 'Cover Page'!$C$7)</f>
        <v/>
      </c>
      <c r="C12" t="str">
        <f>IF(D12="", "", IFERROR(VLOOKUP(B12, Institution_Codes!$A$1:$B$35, 2, FALSE), ""))</f>
        <v/>
      </c>
      <c r="D12" t="str">
        <f>IF(AND(NOT(ISBLANK('6.Unencumbered Assets 2'!A17)), '6.Unencumbered Assets 2'!A17&lt;&gt;"Asset 11"), '6.Unencumbered Assets 2'!A17, "")</f>
        <v/>
      </c>
      <c r="E12" s="154" t="str">
        <f t="shared" si="0"/>
        <v/>
      </c>
      <c r="F12" t="str">
        <f>IF(C12="","",'6.Unencumbered Assets 2'!B17)</f>
        <v/>
      </c>
      <c r="G12" t="str">
        <f>IF(D12="","",'6.Unencumbered Assets 2'!D17)</f>
        <v/>
      </c>
      <c r="H12" t="str">
        <f>IF(E12="","",'6.Unencumbered Assets 2'!E17)</f>
        <v/>
      </c>
      <c r="I12" t="str">
        <f>IF(G12="","",'6.Unencumbered Assets 2'!F17)</f>
        <v/>
      </c>
      <c r="J12" t="str">
        <f>IF(B12="","",'6.Unencumbered Assets 2'!C17)</f>
        <v/>
      </c>
      <c r="K12" t="str">
        <f>IF(G12="","",'6.Unencumbered Assets 2'!G17)</f>
        <v/>
      </c>
      <c r="L12" t="str">
        <f>IF(H12="","",'6.Unencumbered Assets 2'!H17)</f>
        <v/>
      </c>
    </row>
    <row r="13" spans="1:12" x14ac:dyDescent="0.35">
      <c r="A13" t="str">
        <f>IF(D13="", "", TEXT(EOMONTH(DATE(VLOOKUP('Cover Page'!$F$10,Institution_Codes!$H$1:$J$13,3,FALSE),VLOOKUP('Cover Page'!$F$9,Institution_Codes!$D$2:$E$29,2,FALSE),1),0),"yyyy-mm-dd"))</f>
        <v/>
      </c>
      <c r="B13" t="str">
        <f>IF(D13="", "", 'Cover Page'!$C$7)</f>
        <v/>
      </c>
      <c r="C13" t="str">
        <f>IF(D13="", "", IFERROR(VLOOKUP(B13, Institution_Codes!$A$1:$B$35, 2, FALSE), ""))</f>
        <v/>
      </c>
      <c r="D13" t="str">
        <f>IF(AND(NOT(ISBLANK('6.Unencumbered Assets 2'!A18)), '6.Unencumbered Assets 2'!A18&lt;&gt;"Asset 12"), '6.Unencumbered Assets 2'!A18, "")</f>
        <v/>
      </c>
      <c r="E13" s="154" t="str">
        <f t="shared" si="0"/>
        <v/>
      </c>
      <c r="F13" t="str">
        <f>IF(C13="","",'6.Unencumbered Assets 2'!B18)</f>
        <v/>
      </c>
      <c r="G13" t="str">
        <f>IF(D13="","",'6.Unencumbered Assets 2'!D18)</f>
        <v/>
      </c>
      <c r="H13" t="str">
        <f>IF(E13="","",'6.Unencumbered Assets 2'!E18)</f>
        <v/>
      </c>
      <c r="I13" t="str">
        <f>IF(G13="","",'6.Unencumbered Assets 2'!F18)</f>
        <v/>
      </c>
      <c r="J13" t="str">
        <f>IF(B13="","",'6.Unencumbered Assets 2'!C18)</f>
        <v/>
      </c>
      <c r="K13" t="str">
        <f>IF(G13="","",'6.Unencumbered Assets 2'!G18)</f>
        <v/>
      </c>
      <c r="L13" t="str">
        <f>IF(H13="","",'6.Unencumbered Assets 2'!H18)</f>
        <v/>
      </c>
    </row>
    <row r="14" spans="1:12" x14ac:dyDescent="0.35">
      <c r="A14" t="str">
        <f>IF(D14="", "", TEXT(EOMONTH(DATE(VLOOKUP('Cover Page'!$F$10,Institution_Codes!$H$1:$J$13,3,FALSE),VLOOKUP('Cover Page'!$F$9,Institution_Codes!$D$2:$E$29,2,FALSE),1),0),"yyyy-mm-dd"))</f>
        <v/>
      </c>
      <c r="B14" t="str">
        <f>IF(D14="", "", 'Cover Page'!$C$7)</f>
        <v/>
      </c>
      <c r="C14" t="str">
        <f>IF(D14="", "", IFERROR(VLOOKUP(B14, Institution_Codes!$A$1:$B$35, 2, FALSE), ""))</f>
        <v/>
      </c>
      <c r="D14" t="str">
        <f>IF(AND(NOT(ISBLANK('6.Unencumbered Assets 2'!A19)), '6.Unencumbered Assets 2'!A19&lt;&gt;"Asset 13"), '6.Unencumbered Assets 2'!A19, "")</f>
        <v/>
      </c>
      <c r="E14" s="154" t="str">
        <f t="shared" si="0"/>
        <v/>
      </c>
      <c r="F14" t="str">
        <f>IF(C14="","",'6.Unencumbered Assets 2'!B19)</f>
        <v/>
      </c>
      <c r="G14" t="str">
        <f>IF(D14="","",'6.Unencumbered Assets 2'!D19)</f>
        <v/>
      </c>
      <c r="H14" t="str">
        <f>IF(E14="","",'6.Unencumbered Assets 2'!E19)</f>
        <v/>
      </c>
      <c r="I14" t="str">
        <f>IF(G14="","",'6.Unencumbered Assets 2'!F19)</f>
        <v/>
      </c>
      <c r="J14" t="str">
        <f>IF(B14="","",'6.Unencumbered Assets 2'!C19)</f>
        <v/>
      </c>
      <c r="K14" t="str">
        <f>IF(G14="","",'6.Unencumbered Assets 2'!G19)</f>
        <v/>
      </c>
      <c r="L14" t="str">
        <f>IF(H14="","",'6.Unencumbered Assets 2'!H19)</f>
        <v/>
      </c>
    </row>
    <row r="15" spans="1:12" x14ac:dyDescent="0.35">
      <c r="A15" t="str">
        <f>IF(D15="", "", TEXT(EOMONTH(DATE(VLOOKUP('Cover Page'!$F$10,Institution_Codes!$H$1:$J$13,3,FALSE),VLOOKUP('Cover Page'!$F$9,Institution_Codes!$D$2:$E$29,2,FALSE),1),0),"yyyy-mm-dd"))</f>
        <v/>
      </c>
      <c r="B15" t="str">
        <f>IF(D15="", "", 'Cover Page'!$C$7)</f>
        <v/>
      </c>
      <c r="C15" t="str">
        <f>IF(D15="", "", IFERROR(VLOOKUP(B15, Institution_Codes!$A$1:$B$35, 2, FALSE), ""))</f>
        <v/>
      </c>
      <c r="D15" t="str">
        <f>IF(AND(NOT(ISBLANK('6.Unencumbered Assets 2'!A20)), '6.Unencumbered Assets 2'!A20&lt;&gt;"Asset 14"), '6.Unencumbered Assets 2'!A20, "")</f>
        <v/>
      </c>
      <c r="E15" s="154" t="str">
        <f t="shared" si="0"/>
        <v/>
      </c>
      <c r="F15" t="str">
        <f>IF(C15="","",'6.Unencumbered Assets 2'!B20)</f>
        <v/>
      </c>
      <c r="G15" t="str">
        <f>IF(D15="","",'6.Unencumbered Assets 2'!D20)</f>
        <v/>
      </c>
      <c r="H15" t="str">
        <f>IF(E15="","",'6.Unencumbered Assets 2'!E20)</f>
        <v/>
      </c>
      <c r="I15" t="str">
        <f>IF(G15="","",'6.Unencumbered Assets 2'!F20)</f>
        <v/>
      </c>
      <c r="J15" t="str">
        <f>IF(B15="","",'6.Unencumbered Assets 2'!C20)</f>
        <v/>
      </c>
      <c r="K15" t="str">
        <f>IF(G15="","",'6.Unencumbered Assets 2'!G20)</f>
        <v/>
      </c>
      <c r="L15" t="str">
        <f>IF(H15="","",'6.Unencumbered Assets 2'!H20)</f>
        <v/>
      </c>
    </row>
    <row r="16" spans="1:12" x14ac:dyDescent="0.35">
      <c r="A16" t="str">
        <f>IF(D16="", "", TEXT(EOMONTH(DATE(VLOOKUP('Cover Page'!$F$10,Institution_Codes!$H$1:$J$13,3,FALSE),VLOOKUP('Cover Page'!$F$9,Institution_Codes!$D$2:$E$29,2,FALSE),1),0),"yyyy-mm-dd"))</f>
        <v/>
      </c>
      <c r="B16" t="str">
        <f>IF(D16="", "", 'Cover Page'!$C$7)</f>
        <v/>
      </c>
      <c r="C16" t="str">
        <f>IF(D16="", "", IFERROR(VLOOKUP(B16, Institution_Codes!$A$1:$B$35, 2, FALSE), ""))</f>
        <v/>
      </c>
      <c r="D16" t="str">
        <f>IF(AND(NOT(ISBLANK('6.Unencumbered Assets 2'!A21)), '6.Unencumbered Assets 2'!A21&lt;&gt;"Asset 15"), '6.Unencumbered Assets 2'!A21, "")</f>
        <v/>
      </c>
      <c r="E16" s="154" t="str">
        <f t="shared" si="0"/>
        <v/>
      </c>
      <c r="F16" t="str">
        <f>IF(C16="","",'6.Unencumbered Assets 2'!B21)</f>
        <v/>
      </c>
      <c r="G16" t="str">
        <f>IF(D16="","",'6.Unencumbered Assets 2'!D21)</f>
        <v/>
      </c>
      <c r="H16" t="str">
        <f>IF(E16="","",'6.Unencumbered Assets 2'!E21)</f>
        <v/>
      </c>
      <c r="I16" t="str">
        <f>IF(G16="","",'6.Unencumbered Assets 2'!F21)</f>
        <v/>
      </c>
      <c r="J16" t="str">
        <f>IF(B16="","",'6.Unencumbered Assets 2'!C21)</f>
        <v/>
      </c>
      <c r="K16" t="str">
        <f>IF(G16="","",'6.Unencumbered Assets 2'!G21)</f>
        <v/>
      </c>
      <c r="L16" t="str">
        <f>IF(H16="","",'6.Unencumbered Assets 2'!H21)</f>
        <v/>
      </c>
    </row>
    <row r="17" spans="1:12" x14ac:dyDescent="0.35">
      <c r="A17" t="str">
        <f>IF(D17="", "", TEXT(EOMONTH(DATE(VLOOKUP('Cover Page'!$F$10,Institution_Codes!$H$1:$J$13,3,FALSE),VLOOKUP('Cover Page'!$F$9,Institution_Codes!$D$2:$E$29,2,FALSE),1),0),"yyyy-mm-dd"))</f>
        <v/>
      </c>
      <c r="B17" t="str">
        <f>IF(D17="", "", 'Cover Page'!$C$7)</f>
        <v/>
      </c>
      <c r="C17" t="str">
        <f>IF(D17="", "", IFERROR(VLOOKUP(B17, Institution_Codes!$A$1:$B$35, 2, FALSE), ""))</f>
        <v/>
      </c>
      <c r="D17" t="str">
        <f>IF(AND(NOT(ISBLANK('6.Unencumbered Assets 2'!A22)), '6.Unencumbered Assets 2'!A22&lt;&gt;"Asset 16"), '6.Unencumbered Assets 2'!A22, "")</f>
        <v/>
      </c>
      <c r="E17" s="154" t="str">
        <f t="shared" si="0"/>
        <v/>
      </c>
      <c r="F17" t="str">
        <f>IF(C17="","",'6.Unencumbered Assets 2'!B22)</f>
        <v/>
      </c>
      <c r="G17" t="str">
        <f>IF(D17="","",'6.Unencumbered Assets 2'!D22)</f>
        <v/>
      </c>
      <c r="H17" t="str">
        <f>IF(E17="","",'6.Unencumbered Assets 2'!E22)</f>
        <v/>
      </c>
      <c r="I17" t="str">
        <f>IF(G17="","",'6.Unencumbered Assets 2'!F22)</f>
        <v/>
      </c>
      <c r="J17" t="str">
        <f>IF(B17="","",'6.Unencumbered Assets 2'!C22)</f>
        <v/>
      </c>
      <c r="K17" t="str">
        <f>IF(G17="","",'6.Unencumbered Assets 2'!G22)</f>
        <v/>
      </c>
      <c r="L17" t="str">
        <f>IF(H17="","",'6.Unencumbered Assets 2'!H22)</f>
        <v/>
      </c>
    </row>
    <row r="18" spans="1:12" x14ac:dyDescent="0.35">
      <c r="A18" t="str">
        <f>IF(D18="", "", TEXT(EOMONTH(DATE(VLOOKUP('Cover Page'!$F$10,Institution_Codes!$H$1:$J$13,3,FALSE),VLOOKUP('Cover Page'!$F$9,Institution_Codes!$D$2:$E$29,2,FALSE),1),0),"yyyy-mm-dd"))</f>
        <v/>
      </c>
      <c r="B18" t="str">
        <f>IF(D18="", "", 'Cover Page'!$C$7)</f>
        <v/>
      </c>
      <c r="C18" t="str">
        <f>IF(D18="", "", IFERROR(VLOOKUP(B18, Institution_Codes!$A$1:$B$35, 2, FALSE), ""))</f>
        <v/>
      </c>
      <c r="D18" t="str">
        <f>IF(AND(NOT(ISBLANK('6.Unencumbered Assets 2'!A23)), '6.Unencumbered Assets 2'!A23&lt;&gt;"Asset 17"), '6.Unencumbered Assets 2'!A23, "")</f>
        <v/>
      </c>
      <c r="E18" s="154" t="str">
        <f t="shared" si="0"/>
        <v/>
      </c>
      <c r="F18" t="str">
        <f>IF(C18="","",'6.Unencumbered Assets 2'!B23)</f>
        <v/>
      </c>
      <c r="G18" t="str">
        <f>IF(D18="","",'6.Unencumbered Assets 2'!D23)</f>
        <v/>
      </c>
      <c r="H18" t="str">
        <f>IF(E18="","",'6.Unencumbered Assets 2'!E23)</f>
        <v/>
      </c>
      <c r="I18" t="str">
        <f>IF(G18="","",'6.Unencumbered Assets 2'!F23)</f>
        <v/>
      </c>
      <c r="J18" t="str">
        <f>IF(B18="","",'6.Unencumbered Assets 2'!C23)</f>
        <v/>
      </c>
      <c r="K18" t="str">
        <f>IF(G18="","",'6.Unencumbered Assets 2'!G23)</f>
        <v/>
      </c>
      <c r="L18" t="str">
        <f>IF(H18="","",'6.Unencumbered Assets 2'!H23)</f>
        <v/>
      </c>
    </row>
    <row r="19" spans="1:12" x14ac:dyDescent="0.35">
      <c r="A19" t="str">
        <f>IF(D19="", "", TEXT(EOMONTH(DATE(VLOOKUP('Cover Page'!$F$10,Institution_Codes!$H$1:$J$13,3,FALSE),VLOOKUP('Cover Page'!$F$9,Institution_Codes!$D$2:$E$29,2,FALSE),1),0),"yyyy-mm-dd"))</f>
        <v/>
      </c>
      <c r="B19" t="str">
        <f>IF(D19="", "", 'Cover Page'!$C$7)</f>
        <v/>
      </c>
      <c r="C19" t="str">
        <f>IF(D19="", "", IFERROR(VLOOKUP(B19, Institution_Codes!$A$1:$B$35, 2, FALSE), ""))</f>
        <v/>
      </c>
      <c r="D19" t="str">
        <f>IF(AND(NOT(ISBLANK('6.Unencumbered Assets 2'!A24)), '6.Unencumbered Assets 2'!A24&lt;&gt;"Asset 18"), '6.Unencumbered Assets 2'!A24, "")</f>
        <v/>
      </c>
      <c r="E19" s="154" t="str">
        <f t="shared" si="0"/>
        <v/>
      </c>
      <c r="F19" t="str">
        <f>IF(C19="","",'6.Unencumbered Assets 2'!B24)</f>
        <v/>
      </c>
      <c r="G19" t="str">
        <f>IF(D19="","",'6.Unencumbered Assets 2'!D24)</f>
        <v/>
      </c>
      <c r="H19" t="str">
        <f>IF(E19="","",'6.Unencumbered Assets 2'!E24)</f>
        <v/>
      </c>
      <c r="I19" t="str">
        <f>IF(G19="","",'6.Unencumbered Assets 2'!F24)</f>
        <v/>
      </c>
      <c r="J19" t="str">
        <f>IF(B19="","",'6.Unencumbered Assets 2'!C24)</f>
        <v/>
      </c>
      <c r="K19" t="str">
        <f>IF(G19="","",'6.Unencumbered Assets 2'!G24)</f>
        <v/>
      </c>
      <c r="L19" t="str">
        <f>IF(H19="","",'6.Unencumbered Assets 2'!H24)</f>
        <v/>
      </c>
    </row>
    <row r="20" spans="1:12" x14ac:dyDescent="0.35">
      <c r="A20" t="str">
        <f>IF(D20="", "", TEXT(EOMONTH(DATE(VLOOKUP('Cover Page'!$F$10,Institution_Codes!$H$1:$J$13,3,FALSE),VLOOKUP('Cover Page'!$F$9,Institution_Codes!$D$2:$E$29,2,FALSE),1),0),"yyyy-mm-dd"))</f>
        <v/>
      </c>
      <c r="B20" t="str">
        <f>IF(D20="", "", 'Cover Page'!$C$7)</f>
        <v/>
      </c>
      <c r="C20" t="str">
        <f>IF(D20="", "", IFERROR(VLOOKUP(B20, Institution_Codes!$A$1:$B$35, 2, FALSE), ""))</f>
        <v/>
      </c>
      <c r="D20" t="str">
        <f>IF(AND(NOT(ISBLANK('6.Unencumbered Assets 2'!A25)), '6.Unencumbered Assets 2'!A25&lt;&gt;"Asset 19"), '6.Unencumbered Assets 2'!A25, "")</f>
        <v/>
      </c>
      <c r="E20" s="154" t="str">
        <f t="shared" si="0"/>
        <v/>
      </c>
      <c r="F20" t="str">
        <f>IF(C20="","",'6.Unencumbered Assets 2'!B25)</f>
        <v/>
      </c>
      <c r="G20" t="str">
        <f>IF(D20="","",'6.Unencumbered Assets 2'!D25)</f>
        <v/>
      </c>
      <c r="H20" t="str">
        <f>IF(E20="","",'6.Unencumbered Assets 2'!E25)</f>
        <v/>
      </c>
      <c r="I20" t="str">
        <f>IF(G20="","",'6.Unencumbered Assets 2'!F25)</f>
        <v/>
      </c>
      <c r="J20" t="str">
        <f>IF(B20="","",'6.Unencumbered Assets 2'!C25)</f>
        <v/>
      </c>
      <c r="K20" t="str">
        <f>IF(G20="","",'6.Unencumbered Assets 2'!G25)</f>
        <v/>
      </c>
      <c r="L20" t="str">
        <f>IF(H20="","",'6.Unencumbered Assets 2'!H25)</f>
        <v/>
      </c>
    </row>
    <row r="21" spans="1:12" x14ac:dyDescent="0.35">
      <c r="A21" t="str">
        <f>IF(D21="", "", TEXT(EOMONTH(DATE(VLOOKUP('Cover Page'!$F$10,Institution_Codes!$H$1:$J$13,3,FALSE),VLOOKUP('Cover Page'!$F$9,Institution_Codes!$D$2:$E$29,2,FALSE),1),0),"yyyy-mm-dd"))</f>
        <v/>
      </c>
      <c r="B21" t="str">
        <f>IF(D21="", "", 'Cover Page'!$C$7)</f>
        <v/>
      </c>
      <c r="C21" t="str">
        <f>IF(D21="", "", IFERROR(VLOOKUP(B21, Institution_Codes!$A$1:$B$35, 2, FALSE), ""))</f>
        <v/>
      </c>
      <c r="D21" t="str">
        <f>IF(AND(NOT(ISBLANK('6.Unencumbered Assets 2'!A26)), '6.Unencumbered Assets 2'!A26&lt;&gt;"Asset 20"), '6.Unencumbered Assets 2'!A26, "")</f>
        <v/>
      </c>
      <c r="E21" s="154" t="str">
        <f t="shared" si="0"/>
        <v/>
      </c>
      <c r="F21" t="str">
        <f>IF(C21="","",'6.Unencumbered Assets 2'!B26)</f>
        <v/>
      </c>
      <c r="G21" t="str">
        <f>IF(D21="","",'6.Unencumbered Assets 2'!D26)</f>
        <v/>
      </c>
      <c r="H21" t="str">
        <f>IF(E21="","",'6.Unencumbered Assets 2'!E26)</f>
        <v/>
      </c>
      <c r="I21" t="str">
        <f>IF(G21="","",'6.Unencumbered Assets 2'!F26)</f>
        <v/>
      </c>
      <c r="J21" t="str">
        <f>IF(B21="","",'6.Unencumbered Assets 2'!C26)</f>
        <v/>
      </c>
      <c r="K21" t="str">
        <f>IF(G21="","",'6.Unencumbered Assets 2'!G26)</f>
        <v/>
      </c>
      <c r="L21" t="str">
        <f>IF(H21="","",'6.Unencumbered Assets 2'!H26)</f>
        <v/>
      </c>
    </row>
    <row r="22" spans="1:12" x14ac:dyDescent="0.35">
      <c r="A22" t="str">
        <f>IF(D22="", "", TEXT(EOMONTH(DATE(VLOOKUP('Cover Page'!$F$10,Institution_Codes!$H$1:$J$13,3,FALSE),VLOOKUP('Cover Page'!$F$9,Institution_Codes!$D$2:$E$29,2,FALSE),1),0),"yyyy-mm-dd"))</f>
        <v/>
      </c>
      <c r="B22" t="str">
        <f>IF(D22="", "", 'Cover Page'!$C$7)</f>
        <v/>
      </c>
      <c r="C22" t="str">
        <f>IF(D22="", "", IFERROR(VLOOKUP(B22, Institution_Codes!$A$1:$B$35, 2, FALSE), ""))</f>
        <v/>
      </c>
      <c r="D22" t="str">
        <f>IF(AND(NOT(ISBLANK('6.Unencumbered Assets 2'!A27)), '6.Unencumbered Assets 2'!A27&lt;&gt;"Asset 21"), '6.Unencumbered Assets 2'!A27, "")</f>
        <v/>
      </c>
      <c r="E22" s="154" t="str">
        <f t="shared" si="0"/>
        <v/>
      </c>
      <c r="F22" t="str">
        <f>IF(C22="","",'6.Unencumbered Assets 2'!B27)</f>
        <v/>
      </c>
      <c r="G22" t="str">
        <f>IF(D22="","",'6.Unencumbered Assets 2'!D27)</f>
        <v/>
      </c>
      <c r="H22" t="str">
        <f>IF(E22="","",'6.Unencumbered Assets 2'!E27)</f>
        <v/>
      </c>
      <c r="I22" t="str">
        <f>IF(G22="","",'6.Unencumbered Assets 2'!F27)</f>
        <v/>
      </c>
      <c r="J22" t="str">
        <f>IF(B22="","",'6.Unencumbered Assets 2'!C27)</f>
        <v/>
      </c>
      <c r="K22" t="str">
        <f>IF(G22="","",'6.Unencumbered Assets 2'!G27)</f>
        <v/>
      </c>
      <c r="L22" t="str">
        <f>IF(H22="","",'6.Unencumbered Assets 2'!H27)</f>
        <v/>
      </c>
    </row>
    <row r="23" spans="1:12" x14ac:dyDescent="0.35">
      <c r="A23" t="str">
        <f>IF(D23="", "", TEXT(EOMONTH(DATE(VLOOKUP('Cover Page'!$F$10,Institution_Codes!$H$1:$J$13,3,FALSE),VLOOKUP('Cover Page'!$F$9,Institution_Codes!$D$2:$E$29,2,FALSE),1),0),"yyyy-mm-dd"))</f>
        <v/>
      </c>
      <c r="B23" t="str">
        <f>IF(D23="", "", 'Cover Page'!$C$7)</f>
        <v/>
      </c>
      <c r="C23" t="str">
        <f>IF(D23="", "", IFERROR(VLOOKUP(B23, Institution_Codes!$A$1:$B$35, 2, FALSE), ""))</f>
        <v/>
      </c>
      <c r="D23" t="str">
        <f>IF(AND(NOT(ISBLANK('6.Unencumbered Assets 2'!A28)), '6.Unencumbered Assets 2'!A28&lt;&gt;"Asset 22"), '6.Unencumbered Assets 2'!A28, "")</f>
        <v/>
      </c>
      <c r="E23" s="154" t="str">
        <f t="shared" si="0"/>
        <v/>
      </c>
      <c r="F23" t="str">
        <f>IF(C23="","",'6.Unencumbered Assets 2'!B28)</f>
        <v/>
      </c>
      <c r="G23" t="str">
        <f>IF(D23="","",'6.Unencumbered Assets 2'!D28)</f>
        <v/>
      </c>
      <c r="H23" t="str">
        <f>IF(E23="","",'6.Unencumbered Assets 2'!E28)</f>
        <v/>
      </c>
      <c r="I23" t="str">
        <f>IF(G23="","",'6.Unencumbered Assets 2'!F28)</f>
        <v/>
      </c>
      <c r="J23" t="str">
        <f>IF(B23="","",'6.Unencumbered Assets 2'!C28)</f>
        <v/>
      </c>
      <c r="K23" t="str">
        <f>IF(G23="","",'6.Unencumbered Assets 2'!G28)</f>
        <v/>
      </c>
      <c r="L23" t="str">
        <f>IF(H23="","",'6.Unencumbered Assets 2'!H28)</f>
        <v/>
      </c>
    </row>
    <row r="24" spans="1:12" x14ac:dyDescent="0.35">
      <c r="A24" t="str">
        <f>IF(D24="", "", TEXT(EOMONTH(DATE(VLOOKUP('Cover Page'!$F$10,Institution_Codes!$H$1:$J$13,3,FALSE),VLOOKUP('Cover Page'!$F$9,Institution_Codes!$D$2:$E$29,2,FALSE),1),0),"yyyy-mm-dd"))</f>
        <v/>
      </c>
      <c r="B24" t="str">
        <f>IF(D24="", "", 'Cover Page'!$C$7)</f>
        <v/>
      </c>
      <c r="C24" t="str">
        <f>IF(D24="", "", IFERROR(VLOOKUP(B24, Institution_Codes!$A$1:$B$35, 2, FALSE), ""))</f>
        <v/>
      </c>
      <c r="D24" t="str">
        <f>IF(AND(NOT(ISBLANK('6.Unencumbered Assets 2'!A29)), '6.Unencumbered Assets 2'!A29&lt;&gt;"Asset 23"), '6.Unencumbered Assets 2'!A29, "")</f>
        <v/>
      </c>
      <c r="E24" s="154" t="str">
        <f t="shared" si="0"/>
        <v/>
      </c>
      <c r="F24" t="str">
        <f>IF(C24="","",'6.Unencumbered Assets 2'!B29)</f>
        <v/>
      </c>
      <c r="G24" t="str">
        <f>IF(D24="","",'6.Unencumbered Assets 2'!D29)</f>
        <v/>
      </c>
      <c r="H24" t="str">
        <f>IF(E24="","",'6.Unencumbered Assets 2'!E29)</f>
        <v/>
      </c>
      <c r="I24" t="str">
        <f>IF(G24="","",'6.Unencumbered Assets 2'!F29)</f>
        <v/>
      </c>
      <c r="J24" t="str">
        <f>IF(B24="","",'6.Unencumbered Assets 2'!C29)</f>
        <v/>
      </c>
      <c r="K24" t="str">
        <f>IF(G24="","",'6.Unencumbered Assets 2'!G29)</f>
        <v/>
      </c>
      <c r="L24" t="str">
        <f>IF(H24="","",'6.Unencumbered Assets 2'!H29)</f>
        <v/>
      </c>
    </row>
    <row r="25" spans="1:12" x14ac:dyDescent="0.35">
      <c r="A25" t="str">
        <f>IF(D25="", "", TEXT(EOMONTH(DATE(VLOOKUP('Cover Page'!$F$10,Institution_Codes!$H$1:$J$13,3,FALSE),VLOOKUP('Cover Page'!$F$9,Institution_Codes!$D$2:$E$29,2,FALSE),1),0),"yyyy-mm-dd"))</f>
        <v/>
      </c>
      <c r="B25" t="str">
        <f>IF(D25="", "", 'Cover Page'!$C$7)</f>
        <v/>
      </c>
      <c r="C25" t="str">
        <f>IF(D25="", "", IFERROR(VLOOKUP(B25, Institution_Codes!$A$1:$B$35, 2, FALSE), ""))</f>
        <v/>
      </c>
      <c r="D25" t="str">
        <f>IF(AND(NOT(ISBLANK('6.Unencumbered Assets 2'!A30)), '6.Unencumbered Assets 2'!A30&lt;&gt;"Asset 24"), '6.Unencumbered Assets 2'!A30, "")</f>
        <v/>
      </c>
      <c r="E25" s="154" t="str">
        <f t="shared" si="0"/>
        <v/>
      </c>
      <c r="F25" t="str">
        <f>IF(C25="","",'6.Unencumbered Assets 2'!B30)</f>
        <v/>
      </c>
      <c r="G25" t="str">
        <f>IF(D25="","",'6.Unencumbered Assets 2'!D30)</f>
        <v/>
      </c>
      <c r="H25" t="str">
        <f>IF(E25="","",'6.Unencumbered Assets 2'!E30)</f>
        <v/>
      </c>
      <c r="I25" t="str">
        <f>IF(G25="","",'6.Unencumbered Assets 2'!F30)</f>
        <v/>
      </c>
      <c r="J25" t="str">
        <f>IF(B25="","",'6.Unencumbered Assets 2'!C30)</f>
        <v/>
      </c>
      <c r="K25" t="str">
        <f>IF(G25="","",'6.Unencumbered Assets 2'!G30)</f>
        <v/>
      </c>
      <c r="L25" t="str">
        <f>IF(H25="","",'6.Unencumbered Assets 2'!H30)</f>
        <v/>
      </c>
    </row>
    <row r="26" spans="1:12" x14ac:dyDescent="0.35">
      <c r="A26" t="str">
        <f>IF(D26="", "", TEXT(EOMONTH(DATE(VLOOKUP('Cover Page'!$F$10,Institution_Codes!$H$1:$J$13,3,FALSE),VLOOKUP('Cover Page'!$F$9,Institution_Codes!$D$2:$E$29,2,FALSE),1),0),"yyyy-mm-dd"))</f>
        <v/>
      </c>
      <c r="B26" t="str">
        <f>IF(D26="", "", 'Cover Page'!$C$7)</f>
        <v/>
      </c>
      <c r="C26" t="str">
        <f>IF(D26="", "", IFERROR(VLOOKUP(B26, Institution_Codes!$A$1:$B$35, 2, FALSE), ""))</f>
        <v/>
      </c>
      <c r="D26" t="str">
        <f>IF(AND(NOT(ISBLANK('6.Unencumbered Assets 2'!A31)), '6.Unencumbered Assets 2'!A31&lt;&gt;"Asset 25"), '6.Unencumbered Assets 2'!A31, "")</f>
        <v/>
      </c>
      <c r="E26" s="154" t="str">
        <f t="shared" si="0"/>
        <v/>
      </c>
      <c r="F26" t="str">
        <f>IF(C26="","",'6.Unencumbered Assets 2'!B31)</f>
        <v/>
      </c>
      <c r="G26" t="str">
        <f>IF(D26="","",'6.Unencumbered Assets 2'!D31)</f>
        <v/>
      </c>
      <c r="H26" t="str">
        <f>IF(E26="","",'6.Unencumbered Assets 2'!E31)</f>
        <v/>
      </c>
      <c r="I26" t="str">
        <f>IF(G26="","",'6.Unencumbered Assets 2'!F31)</f>
        <v/>
      </c>
      <c r="J26" t="str">
        <f>IF(B26="","",'6.Unencumbered Assets 2'!C31)</f>
        <v/>
      </c>
      <c r="K26" t="str">
        <f>IF(G26="","",'6.Unencumbered Assets 2'!G31)</f>
        <v/>
      </c>
      <c r="L26" t="str">
        <f>IF(H26="","",'6.Unencumbered Assets 2'!H31)</f>
        <v/>
      </c>
    </row>
    <row r="27" spans="1:12" x14ac:dyDescent="0.35">
      <c r="A27" t="str">
        <f>IF(D27="", "", TEXT(EOMONTH(DATE(VLOOKUP('Cover Page'!$F$10,Institution_Codes!$H$1:$J$13,3,FALSE),VLOOKUP('Cover Page'!$F$9,Institution_Codes!$D$2:$E$29,2,FALSE),1),0),"yyyy-mm-dd"))</f>
        <v/>
      </c>
      <c r="B27" t="str">
        <f>IF(D27="", "", 'Cover Page'!$C$7)</f>
        <v/>
      </c>
      <c r="C27" t="str">
        <f>IF(D27="", "", IFERROR(VLOOKUP(B27, Institution_Codes!$A$1:$B$35, 2, FALSE), ""))</f>
        <v/>
      </c>
      <c r="D27" t="str">
        <f>IF(AND(NOT(ISBLANK('6.Unencumbered Assets 2'!A32)), '6.Unencumbered Assets 2'!A32&lt;&gt;"Asset 26"), '6.Unencumbered Assets 2'!A32, "")</f>
        <v/>
      </c>
      <c r="E27" s="154" t="str">
        <f t="shared" si="0"/>
        <v/>
      </c>
      <c r="F27" t="str">
        <f>IF(C27="","",'6.Unencumbered Assets 2'!B32)</f>
        <v/>
      </c>
      <c r="G27" t="str">
        <f>IF(D27="","",'6.Unencumbered Assets 2'!D32)</f>
        <v/>
      </c>
      <c r="H27" t="str">
        <f>IF(E27="","",'6.Unencumbered Assets 2'!E32)</f>
        <v/>
      </c>
      <c r="I27" t="str">
        <f>IF(G27="","",'6.Unencumbered Assets 2'!F32)</f>
        <v/>
      </c>
      <c r="J27" t="str">
        <f>IF(B27="","",'6.Unencumbered Assets 2'!C32)</f>
        <v/>
      </c>
      <c r="K27" t="str">
        <f>IF(G27="","",'6.Unencumbered Assets 2'!G32)</f>
        <v/>
      </c>
      <c r="L27" t="str">
        <f>IF(H27="","",'6.Unencumbered Assets 2'!H32)</f>
        <v/>
      </c>
    </row>
    <row r="28" spans="1:12" x14ac:dyDescent="0.35">
      <c r="A28" t="str">
        <f>IF(D28="", "", TEXT(EOMONTH(DATE(VLOOKUP('Cover Page'!$F$10,Institution_Codes!$H$1:$J$13,3,FALSE),VLOOKUP('Cover Page'!$F$9,Institution_Codes!$D$2:$E$29,2,FALSE),1),0),"yyyy-mm-dd"))</f>
        <v/>
      </c>
      <c r="B28" t="str">
        <f>IF(D28="", "", 'Cover Page'!$C$7)</f>
        <v/>
      </c>
      <c r="C28" t="str">
        <f>IF(D28="", "", IFERROR(VLOOKUP(B28, Institution_Codes!$A$1:$B$35, 2, FALSE), ""))</f>
        <v/>
      </c>
      <c r="D28" t="str">
        <f>IF(AND(NOT(ISBLANK('6.Unencumbered Assets 2'!A33)), '6.Unencumbered Assets 2'!A33&lt;&gt;"Asset 27"), '6.Unencumbered Assets 2'!A33, "")</f>
        <v/>
      </c>
      <c r="E28" s="154" t="str">
        <f t="shared" si="0"/>
        <v/>
      </c>
      <c r="F28" t="str">
        <f>IF(C28="","",'6.Unencumbered Assets 2'!B33)</f>
        <v/>
      </c>
      <c r="G28" t="str">
        <f>IF(D28="","",'6.Unencumbered Assets 2'!D33)</f>
        <v/>
      </c>
      <c r="H28" t="str">
        <f>IF(E28="","",'6.Unencumbered Assets 2'!E33)</f>
        <v/>
      </c>
      <c r="I28" t="str">
        <f>IF(G28="","",'6.Unencumbered Assets 2'!F33)</f>
        <v/>
      </c>
      <c r="J28" t="str">
        <f>IF(B28="","",'6.Unencumbered Assets 2'!C33)</f>
        <v/>
      </c>
      <c r="K28" t="str">
        <f>IF(G28="","",'6.Unencumbered Assets 2'!G33)</f>
        <v/>
      </c>
      <c r="L28" t="str">
        <f>IF(H28="","",'6.Unencumbered Assets 2'!H33)</f>
        <v/>
      </c>
    </row>
    <row r="29" spans="1:12" x14ac:dyDescent="0.35">
      <c r="A29" t="str">
        <f>IF(D29="", "", TEXT(EOMONTH(DATE(VLOOKUP('Cover Page'!$F$10,Institution_Codes!$H$1:$J$13,3,FALSE),VLOOKUP('Cover Page'!$F$9,Institution_Codes!$D$2:$E$29,2,FALSE),1),0),"yyyy-mm-dd"))</f>
        <v/>
      </c>
      <c r="B29" t="str">
        <f>IF(D29="", "", 'Cover Page'!$C$7)</f>
        <v/>
      </c>
      <c r="C29" t="str">
        <f>IF(D29="", "", IFERROR(VLOOKUP(B29, Institution_Codes!$A$1:$B$35, 2, FALSE), ""))</f>
        <v/>
      </c>
      <c r="D29" t="str">
        <f>IF(AND(NOT(ISBLANK('6.Unencumbered Assets 2'!A34)), '6.Unencumbered Assets 2'!A34&lt;&gt;"Asset 28"), '6.Unencumbered Assets 2'!A34, "")</f>
        <v/>
      </c>
      <c r="E29" s="154" t="str">
        <f t="shared" si="0"/>
        <v/>
      </c>
      <c r="F29" t="str">
        <f>IF(C29="","",'6.Unencumbered Assets 2'!B34)</f>
        <v/>
      </c>
      <c r="G29" t="str">
        <f>IF(D29="","",'6.Unencumbered Assets 2'!D34)</f>
        <v/>
      </c>
      <c r="H29" t="str">
        <f>IF(E29="","",'6.Unencumbered Assets 2'!E34)</f>
        <v/>
      </c>
      <c r="I29" t="str">
        <f>IF(G29="","",'6.Unencumbered Assets 2'!F34)</f>
        <v/>
      </c>
      <c r="J29" t="str">
        <f>IF(B29="","",'6.Unencumbered Assets 2'!C34)</f>
        <v/>
      </c>
      <c r="K29" t="str">
        <f>IF(G29="","",'6.Unencumbered Assets 2'!G34)</f>
        <v/>
      </c>
      <c r="L29" t="str">
        <f>IF(H29="","",'6.Unencumbered Assets 2'!H34)</f>
        <v/>
      </c>
    </row>
    <row r="30" spans="1:12" x14ac:dyDescent="0.35">
      <c r="A30" t="str">
        <f>IF(D30="", "", TEXT(EOMONTH(DATE(VLOOKUP('Cover Page'!$F$10,Institution_Codes!$H$1:$J$13,3,FALSE),VLOOKUP('Cover Page'!$F$9,Institution_Codes!$D$2:$E$29,2,FALSE),1),0),"yyyy-mm-dd"))</f>
        <v/>
      </c>
      <c r="B30" t="str">
        <f>IF(D30="", "", 'Cover Page'!$C$7)</f>
        <v/>
      </c>
      <c r="C30" t="str">
        <f>IF(D30="", "", IFERROR(VLOOKUP(B30, Institution_Codes!$A$1:$B$35, 2, FALSE), ""))</f>
        <v/>
      </c>
      <c r="D30" t="str">
        <f>IF(AND(NOT(ISBLANK('6.Unencumbered Assets 2'!A35)), '6.Unencumbered Assets 2'!A35&lt;&gt;"Asset 29"), '6.Unencumbered Assets 2'!A35, "")</f>
        <v/>
      </c>
      <c r="E30" s="154" t="str">
        <f t="shared" si="0"/>
        <v/>
      </c>
      <c r="F30" t="str">
        <f>IF(C30="","",'6.Unencumbered Assets 2'!B35)</f>
        <v/>
      </c>
      <c r="G30" t="str">
        <f>IF(D30="","",'6.Unencumbered Assets 2'!D35)</f>
        <v/>
      </c>
      <c r="H30" t="str">
        <f>IF(E30="","",'6.Unencumbered Assets 2'!E35)</f>
        <v/>
      </c>
      <c r="I30" t="str">
        <f>IF(G30="","",'6.Unencumbered Assets 2'!F35)</f>
        <v/>
      </c>
      <c r="J30" t="str">
        <f>IF(B30="","",'6.Unencumbered Assets 2'!C35)</f>
        <v/>
      </c>
      <c r="K30" t="str">
        <f>IF(G30="","",'6.Unencumbered Assets 2'!G35)</f>
        <v/>
      </c>
      <c r="L30" t="str">
        <f>IF(H30="","",'6.Unencumbered Assets 2'!H35)</f>
        <v/>
      </c>
    </row>
    <row r="31" spans="1:12" x14ac:dyDescent="0.35">
      <c r="A31" t="str">
        <f>IF(D31="", "", TEXT(EOMONTH(DATE(VLOOKUP('Cover Page'!$F$10,Institution_Codes!$H$1:$J$13,3,FALSE),VLOOKUP('Cover Page'!$F$9,Institution_Codes!$D$2:$E$29,2,FALSE),1),0),"yyyy-mm-dd"))</f>
        <v/>
      </c>
      <c r="B31" t="str">
        <f>IF(D31="", "", 'Cover Page'!$C$7)</f>
        <v/>
      </c>
      <c r="C31" t="str">
        <f>IF(D31="", "", IFERROR(VLOOKUP(B31, Institution_Codes!$A$1:$B$35, 2, FALSE), ""))</f>
        <v/>
      </c>
      <c r="D31" t="str">
        <f>IF(AND(NOT(ISBLANK('6.Unencumbered Assets 2'!A36)), '6.Unencumbered Assets 2'!A36&lt;&gt;"Asset 30"), '6.Unencumbered Assets 2'!A36, "")</f>
        <v/>
      </c>
      <c r="E31" s="154" t="str">
        <f t="shared" si="0"/>
        <v/>
      </c>
      <c r="F31" t="str">
        <f>IF(C31="","",'6.Unencumbered Assets 2'!B36)</f>
        <v/>
      </c>
      <c r="G31" t="str">
        <f>IF(D31="","",'6.Unencumbered Assets 2'!D36)</f>
        <v/>
      </c>
      <c r="H31" t="str">
        <f>IF(E31="","",'6.Unencumbered Assets 2'!E36)</f>
        <v/>
      </c>
      <c r="I31" t="str">
        <f>IF(G31="","",'6.Unencumbered Assets 2'!F36)</f>
        <v/>
      </c>
      <c r="J31" t="str">
        <f>IF(B31="","",'6.Unencumbered Assets 2'!C36)</f>
        <v/>
      </c>
      <c r="K31" t="str">
        <f>IF(G31="","",'6.Unencumbered Assets 2'!G36)</f>
        <v/>
      </c>
      <c r="L31" t="str">
        <f>IF(H31="","",'6.Unencumbered Assets 2'!H36)</f>
        <v/>
      </c>
    </row>
    <row r="32" spans="1:12" x14ac:dyDescent="0.35">
      <c r="A32" t="str">
        <f>IF(D32="", "", TEXT(EOMONTH(DATE(VLOOKUP('Cover Page'!$F$10,Institution_Codes!$H$1:$J$13,3,FALSE),VLOOKUP('Cover Page'!$F$9,Institution_Codes!$D$2:$E$29,2,FALSE),1),0),"yyyy-mm-dd"))</f>
        <v/>
      </c>
      <c r="B32" t="str">
        <f>IF(D32="", "", 'Cover Page'!$C$7)</f>
        <v/>
      </c>
      <c r="C32" t="str">
        <f>IF(D32="", "", IFERROR(VLOOKUP(B32, Institution_Codes!$A$1:$B$35, 2, FALSE), ""))</f>
        <v/>
      </c>
      <c r="D32" t="str">
        <f>IF(AND(NOT(ISBLANK('6.Unencumbered Assets 2'!A37)), '6.Unencumbered Assets 2'!A37&lt;&gt;"Asset 31"), '6.Unencumbered Assets 2'!A37, "")</f>
        <v/>
      </c>
      <c r="E32" s="154" t="str">
        <f t="shared" si="0"/>
        <v/>
      </c>
      <c r="F32" t="str">
        <f>IF(C32="","",'6.Unencumbered Assets 2'!B37)</f>
        <v/>
      </c>
      <c r="G32" t="str">
        <f>IF(D32="","",'6.Unencumbered Assets 2'!D37)</f>
        <v/>
      </c>
      <c r="H32" t="str">
        <f>IF(E32="","",'6.Unencumbered Assets 2'!E37)</f>
        <v/>
      </c>
      <c r="I32" t="str">
        <f>IF(G32="","",'6.Unencumbered Assets 2'!F37)</f>
        <v/>
      </c>
      <c r="J32" t="str">
        <f>IF(B32="","",'6.Unencumbered Assets 2'!C37)</f>
        <v/>
      </c>
      <c r="K32" t="str">
        <f>IF(G32="","",'6.Unencumbered Assets 2'!G37)</f>
        <v/>
      </c>
      <c r="L32" t="str">
        <f>IF(H32="","",'6.Unencumbered Assets 2'!H37)</f>
        <v/>
      </c>
    </row>
    <row r="33" spans="1:12" x14ac:dyDescent="0.35">
      <c r="A33" t="str">
        <f>IF(D33="", "", TEXT(EOMONTH(DATE(VLOOKUP('Cover Page'!$F$10,Institution_Codes!$H$1:$J$13,3,FALSE),VLOOKUP('Cover Page'!$F$9,Institution_Codes!$D$2:$E$29,2,FALSE),1),0),"yyyy-mm-dd"))</f>
        <v/>
      </c>
      <c r="B33" t="str">
        <f>IF(D33="", "", 'Cover Page'!$C$7)</f>
        <v/>
      </c>
      <c r="C33" t="str">
        <f>IF(D33="", "", IFERROR(VLOOKUP(B33, Institution_Codes!$A$1:$B$35, 2, FALSE), ""))</f>
        <v/>
      </c>
      <c r="D33" t="str">
        <f>IF(AND(NOT(ISBLANK('6.Unencumbered Assets 2'!A38)), '6.Unencumbered Assets 2'!A38&lt;&gt;"Asset 32"), '6.Unencumbered Assets 2'!A38, "")</f>
        <v/>
      </c>
      <c r="E33" s="154" t="str">
        <f t="shared" si="0"/>
        <v/>
      </c>
      <c r="F33" t="str">
        <f>IF(C33="","",'6.Unencumbered Assets 2'!B38)</f>
        <v/>
      </c>
      <c r="G33" t="str">
        <f>IF(D33="","",'6.Unencumbered Assets 2'!D38)</f>
        <v/>
      </c>
      <c r="H33" t="str">
        <f>IF(E33="","",'6.Unencumbered Assets 2'!E38)</f>
        <v/>
      </c>
      <c r="I33" t="str">
        <f>IF(G33="","",'6.Unencumbered Assets 2'!F38)</f>
        <v/>
      </c>
      <c r="J33" t="str">
        <f>IF(B33="","",'6.Unencumbered Assets 2'!C38)</f>
        <v/>
      </c>
      <c r="K33" t="str">
        <f>IF(G33="","",'6.Unencumbered Assets 2'!G38)</f>
        <v/>
      </c>
      <c r="L33" t="str">
        <f>IF(H33="","",'6.Unencumbered Assets 2'!H38)</f>
        <v/>
      </c>
    </row>
    <row r="34" spans="1:12" x14ac:dyDescent="0.35">
      <c r="A34" t="str">
        <f>IF(D34="", "", TEXT(EOMONTH(DATE(VLOOKUP('Cover Page'!$F$10,Institution_Codes!$H$1:$J$13,3,FALSE),VLOOKUP('Cover Page'!$F$9,Institution_Codes!$D$2:$E$29,2,FALSE),1),0),"yyyy-mm-dd"))</f>
        <v/>
      </c>
      <c r="B34" t="str">
        <f>IF(D34="", "", 'Cover Page'!$C$7)</f>
        <v/>
      </c>
      <c r="C34" t="str">
        <f>IF(D34="", "", IFERROR(VLOOKUP(B34, Institution_Codes!$A$1:$B$35, 2, FALSE), ""))</f>
        <v/>
      </c>
      <c r="D34" t="str">
        <f>IF(AND(NOT(ISBLANK('6.Unencumbered Assets 2'!A39)), '6.Unencumbered Assets 2'!A39&lt;&gt;"Asset 33"), '6.Unencumbered Assets 2'!A39, "")</f>
        <v/>
      </c>
      <c r="E34" s="154" t="str">
        <f t="shared" si="0"/>
        <v/>
      </c>
      <c r="F34" t="str">
        <f>IF(C34="","",'6.Unencumbered Assets 2'!B39)</f>
        <v/>
      </c>
      <c r="G34" t="str">
        <f>IF(D34="","",'6.Unencumbered Assets 2'!D39)</f>
        <v/>
      </c>
      <c r="H34" t="str">
        <f>IF(E34="","",'6.Unencumbered Assets 2'!E39)</f>
        <v/>
      </c>
      <c r="I34" t="str">
        <f>IF(G34="","",'6.Unencumbered Assets 2'!F39)</f>
        <v/>
      </c>
      <c r="J34" t="str">
        <f>IF(B34="","",'6.Unencumbered Assets 2'!C39)</f>
        <v/>
      </c>
      <c r="K34" t="str">
        <f>IF(G34="","",'6.Unencumbered Assets 2'!G39)</f>
        <v/>
      </c>
      <c r="L34" t="str">
        <f>IF(H34="","",'6.Unencumbered Assets 2'!H39)</f>
        <v/>
      </c>
    </row>
    <row r="35" spans="1:12" x14ac:dyDescent="0.35">
      <c r="A35" t="str">
        <f>IF(D35="", "", TEXT(EOMONTH(DATE(VLOOKUP('Cover Page'!$F$10,Institution_Codes!$H$1:$J$13,3,FALSE),VLOOKUP('Cover Page'!$F$9,Institution_Codes!$D$2:$E$29,2,FALSE),1),0),"yyyy-mm-dd"))</f>
        <v/>
      </c>
      <c r="B35" t="str">
        <f>IF(D35="", "", 'Cover Page'!$C$7)</f>
        <v/>
      </c>
      <c r="C35" t="str">
        <f>IF(D35="", "", IFERROR(VLOOKUP(B35, Institution_Codes!$A$1:$B$35, 2, FALSE), ""))</f>
        <v/>
      </c>
      <c r="D35" t="str">
        <f>IF(AND(NOT(ISBLANK('6.Unencumbered Assets 2'!A40)), '6.Unencumbered Assets 2'!A40&lt;&gt;"Asset 34"), '6.Unencumbered Assets 2'!A40, "")</f>
        <v/>
      </c>
      <c r="E35" s="154" t="str">
        <f t="shared" si="0"/>
        <v/>
      </c>
      <c r="F35" t="str">
        <f>IF(C35="","",'6.Unencumbered Assets 2'!B40)</f>
        <v/>
      </c>
      <c r="G35" t="str">
        <f>IF(D35="","",'6.Unencumbered Assets 2'!D40)</f>
        <v/>
      </c>
      <c r="H35" t="str">
        <f>IF(E35="","",'6.Unencumbered Assets 2'!E40)</f>
        <v/>
      </c>
      <c r="I35" t="str">
        <f>IF(G35="","",'6.Unencumbered Assets 2'!F40)</f>
        <v/>
      </c>
      <c r="J35" t="str">
        <f>IF(B35="","",'6.Unencumbered Assets 2'!C40)</f>
        <v/>
      </c>
      <c r="K35" t="str">
        <f>IF(G35="","",'6.Unencumbered Assets 2'!G40)</f>
        <v/>
      </c>
      <c r="L35" t="str">
        <f>IF(H35="","",'6.Unencumbered Assets 2'!H40)</f>
        <v/>
      </c>
    </row>
    <row r="36" spans="1:12" x14ac:dyDescent="0.35">
      <c r="A36" t="str">
        <f>IF(D36="", "", TEXT(EOMONTH(DATE(VLOOKUP('Cover Page'!$F$10,Institution_Codes!$H$1:$J$13,3,FALSE),VLOOKUP('Cover Page'!$F$9,Institution_Codes!$D$2:$E$29,2,FALSE),1),0),"yyyy-mm-dd"))</f>
        <v/>
      </c>
      <c r="B36" t="str">
        <f>IF(D36="", "", 'Cover Page'!$C$7)</f>
        <v/>
      </c>
      <c r="C36" t="str">
        <f>IF(D36="", "", IFERROR(VLOOKUP(B36, Institution_Codes!$A$1:$B$35, 2, FALSE), ""))</f>
        <v/>
      </c>
      <c r="D36" t="str">
        <f>IF(AND(NOT(ISBLANK('6.Unencumbered Assets 2'!A41)), '6.Unencumbered Assets 2'!A41&lt;&gt;"Asset 35"), '6.Unencumbered Assets 2'!A41, "")</f>
        <v/>
      </c>
      <c r="E36" s="154" t="str">
        <f t="shared" si="0"/>
        <v/>
      </c>
      <c r="F36" t="str">
        <f>IF(C36="","",'6.Unencumbered Assets 2'!B41)</f>
        <v/>
      </c>
      <c r="G36" t="str">
        <f>IF(D36="","",'6.Unencumbered Assets 2'!D41)</f>
        <v/>
      </c>
      <c r="H36" t="str">
        <f>IF(E36="","",'6.Unencumbered Assets 2'!E41)</f>
        <v/>
      </c>
      <c r="I36" t="str">
        <f>IF(G36="","",'6.Unencumbered Assets 2'!F41)</f>
        <v/>
      </c>
      <c r="J36" t="str">
        <f>IF(B36="","",'6.Unencumbered Assets 2'!C41)</f>
        <v/>
      </c>
      <c r="K36" t="str">
        <f>IF(G36="","",'6.Unencumbered Assets 2'!G41)</f>
        <v/>
      </c>
      <c r="L36" t="str">
        <f>IF(H36="","",'6.Unencumbered Assets 2'!H41)</f>
        <v/>
      </c>
    </row>
    <row r="37" spans="1:12" x14ac:dyDescent="0.35">
      <c r="A37" t="str">
        <f>IF(D37="", "", TEXT(EOMONTH(DATE(VLOOKUP('Cover Page'!$F$10,Institution_Codes!$H$1:$J$13,3,FALSE),VLOOKUP('Cover Page'!$F$9,Institution_Codes!$D$2:$E$29,2,FALSE),1),0),"yyyy-mm-dd"))</f>
        <v/>
      </c>
      <c r="B37" t="str">
        <f>IF(D37="", "", 'Cover Page'!$C$7)</f>
        <v/>
      </c>
      <c r="C37" t="str">
        <f>IF(D37="", "", IFERROR(VLOOKUP(B37, Institution_Codes!$A$1:$B$35, 2, FALSE), ""))</f>
        <v/>
      </c>
      <c r="D37" t="str">
        <f>IF(AND(NOT(ISBLANK('6.Unencumbered Assets 2'!A42)), '6.Unencumbered Assets 2'!A42&lt;&gt;"Asset 36"), '6.Unencumbered Assets 2'!A42, "")</f>
        <v/>
      </c>
      <c r="E37" s="154" t="str">
        <f t="shared" si="0"/>
        <v/>
      </c>
      <c r="F37" t="str">
        <f>IF(C37="","",'6.Unencumbered Assets 2'!B42)</f>
        <v/>
      </c>
      <c r="G37" t="str">
        <f>IF(D37="","",'6.Unencumbered Assets 2'!D42)</f>
        <v/>
      </c>
      <c r="H37" t="str">
        <f>IF(E37="","",'6.Unencumbered Assets 2'!E42)</f>
        <v/>
      </c>
      <c r="I37" t="str">
        <f>IF(G37="","",'6.Unencumbered Assets 2'!F42)</f>
        <v/>
      </c>
      <c r="J37" t="str">
        <f>IF(B37="","",'6.Unencumbered Assets 2'!C42)</f>
        <v/>
      </c>
      <c r="K37" t="str">
        <f>IF(G37="","",'6.Unencumbered Assets 2'!G42)</f>
        <v/>
      </c>
      <c r="L37" t="str">
        <f>IF(H37="","",'6.Unencumbered Assets 2'!H42)</f>
        <v/>
      </c>
    </row>
    <row r="38" spans="1:12" x14ac:dyDescent="0.35">
      <c r="A38" t="str">
        <f>IF(D38="", "", TEXT(EOMONTH(DATE(VLOOKUP('Cover Page'!$F$10,Institution_Codes!$H$1:$J$13,3,FALSE),VLOOKUP('Cover Page'!$F$9,Institution_Codes!$D$2:$E$29,2,FALSE),1),0),"yyyy-mm-dd"))</f>
        <v/>
      </c>
      <c r="B38" t="str">
        <f>IF(D38="", "", 'Cover Page'!$C$7)</f>
        <v/>
      </c>
      <c r="C38" t="str">
        <f>IF(D38="", "", IFERROR(VLOOKUP(B38, Institution_Codes!$A$1:$B$35, 2, FALSE), ""))</f>
        <v/>
      </c>
      <c r="D38" t="str">
        <f>IF(AND(NOT(ISBLANK('6.Unencumbered Assets 2'!A43)), '6.Unencumbered Assets 2'!A43&lt;&gt;"Asset 37"), '6.Unencumbered Assets 2'!A43, "")</f>
        <v/>
      </c>
      <c r="E38" s="154" t="str">
        <f t="shared" si="0"/>
        <v/>
      </c>
      <c r="F38" t="str">
        <f>IF(C38="","",'6.Unencumbered Assets 2'!B43)</f>
        <v/>
      </c>
      <c r="G38" t="str">
        <f>IF(D38="","",'6.Unencumbered Assets 2'!D43)</f>
        <v/>
      </c>
      <c r="H38" t="str">
        <f>IF(E38="","",'6.Unencumbered Assets 2'!E43)</f>
        <v/>
      </c>
      <c r="I38" t="str">
        <f>IF(G38="","",'6.Unencumbered Assets 2'!F43)</f>
        <v/>
      </c>
      <c r="J38" t="str">
        <f>IF(B38="","",'6.Unencumbered Assets 2'!C43)</f>
        <v/>
      </c>
      <c r="K38" t="str">
        <f>IF(G38="","",'6.Unencumbered Assets 2'!G43)</f>
        <v/>
      </c>
      <c r="L38" t="str">
        <f>IF(H38="","",'6.Unencumbered Assets 2'!H43)</f>
        <v/>
      </c>
    </row>
    <row r="39" spans="1:12" x14ac:dyDescent="0.35">
      <c r="A39" t="str">
        <f>IF(D39="", "", TEXT(EOMONTH(DATE(VLOOKUP('Cover Page'!$F$10,Institution_Codes!$H$1:$J$13,3,FALSE),VLOOKUP('Cover Page'!$F$9,Institution_Codes!$D$2:$E$29,2,FALSE),1),0),"yyyy-mm-dd"))</f>
        <v/>
      </c>
      <c r="B39" t="str">
        <f>IF(D39="", "", 'Cover Page'!$C$7)</f>
        <v/>
      </c>
      <c r="C39" t="str">
        <f>IF(D39="", "", IFERROR(VLOOKUP(B39, Institution_Codes!$A$1:$B$35, 2, FALSE), ""))</f>
        <v/>
      </c>
      <c r="D39" t="str">
        <f>IF(AND(NOT(ISBLANK('6.Unencumbered Assets 2'!A44)), '6.Unencumbered Assets 2'!A44&lt;&gt;"Asset 38"), '6.Unencumbered Assets 2'!A44, "")</f>
        <v/>
      </c>
      <c r="E39" s="154" t="str">
        <f t="shared" si="0"/>
        <v/>
      </c>
      <c r="F39" t="str">
        <f>IF(C39="","",'6.Unencumbered Assets 2'!B44)</f>
        <v/>
      </c>
      <c r="G39" t="str">
        <f>IF(D39="","",'6.Unencumbered Assets 2'!D44)</f>
        <v/>
      </c>
      <c r="H39" t="str">
        <f>IF(E39="","",'6.Unencumbered Assets 2'!E44)</f>
        <v/>
      </c>
      <c r="I39" t="str">
        <f>IF(G39="","",'6.Unencumbered Assets 2'!F44)</f>
        <v/>
      </c>
      <c r="J39" t="str">
        <f>IF(B39="","",'6.Unencumbered Assets 2'!C44)</f>
        <v/>
      </c>
      <c r="K39" t="str">
        <f>IF(G39="","",'6.Unencumbered Assets 2'!G44)</f>
        <v/>
      </c>
      <c r="L39" t="str">
        <f>IF(H39="","",'6.Unencumbered Assets 2'!H44)</f>
        <v/>
      </c>
    </row>
    <row r="40" spans="1:12" x14ac:dyDescent="0.35">
      <c r="A40" t="str">
        <f>IF(D40="", "", TEXT(EOMONTH(DATE(VLOOKUP('Cover Page'!$F$10,Institution_Codes!$H$1:$J$13,3,FALSE),VLOOKUP('Cover Page'!$F$9,Institution_Codes!$D$2:$E$29,2,FALSE),1),0),"yyyy-mm-dd"))</f>
        <v/>
      </c>
      <c r="B40" t="str">
        <f>IF(D40="", "", 'Cover Page'!$C$7)</f>
        <v/>
      </c>
      <c r="C40" t="str">
        <f>IF(D40="", "", IFERROR(VLOOKUP(B40, Institution_Codes!$A$1:$B$35, 2, FALSE), ""))</f>
        <v/>
      </c>
      <c r="D40" t="str">
        <f>IF(AND(NOT(ISBLANK('6.Unencumbered Assets 2'!A45)), '6.Unencumbered Assets 2'!A45&lt;&gt;"Asset 39"), '6.Unencumbered Assets 2'!A45, "")</f>
        <v/>
      </c>
      <c r="E40" s="154" t="str">
        <f t="shared" si="0"/>
        <v/>
      </c>
      <c r="F40" t="str">
        <f>IF(C40="","",'6.Unencumbered Assets 2'!B45)</f>
        <v/>
      </c>
      <c r="G40" t="str">
        <f>IF(D40="","",'6.Unencumbered Assets 2'!D45)</f>
        <v/>
      </c>
      <c r="H40" t="str">
        <f>IF(E40="","",'6.Unencumbered Assets 2'!E45)</f>
        <v/>
      </c>
      <c r="I40" t="str">
        <f>IF(G40="","",'6.Unencumbered Assets 2'!F45)</f>
        <v/>
      </c>
      <c r="J40" t="str">
        <f>IF(B40="","",'6.Unencumbered Assets 2'!C45)</f>
        <v/>
      </c>
      <c r="K40" t="str">
        <f>IF(G40="","",'6.Unencumbered Assets 2'!G45)</f>
        <v/>
      </c>
      <c r="L40" t="str">
        <f>IF(H40="","",'6.Unencumbered Assets 2'!H45)</f>
        <v/>
      </c>
    </row>
    <row r="41" spans="1:12" x14ac:dyDescent="0.35">
      <c r="A41" t="str">
        <f>IF(D41="", "", TEXT(EOMONTH(DATE(VLOOKUP('Cover Page'!$F$10,Institution_Codes!$H$1:$J$13,3,FALSE),VLOOKUP('Cover Page'!$F$9,Institution_Codes!$D$2:$E$29,2,FALSE),1),0),"yyyy-mm-dd"))</f>
        <v/>
      </c>
      <c r="B41" t="str">
        <f>IF(D41="", "", 'Cover Page'!$C$7)</f>
        <v/>
      </c>
      <c r="C41" t="str">
        <f>IF(D41="", "", IFERROR(VLOOKUP(B41, Institution_Codes!$A$1:$B$35, 2, FALSE), ""))</f>
        <v/>
      </c>
      <c r="D41" t="str">
        <f>IF(AND(NOT(ISBLANK('6.Unencumbered Assets 2'!A46)), '6.Unencumbered Assets 2'!A46&lt;&gt;"Asset 40"), '6.Unencumbered Assets 2'!A46, "")</f>
        <v/>
      </c>
      <c r="E41" s="154" t="str">
        <f t="shared" si="0"/>
        <v/>
      </c>
      <c r="F41" t="str">
        <f>IF(C41="","",'6.Unencumbered Assets 2'!B46)</f>
        <v/>
      </c>
      <c r="G41" t="str">
        <f>IF(D41="","",'6.Unencumbered Assets 2'!D46)</f>
        <v/>
      </c>
      <c r="H41" t="str">
        <f>IF(E41="","",'6.Unencumbered Assets 2'!E46)</f>
        <v/>
      </c>
      <c r="I41" t="str">
        <f>IF(G41="","",'6.Unencumbered Assets 2'!F46)</f>
        <v/>
      </c>
      <c r="J41" t="str">
        <f>IF(B41="","",'6.Unencumbered Assets 2'!C46)</f>
        <v/>
      </c>
      <c r="K41" t="str">
        <f>IF(G41="","",'6.Unencumbered Assets 2'!G46)</f>
        <v/>
      </c>
      <c r="L41" t="str">
        <f>IF(H41="","",'6.Unencumbered Assets 2'!H46)</f>
        <v/>
      </c>
    </row>
    <row r="42" spans="1:12" x14ac:dyDescent="0.35">
      <c r="A42" t="str">
        <f>IF(D42="", "", TEXT(EOMONTH(DATE(VLOOKUP('Cover Page'!$F$10,Institution_Codes!$H$1:$J$13,3,FALSE),VLOOKUP('Cover Page'!$F$9,Institution_Codes!$D$2:$E$29,2,FALSE),1),0),"yyyy-mm-dd"))</f>
        <v/>
      </c>
      <c r="B42" t="str">
        <f>IF(D42="", "", 'Cover Page'!$C$7)</f>
        <v/>
      </c>
      <c r="C42" t="str">
        <f>IF(D42="", "", IFERROR(VLOOKUP(B42, Institution_Codes!$A$1:$B$35, 2, FALSE), ""))</f>
        <v/>
      </c>
      <c r="D42" t="str">
        <f>IF(AND(NOT(ISBLANK('6.Unencumbered Assets 2'!A47)), '6.Unencumbered Assets 2'!A47&lt;&gt;"Asset 41"), '6.Unencumbered Assets 2'!A47, "")</f>
        <v/>
      </c>
      <c r="E42" s="154" t="str">
        <f t="shared" si="0"/>
        <v/>
      </c>
      <c r="F42" t="str">
        <f>IF(C42="","",'6.Unencumbered Assets 2'!B47)</f>
        <v/>
      </c>
      <c r="G42" t="str">
        <f>IF(D42="","",'6.Unencumbered Assets 2'!D47)</f>
        <v/>
      </c>
      <c r="H42" t="str">
        <f>IF(E42="","",'6.Unencumbered Assets 2'!E47)</f>
        <v/>
      </c>
      <c r="I42" t="str">
        <f>IF(G42="","",'6.Unencumbered Assets 2'!F47)</f>
        <v/>
      </c>
      <c r="J42" t="str">
        <f>IF(B42="","",'6.Unencumbered Assets 2'!C47)</f>
        <v/>
      </c>
      <c r="K42" t="str">
        <f>IF(G42="","",'6.Unencumbered Assets 2'!G47)</f>
        <v/>
      </c>
      <c r="L42" t="str">
        <f>IF(H42="","",'6.Unencumbered Assets 2'!H47)</f>
        <v/>
      </c>
    </row>
    <row r="43" spans="1:12" x14ac:dyDescent="0.35">
      <c r="A43" t="str">
        <f>IF(D43="", "", TEXT(EOMONTH(DATE(VLOOKUP('Cover Page'!$F$10,Institution_Codes!$H$1:$J$13,3,FALSE),VLOOKUP('Cover Page'!$F$9,Institution_Codes!$D$2:$E$29,2,FALSE),1),0),"yyyy-mm-dd"))</f>
        <v/>
      </c>
      <c r="B43" t="str">
        <f>IF(D43="", "", 'Cover Page'!$C$7)</f>
        <v/>
      </c>
      <c r="C43" t="str">
        <f>IF(D43="", "", IFERROR(VLOOKUP(B43, Institution_Codes!$A$1:$B$35, 2, FALSE), ""))</f>
        <v/>
      </c>
      <c r="D43" t="str">
        <f>IF(AND(NOT(ISBLANK('6.Unencumbered Assets 2'!A48)), '6.Unencumbered Assets 2'!A48&lt;&gt;"Asset 42"), '6.Unencumbered Assets 2'!A48, "")</f>
        <v/>
      </c>
      <c r="E43" s="154" t="str">
        <f t="shared" si="0"/>
        <v/>
      </c>
      <c r="F43" t="str">
        <f>IF(C43="","",'6.Unencumbered Assets 2'!B48)</f>
        <v/>
      </c>
      <c r="G43" t="str">
        <f>IF(D43="","",'6.Unencumbered Assets 2'!D48)</f>
        <v/>
      </c>
      <c r="H43" t="str">
        <f>IF(E43="","",'6.Unencumbered Assets 2'!E48)</f>
        <v/>
      </c>
      <c r="I43" t="str">
        <f>IF(G43="","",'6.Unencumbered Assets 2'!F48)</f>
        <v/>
      </c>
      <c r="J43" t="str">
        <f>IF(B43="","",'6.Unencumbered Assets 2'!C48)</f>
        <v/>
      </c>
      <c r="K43" t="str">
        <f>IF(G43="","",'6.Unencumbered Assets 2'!G48)</f>
        <v/>
      </c>
      <c r="L43" t="str">
        <f>IF(H43="","",'6.Unencumbered Assets 2'!H48)</f>
        <v/>
      </c>
    </row>
    <row r="44" spans="1:12" x14ac:dyDescent="0.35">
      <c r="A44" t="str">
        <f>IF(D44="", "", TEXT(EOMONTH(DATE(VLOOKUP('Cover Page'!$F$10,Institution_Codes!$H$1:$J$13,3,FALSE),VLOOKUP('Cover Page'!$F$9,Institution_Codes!$D$2:$E$29,2,FALSE),1),0),"yyyy-mm-dd"))</f>
        <v/>
      </c>
      <c r="B44" t="str">
        <f>IF(D44="", "", 'Cover Page'!$C$7)</f>
        <v/>
      </c>
      <c r="C44" t="str">
        <f>IF(D44="", "", IFERROR(VLOOKUP(B44, Institution_Codes!$A$1:$B$35, 2, FALSE), ""))</f>
        <v/>
      </c>
      <c r="D44" t="str">
        <f>IF(AND(NOT(ISBLANK('6.Unencumbered Assets 2'!A49)), '6.Unencumbered Assets 2'!A49&lt;&gt;"Asset 43"), '6.Unencumbered Assets 2'!A49, "")</f>
        <v/>
      </c>
      <c r="E44" s="154" t="str">
        <f t="shared" si="0"/>
        <v/>
      </c>
      <c r="F44" t="str">
        <f>IF(C44="","",'6.Unencumbered Assets 2'!B49)</f>
        <v/>
      </c>
      <c r="G44" t="str">
        <f>IF(D44="","",'6.Unencumbered Assets 2'!D49)</f>
        <v/>
      </c>
      <c r="H44" t="str">
        <f>IF(E44="","",'6.Unencumbered Assets 2'!E49)</f>
        <v/>
      </c>
      <c r="I44" t="str">
        <f>IF(G44="","",'6.Unencumbered Assets 2'!F49)</f>
        <v/>
      </c>
      <c r="J44" t="str">
        <f>IF(B44="","",'6.Unencumbered Assets 2'!C49)</f>
        <v/>
      </c>
      <c r="K44" t="str">
        <f>IF(G44="","",'6.Unencumbered Assets 2'!G49)</f>
        <v/>
      </c>
      <c r="L44" t="str">
        <f>IF(H44="","",'6.Unencumbered Assets 2'!H49)</f>
        <v/>
      </c>
    </row>
    <row r="45" spans="1:12" x14ac:dyDescent="0.35">
      <c r="A45" t="str">
        <f>IF(D45="", "", TEXT(EOMONTH(DATE(VLOOKUP('Cover Page'!$F$10,Institution_Codes!$H$1:$J$13,3,FALSE),VLOOKUP('Cover Page'!$F$9,Institution_Codes!$D$2:$E$29,2,FALSE),1),0),"yyyy-mm-dd"))</f>
        <v/>
      </c>
      <c r="B45" t="str">
        <f>IF(D45="", "", 'Cover Page'!$C$7)</f>
        <v/>
      </c>
      <c r="C45" t="str">
        <f>IF(D45="", "", IFERROR(VLOOKUP(B45, Institution_Codes!$A$1:$B$35, 2, FALSE), ""))</f>
        <v/>
      </c>
      <c r="D45" t="str">
        <f>IF(AND(NOT(ISBLANK('6.Unencumbered Assets 2'!A50)), '6.Unencumbered Assets 2'!A50&lt;&gt;"Asset 44"), '6.Unencumbered Assets 2'!A50, "")</f>
        <v/>
      </c>
      <c r="E45" s="154" t="str">
        <f t="shared" si="0"/>
        <v/>
      </c>
      <c r="F45" t="str">
        <f>IF(C45="","",'6.Unencumbered Assets 2'!B50)</f>
        <v/>
      </c>
      <c r="G45" t="str">
        <f>IF(D45="","",'6.Unencumbered Assets 2'!D50)</f>
        <v/>
      </c>
      <c r="H45" t="str">
        <f>IF(E45="","",'6.Unencumbered Assets 2'!E50)</f>
        <v/>
      </c>
      <c r="I45" t="str">
        <f>IF(G45="","",'6.Unencumbered Assets 2'!F50)</f>
        <v/>
      </c>
      <c r="J45" t="str">
        <f>IF(B45="","",'6.Unencumbered Assets 2'!C50)</f>
        <v/>
      </c>
      <c r="K45" t="str">
        <f>IF(G45="","",'6.Unencumbered Assets 2'!G50)</f>
        <v/>
      </c>
      <c r="L45" t="str">
        <f>IF(H45="","",'6.Unencumbered Assets 2'!H50)</f>
        <v/>
      </c>
    </row>
    <row r="46" spans="1:12" x14ac:dyDescent="0.35">
      <c r="A46" t="str">
        <f>IF(D46="", "", TEXT(EOMONTH(DATE(VLOOKUP('Cover Page'!$F$10,Institution_Codes!$H$1:$J$13,3,FALSE),VLOOKUP('Cover Page'!$F$9,Institution_Codes!$D$2:$E$29,2,FALSE),1),0),"yyyy-mm-dd"))</f>
        <v/>
      </c>
      <c r="B46" t="str">
        <f>IF(D46="", "", 'Cover Page'!$C$7)</f>
        <v/>
      </c>
      <c r="C46" t="str">
        <f>IF(D46="", "", IFERROR(VLOOKUP(B46, Institution_Codes!$A$1:$B$35, 2, FALSE), ""))</f>
        <v/>
      </c>
      <c r="D46" t="str">
        <f>IF(AND(NOT(ISBLANK('6.Unencumbered Assets 2'!A51)), '6.Unencumbered Assets 2'!A51&lt;&gt;"Asset 45"), '6.Unencumbered Assets 2'!A51, "")</f>
        <v/>
      </c>
      <c r="E46" s="154" t="str">
        <f t="shared" si="0"/>
        <v/>
      </c>
      <c r="F46" t="str">
        <f>IF(C46="","",'6.Unencumbered Assets 2'!B51)</f>
        <v/>
      </c>
      <c r="G46" t="str">
        <f>IF(D46="","",'6.Unencumbered Assets 2'!D51)</f>
        <v/>
      </c>
      <c r="H46" t="str">
        <f>IF(E46="","",'6.Unencumbered Assets 2'!E51)</f>
        <v/>
      </c>
      <c r="I46" t="str">
        <f>IF(G46="","",'6.Unencumbered Assets 2'!F51)</f>
        <v/>
      </c>
      <c r="J46" t="str">
        <f>IF(B46="","",'6.Unencumbered Assets 2'!C51)</f>
        <v/>
      </c>
      <c r="K46" t="str">
        <f>IF(G46="","",'6.Unencumbered Assets 2'!G51)</f>
        <v/>
      </c>
      <c r="L46" t="str">
        <f>IF(H46="","",'6.Unencumbered Assets 2'!H51)</f>
        <v/>
      </c>
    </row>
    <row r="47" spans="1:12" x14ac:dyDescent="0.35">
      <c r="A47" t="str">
        <f>IF(D47="", "", TEXT(EOMONTH(DATE(VLOOKUP('Cover Page'!$F$10,Institution_Codes!$H$1:$J$13,3,FALSE),VLOOKUP('Cover Page'!$F$9,Institution_Codes!$D$2:$E$29,2,FALSE),1),0),"yyyy-mm-dd"))</f>
        <v/>
      </c>
      <c r="B47" t="str">
        <f>IF(D47="", "", 'Cover Page'!$C$7)</f>
        <v/>
      </c>
      <c r="C47" t="str">
        <f>IF(D47="", "", IFERROR(VLOOKUP(B47, Institution_Codes!$A$1:$B$35, 2, FALSE), ""))</f>
        <v/>
      </c>
      <c r="D47" t="str">
        <f>IF(AND(NOT(ISBLANK('6.Unencumbered Assets 2'!A52)), '6.Unencumbered Assets 2'!A52&lt;&gt;"Asset 46"), '6.Unencumbered Assets 2'!A52, "")</f>
        <v/>
      </c>
      <c r="E47" s="154" t="str">
        <f t="shared" si="0"/>
        <v/>
      </c>
      <c r="F47" t="str">
        <f>IF(C47="","",'6.Unencumbered Assets 2'!B52)</f>
        <v/>
      </c>
      <c r="G47" t="str">
        <f>IF(D47="","",'6.Unencumbered Assets 2'!D52)</f>
        <v/>
      </c>
      <c r="H47" t="str">
        <f>IF(E47="","",'6.Unencumbered Assets 2'!E52)</f>
        <v/>
      </c>
      <c r="I47" t="str">
        <f>IF(G47="","",'6.Unencumbered Assets 2'!F52)</f>
        <v/>
      </c>
      <c r="J47" t="str">
        <f>IF(B47="","",'6.Unencumbered Assets 2'!C52)</f>
        <v/>
      </c>
      <c r="K47" t="str">
        <f>IF(G47="","",'6.Unencumbered Assets 2'!G52)</f>
        <v/>
      </c>
      <c r="L47" t="str">
        <f>IF(H47="","",'6.Unencumbered Assets 2'!H52)</f>
        <v/>
      </c>
    </row>
    <row r="48" spans="1:12" x14ac:dyDescent="0.35">
      <c r="A48" t="str">
        <f>IF(D48="", "", TEXT(EOMONTH(DATE(VLOOKUP('Cover Page'!$F$10,Institution_Codes!$H$1:$J$13,3,FALSE),VLOOKUP('Cover Page'!$F$9,Institution_Codes!$D$2:$E$29,2,FALSE),1),0),"yyyy-mm-dd"))</f>
        <v/>
      </c>
      <c r="B48" t="str">
        <f>IF(D48="", "", 'Cover Page'!$C$7)</f>
        <v/>
      </c>
      <c r="C48" t="str">
        <f>IF(D48="", "", IFERROR(VLOOKUP(B48, Institution_Codes!$A$1:$B$35, 2, FALSE), ""))</f>
        <v/>
      </c>
      <c r="D48" t="str">
        <f>IF(AND(NOT(ISBLANK('6.Unencumbered Assets 2'!A53)), '6.Unencumbered Assets 2'!A53&lt;&gt;"Asset 47"), '6.Unencumbered Assets 2'!A53, "")</f>
        <v/>
      </c>
      <c r="E48" s="154" t="str">
        <f t="shared" si="0"/>
        <v/>
      </c>
      <c r="F48" t="str">
        <f>IF(C48="","",'6.Unencumbered Assets 2'!B53)</f>
        <v/>
      </c>
      <c r="G48" t="str">
        <f>IF(D48="","",'6.Unencumbered Assets 2'!D53)</f>
        <v/>
      </c>
      <c r="H48" t="str">
        <f>IF(E48="","",'6.Unencumbered Assets 2'!E53)</f>
        <v/>
      </c>
      <c r="I48" t="str">
        <f>IF(G48="","",'6.Unencumbered Assets 2'!F53)</f>
        <v/>
      </c>
      <c r="J48" t="str">
        <f>IF(B48="","",'6.Unencumbered Assets 2'!C53)</f>
        <v/>
      </c>
      <c r="K48" t="str">
        <f>IF(G48="","",'6.Unencumbered Assets 2'!G53)</f>
        <v/>
      </c>
      <c r="L48" t="str">
        <f>IF(H48="","",'6.Unencumbered Assets 2'!H53)</f>
        <v/>
      </c>
    </row>
    <row r="49" spans="1:12" x14ac:dyDescent="0.35">
      <c r="A49" t="str">
        <f>IF(D49="", "", TEXT(EOMONTH(DATE(VLOOKUP('Cover Page'!$F$10,Institution_Codes!$H$1:$J$13,3,FALSE),VLOOKUP('Cover Page'!$F$9,Institution_Codes!$D$2:$E$29,2,FALSE),1),0),"yyyy-mm-dd"))</f>
        <v/>
      </c>
      <c r="B49" t="str">
        <f>IF(D49="", "", 'Cover Page'!$C$7)</f>
        <v/>
      </c>
      <c r="C49" t="str">
        <f>IF(D49="", "", IFERROR(VLOOKUP(B49, Institution_Codes!$A$1:$B$35, 2, FALSE), ""))</f>
        <v/>
      </c>
      <c r="D49" t="str">
        <f>IF(AND(NOT(ISBLANK('6.Unencumbered Assets 2'!A54)), '6.Unencumbered Assets 2'!A54&lt;&gt;"Asset 48"), '6.Unencumbered Assets 2'!A54, "")</f>
        <v/>
      </c>
      <c r="E49" s="154" t="str">
        <f t="shared" si="0"/>
        <v/>
      </c>
      <c r="F49" t="str">
        <f>IF(C49="","",'6.Unencumbered Assets 2'!B54)</f>
        <v/>
      </c>
      <c r="G49" t="str">
        <f>IF(D49="","",'6.Unencumbered Assets 2'!D54)</f>
        <v/>
      </c>
      <c r="H49" t="str">
        <f>IF(E49="","",'6.Unencumbered Assets 2'!E54)</f>
        <v/>
      </c>
      <c r="I49" t="str">
        <f>IF(G49="","",'6.Unencumbered Assets 2'!F54)</f>
        <v/>
      </c>
      <c r="J49" t="str">
        <f>IF(B49="","",'6.Unencumbered Assets 2'!C54)</f>
        <v/>
      </c>
      <c r="K49" t="str">
        <f>IF(G49="","",'6.Unencumbered Assets 2'!G54)</f>
        <v/>
      </c>
      <c r="L49" t="str">
        <f>IF(H49="","",'6.Unencumbered Assets 2'!H54)</f>
        <v/>
      </c>
    </row>
    <row r="50" spans="1:12" x14ac:dyDescent="0.35">
      <c r="A50" t="str">
        <f>IF(D50="", "", TEXT(EOMONTH(DATE(VLOOKUP('Cover Page'!$F$10,Institution_Codes!$H$1:$J$13,3,FALSE),VLOOKUP('Cover Page'!$F$9,Institution_Codes!$D$2:$E$29,2,FALSE),1),0),"yyyy-mm-dd"))</f>
        <v/>
      </c>
      <c r="B50" t="str">
        <f>IF(D50="", "", 'Cover Page'!$C$7)</f>
        <v/>
      </c>
      <c r="C50" t="str">
        <f>IF(D50="", "", IFERROR(VLOOKUP(B50, Institution_Codes!$A$1:$B$35, 2, FALSE), ""))</f>
        <v/>
      </c>
      <c r="D50" t="str">
        <f>IF(AND(NOT(ISBLANK('6.Unencumbered Assets 2'!A55)), '6.Unencumbered Assets 2'!A55&lt;&gt;"Asset 49"), '6.Unencumbered Assets 2'!A55, "")</f>
        <v/>
      </c>
      <c r="E50" s="154" t="str">
        <f t="shared" si="0"/>
        <v/>
      </c>
      <c r="F50" t="str">
        <f>IF(C50="","",'6.Unencumbered Assets 2'!B55)</f>
        <v/>
      </c>
      <c r="G50" t="str">
        <f>IF(D50="","",'6.Unencumbered Assets 2'!D55)</f>
        <v/>
      </c>
      <c r="H50" t="str">
        <f>IF(E50="","",'6.Unencumbered Assets 2'!E55)</f>
        <v/>
      </c>
      <c r="I50" t="str">
        <f>IF(G50="","",'6.Unencumbered Assets 2'!F55)</f>
        <v/>
      </c>
      <c r="J50" t="str">
        <f>IF(B50="","",'6.Unencumbered Assets 2'!C55)</f>
        <v/>
      </c>
      <c r="K50" t="str">
        <f>IF(G50="","",'6.Unencumbered Assets 2'!G55)</f>
        <v/>
      </c>
      <c r="L50" t="str">
        <f>IF(H50="","",'6.Unencumbered Assets 2'!H55)</f>
        <v/>
      </c>
    </row>
    <row r="51" spans="1:12" x14ac:dyDescent="0.35">
      <c r="A51" t="str">
        <f>IF(D51="", "", TEXT(EOMONTH(DATE(VLOOKUP('Cover Page'!$F$10,Institution_Codes!$H$1:$J$13,3,FALSE),VLOOKUP('Cover Page'!$F$9,Institution_Codes!$D$2:$E$29,2,FALSE),1),0),"yyyy-mm-dd"))</f>
        <v/>
      </c>
      <c r="B51" t="str">
        <f>IF(D51="", "", 'Cover Page'!$C$7)</f>
        <v/>
      </c>
      <c r="C51" t="str">
        <f>IF(D51="", "", IFERROR(VLOOKUP(B51, Institution_Codes!$A$1:$B$35, 2, FALSE), ""))</f>
        <v/>
      </c>
      <c r="D51" t="str">
        <f>IF(AND(NOT(ISBLANK('6.Unencumbered Assets 2'!A56)), '6.Unencumbered Assets 2'!A56&lt;&gt;"Asset 50"), '6.Unencumbered Assets 2'!A56, "")</f>
        <v/>
      </c>
      <c r="E51" s="154" t="str">
        <f t="shared" si="0"/>
        <v/>
      </c>
      <c r="F51" t="str">
        <f>IF(C51="","",'6.Unencumbered Assets 2'!B56)</f>
        <v/>
      </c>
      <c r="G51" t="str">
        <f>IF(D51="","",'6.Unencumbered Assets 2'!D56)</f>
        <v/>
      </c>
      <c r="H51" t="str">
        <f>IF(E51="","",'6.Unencumbered Assets 2'!E56)</f>
        <v/>
      </c>
      <c r="I51" t="str">
        <f>IF(G51="","",'6.Unencumbered Assets 2'!F56)</f>
        <v/>
      </c>
      <c r="J51" t="str">
        <f>IF(B51="","",'6.Unencumbered Assets 2'!C56)</f>
        <v/>
      </c>
      <c r="K51" t="str">
        <f>IF(G51="","",'6.Unencumbered Assets 2'!G56)</f>
        <v/>
      </c>
      <c r="L51" t="str">
        <f>IF(H51="","",'6.Unencumbered Assets 2'!H56)</f>
        <v/>
      </c>
    </row>
  </sheetData>
  <sheetProtection algorithmName="SHA-512" hashValue="v3AGkrKEZ8qeapWWpOuBQ0FxPULCkkj6ask8kb9ygHUxGbuBL5bg3XtZT9kN+EVdwvAbDM4vKbbjsjDn0AQAYw==" saltValue="cq1hkyeSJiIlNm4lY9qayw==" spinCount="100000" sheet="1" objects="1" scenarios="1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9"/>
  <dimension ref="A1:E26"/>
  <sheetViews>
    <sheetView showGridLines="0" workbookViewId="0">
      <selection activeCell="B1" sqref="B1"/>
    </sheetView>
  </sheetViews>
  <sheetFormatPr defaultColWidth="0" defaultRowHeight="14.5" zeroHeight="1" x14ac:dyDescent="0.35"/>
  <cols>
    <col min="1" max="1" width="5.54296875" style="39" customWidth="1"/>
    <col min="2" max="2" width="86" style="42" customWidth="1"/>
    <col min="3" max="5" width="8.54296875" style="42" customWidth="1"/>
    <col min="6" max="16384" width="8.54296875" style="42" hidden="1"/>
  </cols>
  <sheetData>
    <row r="1" spans="1:4" x14ac:dyDescent="0.35">
      <c r="B1" s="40" t="s">
        <v>153</v>
      </c>
      <c r="C1" s="41"/>
      <c r="D1" s="39"/>
    </row>
    <row r="2" spans="1:4" x14ac:dyDescent="0.35">
      <c r="B2" s="43" t="s">
        <v>154</v>
      </c>
      <c r="C2" s="41"/>
      <c r="D2" s="39"/>
    </row>
    <row r="3" spans="1:4" x14ac:dyDescent="0.35">
      <c r="B3" s="153" t="s">
        <v>258</v>
      </c>
    </row>
    <row r="4" spans="1:4" x14ac:dyDescent="0.35">
      <c r="B4" s="44"/>
    </row>
    <row r="5" spans="1:4" x14ac:dyDescent="0.35">
      <c r="B5" s="45" t="s">
        <v>138</v>
      </c>
    </row>
    <row r="6" spans="1:4" x14ac:dyDescent="0.35">
      <c r="A6" s="39">
        <v>1</v>
      </c>
      <c r="B6" s="43" t="s">
        <v>139</v>
      </c>
    </row>
    <row r="7" spans="1:4" x14ac:dyDescent="0.35">
      <c r="A7" s="39">
        <v>2</v>
      </c>
      <c r="B7" s="43" t="s">
        <v>140</v>
      </c>
    </row>
    <row r="8" spans="1:4" x14ac:dyDescent="0.35">
      <c r="A8" s="39">
        <v>3</v>
      </c>
      <c r="B8" s="43" t="s">
        <v>141</v>
      </c>
    </row>
    <row r="9" spans="1:4" ht="29" x14ac:dyDescent="0.35">
      <c r="A9" s="46">
        <v>4</v>
      </c>
      <c r="B9" s="43" t="s">
        <v>142</v>
      </c>
    </row>
    <row r="10" spans="1:4" x14ac:dyDescent="0.35">
      <c r="A10" s="39">
        <v>5</v>
      </c>
      <c r="B10" s="43" t="s">
        <v>143</v>
      </c>
    </row>
    <row r="11" spans="1:4" x14ac:dyDescent="0.35">
      <c r="A11" s="39">
        <v>6</v>
      </c>
      <c r="B11" s="47" t="s">
        <v>178</v>
      </c>
    </row>
    <row r="12" spans="1:4" x14ac:dyDescent="0.35">
      <c r="A12" s="39">
        <v>7</v>
      </c>
      <c r="B12" s="43" t="s">
        <v>144</v>
      </c>
    </row>
    <row r="13" spans="1:4" ht="29" x14ac:dyDescent="0.35">
      <c r="A13" s="46">
        <v>8</v>
      </c>
      <c r="B13" s="43" t="s">
        <v>145</v>
      </c>
    </row>
    <row r="14" spans="1:4" x14ac:dyDescent="0.35">
      <c r="A14" s="39">
        <v>9</v>
      </c>
      <c r="B14" s="43" t="s">
        <v>146</v>
      </c>
    </row>
    <row r="15" spans="1:4" x14ac:dyDescent="0.35">
      <c r="B15" s="43"/>
    </row>
    <row r="16" spans="1:4" x14ac:dyDescent="0.35">
      <c r="B16" s="45" t="s">
        <v>147</v>
      </c>
    </row>
    <row r="17" spans="1:3" x14ac:dyDescent="0.35">
      <c r="A17" s="39">
        <v>10</v>
      </c>
      <c r="B17" s="43" t="s">
        <v>497</v>
      </c>
    </row>
    <row r="18" spans="1:3" x14ac:dyDescent="0.35">
      <c r="A18" s="39">
        <v>11</v>
      </c>
      <c r="B18" s="43" t="s">
        <v>148</v>
      </c>
    </row>
    <row r="19" spans="1:3" x14ac:dyDescent="0.35">
      <c r="A19" s="39">
        <v>12</v>
      </c>
      <c r="B19" s="48" t="s">
        <v>149</v>
      </c>
    </row>
    <row r="20" spans="1:3" s="49" customFormat="1" x14ac:dyDescent="0.35"/>
    <row r="21" spans="1:3" s="49" customFormat="1" x14ac:dyDescent="0.35">
      <c r="B21" s="50" t="s">
        <v>150</v>
      </c>
    </row>
    <row r="22" spans="1:3" s="49" customFormat="1" ht="29" x14ac:dyDescent="0.35">
      <c r="A22" s="46">
        <v>13</v>
      </c>
      <c r="B22" s="51" t="s">
        <v>257</v>
      </c>
      <c r="C22" s="52"/>
    </row>
    <row r="23" spans="1:3" s="49" customFormat="1" x14ac:dyDescent="0.35">
      <c r="A23" s="39">
        <v>14</v>
      </c>
      <c r="B23" s="51" t="s">
        <v>151</v>
      </c>
      <c r="C23" s="52"/>
    </row>
    <row r="24" spans="1:3" ht="29" x14ac:dyDescent="0.35">
      <c r="A24" s="46">
        <v>15</v>
      </c>
      <c r="B24" s="51" t="s">
        <v>498</v>
      </c>
      <c r="C24" s="52"/>
    </row>
    <row r="25" spans="1:3" x14ac:dyDescent="0.35">
      <c r="A25" s="39">
        <v>16</v>
      </c>
      <c r="B25" s="53" t="s">
        <v>152</v>
      </c>
      <c r="C25" s="52"/>
    </row>
    <row r="26" spans="1:3" x14ac:dyDescent="0.35"/>
  </sheetData>
  <sheetProtection algorithmName="SHA-512" hashValue="+KblIQT3RAN4w87Iom1SqUzfrOVsfR5McqeHV0B3bPCLIANBoCLLZjD/ky3y2GbFNgSxbdMsS+JL6n6hnaEjmg==" saltValue="re4iHXAsraCdN2XzKNDKSg==" spinCount="100000" sheet="1" objects="1" scenarios="1"/>
  <hyperlinks>
    <hyperlink ref="B3" r:id="rId1"/>
  </hyperlinks>
  <pageMargins left="0.7" right="0.7" top="0.75" bottom="0.75" header="0.3" footer="0.3"/>
  <drawing r:id="rId2"/>
  <legacyDrawing r:id="rId3"/>
  <controls>
    <mc:AlternateContent xmlns:mc="http://schemas.openxmlformats.org/markup-compatibility/2006">
      <mc:Choice Requires="x14">
        <control shapeId="3076" r:id="rId4" name="CommandButton1">
          <controlPr defaultSize="0" autoLine="0" r:id="rId5">
            <anchor moveWithCells="1">
              <from>
                <xdr:col>1</xdr:col>
                <xdr:colOff>4502150</xdr:colOff>
                <xdr:row>4</xdr:row>
                <xdr:rowOff>44450</xdr:rowOff>
              </from>
              <to>
                <xdr:col>2</xdr:col>
                <xdr:colOff>514350</xdr:colOff>
                <xdr:row>7</xdr:row>
                <xdr:rowOff>177800</xdr:rowOff>
              </to>
            </anchor>
          </controlPr>
        </control>
      </mc:Choice>
      <mc:Fallback>
        <control shapeId="3076" r:id="rId4" name="CommandButton1"/>
      </mc:Fallback>
    </mc:AlternateContent>
  </control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M44"/>
  <sheetViews>
    <sheetView zoomScaleNormal="100" workbookViewId="0">
      <pane xSplit="1" ySplit="6" topLeftCell="B7" activePane="bottomRight" state="frozen"/>
      <selection pane="topRight" activeCell="C1" sqref="C1"/>
      <selection pane="bottomLeft" activeCell="A7" sqref="A7"/>
      <selection pane="bottomRight"/>
    </sheetView>
  </sheetViews>
  <sheetFormatPr defaultColWidth="9.08984375" defaultRowHeight="14.5" x14ac:dyDescent="0.35"/>
  <cols>
    <col min="1" max="1" width="38.08984375" style="11" customWidth="1"/>
    <col min="2" max="7" width="14.6328125" style="12" customWidth="1"/>
    <col min="8" max="8" width="14.6328125" style="13" customWidth="1"/>
    <col min="9" max="10" width="14.6328125" style="11" customWidth="1"/>
    <col min="11" max="11" width="14.6328125" style="13" customWidth="1"/>
    <col min="12" max="12" width="16.453125" style="11" customWidth="1"/>
    <col min="13" max="13" width="10.36328125" style="11" customWidth="1"/>
    <col min="14" max="14" width="12.08984375" style="11" customWidth="1"/>
    <col min="15" max="16384" width="9.08984375" style="11"/>
  </cols>
  <sheetData>
    <row r="1" spans="1:11" ht="21" customHeight="1" x14ac:dyDescent="0.45">
      <c r="A1" s="4" t="s">
        <v>41</v>
      </c>
      <c r="B1" s="113">
        <f>COUNTIF(Institution_Codes!$B$2:$B$35,'Cover Page'!$K$7)</f>
        <v>0</v>
      </c>
      <c r="C1" s="112" t="s">
        <v>255</v>
      </c>
      <c r="D1" s="115" t="e">
        <f ca="1">(TEXT(MID(RIGHT(MID(CELL("filename",'Cover Page'!A1),FIND("[",CELL("filename",'Cover Page'!A1))+1,FIND("]", CELL("filename",'Cover Page'!A1))-FIND("[",CELL("filename",'Cover Page'!A1))-1),LEN(MID(CELL("filename",'Cover Page'!A1),FIND("[",CELL("filename",'Cover Page'!A1))+1,FIND("]", CELL("filename",'Cover Page'!A1))-FIND("[",CELL("filename",'Cover Page'!A1))-1))-FIND("~",SUBSTITUTE(MID(CELL("filename",'Cover Page'!A1),FIND("[",CELL("filename",'Cover Page'!A1))+1,FIND("]", CELL("filename",'Cover Page'!A1))-FIND("[",CELL("filename",'Cover Page'!A1))-1),"_","~",3))),1,7),"yyyy-MM-dd"))=(TEXT(TEXT(DATE('Cover Page'!F10,MONTH(DATEVALUE('Cover Page'!F9 &amp; 1)),"1"),"MMM-YYYY"),"yyyy-MM-dd"))</f>
        <v>#VALUE!</v>
      </c>
      <c r="E1" s="187" t="e">
        <f ca="1">IF($D$1=FALSE,"Please ensure that the correct date is selected.","")</f>
        <v>#VALUE!</v>
      </c>
      <c r="F1" s="188"/>
      <c r="G1" s="188"/>
      <c r="H1" s="188"/>
      <c r="I1" s="188"/>
      <c r="K1" s="11"/>
    </row>
    <row r="2" spans="1:11" ht="18" customHeight="1" x14ac:dyDescent="0.35">
      <c r="A2" s="3" t="s">
        <v>42</v>
      </c>
      <c r="B2" s="11"/>
      <c r="C2" s="114" t="s">
        <v>256</v>
      </c>
      <c r="D2" s="116" t="str">
        <f>IF($B$1=0,"FALSE","TRUE")</f>
        <v>FALSE</v>
      </c>
      <c r="E2" s="186" t="str">
        <f>IF($D$2="FALSE","Please select your institution on the Cover Page.","")</f>
        <v>Please select your institution on the Cover Page.</v>
      </c>
      <c r="F2" s="186"/>
      <c r="G2" s="186"/>
      <c r="H2" s="186"/>
      <c r="I2" s="186"/>
      <c r="K2" s="11"/>
    </row>
    <row r="3" spans="1:11" ht="15" customHeight="1" x14ac:dyDescent="0.35">
      <c r="B3" s="11"/>
      <c r="C3" s="11"/>
      <c r="D3" s="11"/>
      <c r="E3" s="11"/>
      <c r="F3" s="11"/>
      <c r="G3" s="11"/>
      <c r="H3" s="11"/>
      <c r="K3" s="11"/>
    </row>
    <row r="4" spans="1:11" ht="18.5" x14ac:dyDescent="0.45">
      <c r="A4" s="5" t="s">
        <v>179</v>
      </c>
      <c r="B4" s="11"/>
      <c r="C4" s="11"/>
      <c r="D4" s="11"/>
      <c r="E4" s="11"/>
      <c r="F4" s="11"/>
      <c r="G4" s="11"/>
      <c r="H4" s="11"/>
      <c r="K4" s="11"/>
    </row>
    <row r="5" spans="1:11" ht="18.5" x14ac:dyDescent="0.45">
      <c r="A5" s="5"/>
      <c r="B5" s="11"/>
      <c r="C5" s="11"/>
      <c r="D5" s="11"/>
      <c r="E5" s="11"/>
      <c r="F5" s="11"/>
      <c r="G5" s="11"/>
      <c r="H5" s="11"/>
      <c r="K5" s="11"/>
    </row>
    <row r="6" spans="1:11" ht="19.5" customHeight="1" x14ac:dyDescent="0.35">
      <c r="A6" s="23" t="s">
        <v>63</v>
      </c>
      <c r="B6" s="21" t="s">
        <v>191</v>
      </c>
      <c r="C6" s="21" t="s">
        <v>43</v>
      </c>
      <c r="D6" s="21" t="s">
        <v>44</v>
      </c>
      <c r="E6" s="21" t="s">
        <v>45</v>
      </c>
      <c r="F6" s="21" t="s">
        <v>46</v>
      </c>
      <c r="G6" s="21" t="s">
        <v>47</v>
      </c>
      <c r="H6" s="21" t="s">
        <v>48</v>
      </c>
      <c r="I6" s="22" t="s">
        <v>49</v>
      </c>
      <c r="J6" s="21" t="s">
        <v>50</v>
      </c>
      <c r="K6" s="94" t="s">
        <v>11</v>
      </c>
    </row>
    <row r="7" spans="1:11" ht="14.4" customHeight="1" x14ac:dyDescent="0.35">
      <c r="A7" s="88" t="s">
        <v>51</v>
      </c>
      <c r="B7" s="90"/>
      <c r="C7" s="90"/>
      <c r="D7" s="90"/>
      <c r="E7" s="90"/>
      <c r="F7" s="90"/>
      <c r="G7" s="90"/>
      <c r="H7" s="91"/>
      <c r="I7" s="92"/>
      <c r="J7" s="92"/>
      <c r="K7" s="95"/>
    </row>
    <row r="8" spans="1:11" ht="15.75" customHeight="1" x14ac:dyDescent="0.35">
      <c r="A8" s="24" t="s">
        <v>186</v>
      </c>
      <c r="B8" s="74"/>
      <c r="C8" s="74"/>
      <c r="D8" s="74"/>
      <c r="E8" s="74"/>
      <c r="F8" s="74"/>
      <c r="G8" s="74"/>
      <c r="H8" s="74"/>
      <c r="I8" s="74"/>
      <c r="J8" s="74"/>
      <c r="K8" s="96">
        <f>SUM(B8:J8)</f>
        <v>0</v>
      </c>
    </row>
    <row r="9" spans="1:11" ht="15.75" customHeight="1" x14ac:dyDescent="0.35">
      <c r="A9" s="24" t="s">
        <v>59</v>
      </c>
      <c r="B9" s="74"/>
      <c r="C9" s="74"/>
      <c r="D9" s="74"/>
      <c r="E9" s="74"/>
      <c r="F9" s="74"/>
      <c r="G9" s="74"/>
      <c r="H9" s="74"/>
      <c r="I9" s="74"/>
      <c r="J9" s="74"/>
      <c r="K9" s="96">
        <f t="shared" ref="K9:K19" si="0">SUM(B9:J9)</f>
        <v>0</v>
      </c>
    </row>
    <row r="10" spans="1:11" ht="15.75" customHeight="1" x14ac:dyDescent="0.35">
      <c r="A10" s="24" t="s">
        <v>197</v>
      </c>
      <c r="B10" s="74"/>
      <c r="C10" s="74"/>
      <c r="D10" s="74"/>
      <c r="E10" s="74"/>
      <c r="F10" s="74"/>
      <c r="G10" s="74"/>
      <c r="H10" s="74"/>
      <c r="I10" s="74"/>
      <c r="J10" s="74"/>
      <c r="K10" s="96">
        <f t="shared" si="0"/>
        <v>0</v>
      </c>
    </row>
    <row r="11" spans="1:11" ht="15.75" customHeight="1" x14ac:dyDescent="0.35">
      <c r="A11" s="24" t="s">
        <v>60</v>
      </c>
      <c r="B11" s="74"/>
      <c r="C11" s="74"/>
      <c r="D11" s="74"/>
      <c r="E11" s="74"/>
      <c r="F11" s="74"/>
      <c r="G11" s="74"/>
      <c r="H11" s="74"/>
      <c r="I11" s="74"/>
      <c r="J11" s="74"/>
      <c r="K11" s="96">
        <f t="shared" si="0"/>
        <v>0</v>
      </c>
    </row>
    <row r="12" spans="1:11" ht="15.75" customHeight="1" x14ac:dyDescent="0.35">
      <c r="A12" s="24" t="s">
        <v>61</v>
      </c>
      <c r="B12" s="74"/>
      <c r="C12" s="74"/>
      <c r="D12" s="74"/>
      <c r="E12" s="74"/>
      <c r="F12" s="74"/>
      <c r="G12" s="74"/>
      <c r="H12" s="74"/>
      <c r="I12" s="74"/>
      <c r="J12" s="74"/>
      <c r="K12" s="96">
        <f t="shared" si="0"/>
        <v>0</v>
      </c>
    </row>
    <row r="13" spans="1:11" ht="15.75" customHeight="1" x14ac:dyDescent="0.35">
      <c r="A13" s="24" t="s">
        <v>180</v>
      </c>
      <c r="B13" s="74"/>
      <c r="C13" s="74"/>
      <c r="D13" s="74"/>
      <c r="E13" s="74"/>
      <c r="F13" s="74"/>
      <c r="G13" s="74"/>
      <c r="H13" s="74"/>
      <c r="I13" s="74"/>
      <c r="J13" s="74"/>
      <c r="K13" s="96">
        <f t="shared" si="0"/>
        <v>0</v>
      </c>
    </row>
    <row r="14" spans="1:11" ht="15.75" customHeight="1" x14ac:dyDescent="0.35">
      <c r="A14" s="24" t="s">
        <v>62</v>
      </c>
      <c r="B14" s="74"/>
      <c r="C14" s="74"/>
      <c r="D14" s="74"/>
      <c r="E14" s="74"/>
      <c r="F14" s="74"/>
      <c r="G14" s="74"/>
      <c r="H14" s="74"/>
      <c r="I14" s="74"/>
      <c r="J14" s="74"/>
      <c r="K14" s="96">
        <f t="shared" si="0"/>
        <v>0</v>
      </c>
    </row>
    <row r="15" spans="1:11" ht="15.75" customHeight="1" x14ac:dyDescent="0.35">
      <c r="A15" s="24" t="s">
        <v>181</v>
      </c>
      <c r="B15" s="73"/>
      <c r="C15" s="74"/>
      <c r="D15" s="74"/>
      <c r="E15" s="74"/>
      <c r="F15" s="74"/>
      <c r="G15" s="74"/>
      <c r="H15" s="74"/>
      <c r="I15" s="74"/>
      <c r="J15" s="74"/>
      <c r="K15" s="96">
        <f>SUM(B15:J15)</f>
        <v>0</v>
      </c>
    </row>
    <row r="16" spans="1:11" ht="15.75" customHeight="1" x14ac:dyDescent="0.35">
      <c r="A16" s="24" t="s">
        <v>182</v>
      </c>
      <c r="B16" s="74"/>
      <c r="C16" s="74"/>
      <c r="D16" s="74"/>
      <c r="E16" s="74"/>
      <c r="F16" s="74"/>
      <c r="G16" s="74"/>
      <c r="H16" s="74"/>
      <c r="I16" s="74"/>
      <c r="J16" s="74"/>
      <c r="K16" s="96">
        <f t="shared" si="0"/>
        <v>0</v>
      </c>
    </row>
    <row r="17" spans="1:13" ht="15.75" customHeight="1" x14ac:dyDescent="0.35">
      <c r="A17" s="26" t="s">
        <v>198</v>
      </c>
      <c r="B17" s="75"/>
      <c r="C17" s="75"/>
      <c r="D17" s="75"/>
      <c r="E17" s="75"/>
      <c r="F17" s="75"/>
      <c r="G17" s="75"/>
      <c r="H17" s="75"/>
      <c r="I17" s="75"/>
      <c r="J17" s="75"/>
      <c r="K17" s="96">
        <f t="shared" si="0"/>
        <v>0</v>
      </c>
    </row>
    <row r="18" spans="1:13" ht="15.75" customHeight="1" x14ac:dyDescent="0.35">
      <c r="A18" s="24" t="s">
        <v>52</v>
      </c>
      <c r="B18" s="74"/>
      <c r="C18" s="74"/>
      <c r="D18" s="74"/>
      <c r="E18" s="74"/>
      <c r="F18" s="74"/>
      <c r="G18" s="74"/>
      <c r="H18" s="74"/>
      <c r="I18" s="74"/>
      <c r="J18" s="74"/>
      <c r="K18" s="96">
        <f t="shared" si="0"/>
        <v>0</v>
      </c>
    </row>
    <row r="19" spans="1:13" s="15" customFormat="1" ht="15" customHeight="1" x14ac:dyDescent="0.35">
      <c r="A19" s="89" t="s">
        <v>53</v>
      </c>
      <c r="B19" s="25">
        <f t="shared" ref="B19:J19" si="1">SUM(B8:B14)+SUM(B17:B18)</f>
        <v>0</v>
      </c>
      <c r="C19" s="25">
        <f t="shared" si="1"/>
        <v>0</v>
      </c>
      <c r="D19" s="25">
        <f t="shared" si="1"/>
        <v>0</v>
      </c>
      <c r="E19" s="25">
        <f t="shared" si="1"/>
        <v>0</v>
      </c>
      <c r="F19" s="25">
        <f t="shared" si="1"/>
        <v>0</v>
      </c>
      <c r="G19" s="25">
        <f t="shared" si="1"/>
        <v>0</v>
      </c>
      <c r="H19" s="25">
        <f t="shared" si="1"/>
        <v>0</v>
      </c>
      <c r="I19" s="25">
        <f t="shared" si="1"/>
        <v>0</v>
      </c>
      <c r="J19" s="25">
        <f t="shared" si="1"/>
        <v>0</v>
      </c>
      <c r="K19" s="97">
        <f t="shared" si="0"/>
        <v>0</v>
      </c>
    </row>
    <row r="20" spans="1:13" x14ac:dyDescent="0.35">
      <c r="A20" s="88" t="s">
        <v>54</v>
      </c>
      <c r="B20" s="33"/>
      <c r="C20" s="33"/>
      <c r="D20" s="33"/>
      <c r="E20" s="33"/>
      <c r="F20" s="33"/>
      <c r="G20" s="33"/>
      <c r="H20" s="33"/>
      <c r="I20" s="33"/>
      <c r="J20" s="33"/>
      <c r="K20" s="99"/>
    </row>
    <row r="21" spans="1:13" x14ac:dyDescent="0.35">
      <c r="A21" s="24" t="s">
        <v>64</v>
      </c>
      <c r="B21" s="73"/>
      <c r="C21" s="73"/>
      <c r="D21" s="73"/>
      <c r="E21" s="73"/>
      <c r="F21" s="73"/>
      <c r="G21" s="73"/>
      <c r="H21" s="73"/>
      <c r="I21" s="73"/>
      <c r="J21" s="73"/>
      <c r="K21" s="98">
        <f>SUM(B21:J21)</f>
        <v>0</v>
      </c>
    </row>
    <row r="22" spans="1:13" s="15" customFormat="1" x14ac:dyDescent="0.35">
      <c r="A22" s="32" t="s">
        <v>65</v>
      </c>
      <c r="B22" s="76"/>
      <c r="C22" s="76"/>
      <c r="D22" s="76"/>
      <c r="E22" s="76"/>
      <c r="F22" s="76"/>
      <c r="G22" s="76"/>
      <c r="H22" s="76"/>
      <c r="I22" s="76"/>
      <c r="J22" s="76"/>
      <c r="K22" s="96">
        <f>SUM(B22:J22)</f>
        <v>0</v>
      </c>
      <c r="L22" s="11"/>
      <c r="M22" s="11"/>
    </row>
    <row r="23" spans="1:13" s="15" customFormat="1" x14ac:dyDescent="0.35">
      <c r="A23" s="32" t="s">
        <v>66</v>
      </c>
      <c r="B23" s="76"/>
      <c r="C23" s="76"/>
      <c r="D23" s="76"/>
      <c r="E23" s="76"/>
      <c r="F23" s="76"/>
      <c r="G23" s="76"/>
      <c r="H23" s="76"/>
      <c r="I23" s="76"/>
      <c r="J23" s="76"/>
      <c r="K23" s="96">
        <f t="shared" ref="K23:K31" si="2">SUM(B23:J23)</f>
        <v>0</v>
      </c>
      <c r="L23" s="11"/>
      <c r="M23" s="11"/>
    </row>
    <row r="24" spans="1:13" s="15" customFormat="1" x14ac:dyDescent="0.35">
      <c r="A24" s="32" t="s">
        <v>67</v>
      </c>
      <c r="B24" s="76"/>
      <c r="C24" s="76"/>
      <c r="D24" s="76"/>
      <c r="E24" s="76"/>
      <c r="F24" s="76"/>
      <c r="G24" s="76"/>
      <c r="H24" s="76"/>
      <c r="I24" s="76"/>
      <c r="J24" s="76"/>
      <c r="K24" s="96">
        <f t="shared" si="2"/>
        <v>0</v>
      </c>
      <c r="L24" s="11"/>
      <c r="M24" s="11"/>
    </row>
    <row r="25" spans="1:13" x14ac:dyDescent="0.35">
      <c r="A25" s="24" t="s">
        <v>194</v>
      </c>
      <c r="B25" s="76"/>
      <c r="C25" s="76"/>
      <c r="D25" s="76"/>
      <c r="E25" s="76"/>
      <c r="F25" s="76"/>
      <c r="G25" s="76"/>
      <c r="H25" s="76"/>
      <c r="I25" s="76"/>
      <c r="J25" s="76"/>
      <c r="K25" s="96">
        <f t="shared" si="2"/>
        <v>0</v>
      </c>
    </row>
    <row r="26" spans="1:13" s="15" customFormat="1" x14ac:dyDescent="0.35">
      <c r="A26" s="24" t="s">
        <v>195</v>
      </c>
      <c r="B26" s="76"/>
      <c r="C26" s="76"/>
      <c r="D26" s="76"/>
      <c r="E26" s="76"/>
      <c r="F26" s="76"/>
      <c r="G26" s="76"/>
      <c r="H26" s="76"/>
      <c r="I26" s="76"/>
      <c r="J26" s="76"/>
      <c r="K26" s="96">
        <f t="shared" si="2"/>
        <v>0</v>
      </c>
      <c r="L26" s="11"/>
      <c r="M26" s="11"/>
    </row>
    <row r="27" spans="1:13" s="15" customFormat="1" x14ac:dyDescent="0.35">
      <c r="A27" s="24" t="s">
        <v>68</v>
      </c>
      <c r="B27" s="76"/>
      <c r="C27" s="76"/>
      <c r="D27" s="76"/>
      <c r="E27" s="76"/>
      <c r="F27" s="76"/>
      <c r="G27" s="76"/>
      <c r="H27" s="76"/>
      <c r="I27" s="76"/>
      <c r="J27" s="76"/>
      <c r="K27" s="96">
        <f t="shared" si="2"/>
        <v>0</v>
      </c>
      <c r="L27" s="11"/>
      <c r="M27" s="11"/>
    </row>
    <row r="28" spans="1:13" s="15" customFormat="1" x14ac:dyDescent="0.35">
      <c r="A28" s="24" t="s">
        <v>193</v>
      </c>
      <c r="B28" s="76"/>
      <c r="C28" s="76"/>
      <c r="D28" s="76"/>
      <c r="E28" s="76"/>
      <c r="F28" s="76"/>
      <c r="G28" s="76"/>
      <c r="H28" s="76"/>
      <c r="I28" s="76"/>
      <c r="J28" s="76"/>
      <c r="K28" s="96">
        <f t="shared" si="2"/>
        <v>0</v>
      </c>
      <c r="L28" s="11"/>
      <c r="M28" s="11"/>
    </row>
    <row r="29" spans="1:13" s="15" customFormat="1" x14ac:dyDescent="0.35">
      <c r="A29" s="24" t="s">
        <v>192</v>
      </c>
      <c r="B29" s="76"/>
      <c r="C29" s="76"/>
      <c r="D29" s="76"/>
      <c r="E29" s="76"/>
      <c r="F29" s="76"/>
      <c r="G29" s="76"/>
      <c r="H29" s="76"/>
      <c r="I29" s="76"/>
      <c r="J29" s="76"/>
      <c r="K29" s="96">
        <f t="shared" si="2"/>
        <v>0</v>
      </c>
      <c r="L29" s="11"/>
      <c r="M29" s="11"/>
    </row>
    <row r="30" spans="1:13" x14ac:dyDescent="0.35">
      <c r="A30" s="24" t="s">
        <v>185</v>
      </c>
      <c r="B30" s="76"/>
      <c r="C30" s="76"/>
      <c r="D30" s="76"/>
      <c r="E30" s="76"/>
      <c r="F30" s="76"/>
      <c r="G30" s="76"/>
      <c r="H30" s="76"/>
      <c r="I30" s="76"/>
      <c r="J30" s="76"/>
      <c r="K30" s="96">
        <f t="shared" si="2"/>
        <v>0</v>
      </c>
    </row>
    <row r="31" spans="1:13" x14ac:dyDescent="0.35">
      <c r="A31" s="24" t="s">
        <v>55</v>
      </c>
      <c r="B31" s="76"/>
      <c r="C31" s="76"/>
      <c r="D31" s="76"/>
      <c r="E31" s="76"/>
      <c r="F31" s="76"/>
      <c r="G31" s="76"/>
      <c r="H31" s="76"/>
      <c r="I31" s="76"/>
      <c r="J31" s="76"/>
      <c r="K31" s="96">
        <f t="shared" si="2"/>
        <v>0</v>
      </c>
    </row>
    <row r="32" spans="1:13" ht="15" customHeight="1" x14ac:dyDescent="0.35">
      <c r="A32" s="93" t="s">
        <v>196</v>
      </c>
      <c r="B32" s="25">
        <f t="shared" ref="B32:J32" si="3">B21+SUM(B25:B31)</f>
        <v>0</v>
      </c>
      <c r="C32" s="25">
        <f t="shared" si="3"/>
        <v>0</v>
      </c>
      <c r="D32" s="25">
        <f t="shared" si="3"/>
        <v>0</v>
      </c>
      <c r="E32" s="25">
        <f t="shared" si="3"/>
        <v>0</v>
      </c>
      <c r="F32" s="25">
        <f t="shared" si="3"/>
        <v>0</v>
      </c>
      <c r="G32" s="25">
        <f t="shared" si="3"/>
        <v>0</v>
      </c>
      <c r="H32" s="25">
        <f t="shared" si="3"/>
        <v>0</v>
      </c>
      <c r="I32" s="25">
        <f t="shared" si="3"/>
        <v>0</v>
      </c>
      <c r="J32" s="25">
        <f t="shared" si="3"/>
        <v>0</v>
      </c>
      <c r="K32" s="97">
        <f t="shared" ref="K32" si="4">SUM(B32:J32)</f>
        <v>0</v>
      </c>
    </row>
    <row r="33" spans="1:12" ht="22.5" customHeight="1" thickBot="1" x14ac:dyDescent="0.4">
      <c r="A33" s="15"/>
      <c r="I33" s="14"/>
      <c r="J33" s="14"/>
    </row>
    <row r="34" spans="1:12" s="15" customFormat="1" ht="20.25" customHeight="1" x14ac:dyDescent="0.35">
      <c r="A34" s="27" t="s">
        <v>56</v>
      </c>
      <c r="B34" s="28">
        <f t="shared" ref="B34:J34" si="5">B19-B32</f>
        <v>0</v>
      </c>
      <c r="C34" s="28">
        <f t="shared" si="5"/>
        <v>0</v>
      </c>
      <c r="D34" s="28">
        <f t="shared" si="5"/>
        <v>0</v>
      </c>
      <c r="E34" s="28">
        <f t="shared" si="5"/>
        <v>0</v>
      </c>
      <c r="F34" s="28">
        <f t="shared" si="5"/>
        <v>0</v>
      </c>
      <c r="G34" s="28">
        <f t="shared" si="5"/>
        <v>0</v>
      </c>
      <c r="H34" s="28">
        <f t="shared" si="5"/>
        <v>0</v>
      </c>
      <c r="I34" s="28">
        <f t="shared" si="5"/>
        <v>0</v>
      </c>
      <c r="J34" s="29">
        <f t="shared" si="5"/>
        <v>0</v>
      </c>
      <c r="K34" s="16"/>
      <c r="L34" s="14"/>
    </row>
    <row r="35" spans="1:12" s="15" customFormat="1" ht="20.25" customHeight="1" thickBot="1" x14ac:dyDescent="0.4">
      <c r="A35" s="17" t="s">
        <v>57</v>
      </c>
      <c r="B35" s="18">
        <f>SUM($B34:B34)</f>
        <v>0</v>
      </c>
      <c r="C35" s="18">
        <f>SUM($B34:C34)</f>
        <v>0</v>
      </c>
      <c r="D35" s="18">
        <f>SUM($B34:D34)</f>
        <v>0</v>
      </c>
      <c r="E35" s="18">
        <f>SUM($B34:E34)</f>
        <v>0</v>
      </c>
      <c r="F35" s="18">
        <f>SUM($B34:F34)</f>
        <v>0</v>
      </c>
      <c r="G35" s="18">
        <f>SUM($B34:G34)</f>
        <v>0</v>
      </c>
      <c r="H35" s="18">
        <f>SUM($B34:H34)</f>
        <v>0</v>
      </c>
      <c r="I35" s="18">
        <f>SUM($B34:I34)</f>
        <v>0</v>
      </c>
      <c r="J35" s="19">
        <f>SUM($B34:J34)</f>
        <v>0</v>
      </c>
      <c r="K35" s="13"/>
      <c r="L35" s="14"/>
    </row>
    <row r="36" spans="1:12" ht="12.75" customHeight="1" x14ac:dyDescent="0.35">
      <c r="L36" s="14"/>
    </row>
    <row r="37" spans="1:12" ht="18.75" customHeight="1" x14ac:dyDescent="0.35">
      <c r="A37" s="30" t="s">
        <v>58</v>
      </c>
      <c r="B37" s="31"/>
      <c r="C37" s="31"/>
      <c r="D37" s="31"/>
      <c r="E37" s="31"/>
      <c r="F37" s="31"/>
      <c r="G37" s="31"/>
      <c r="H37" s="31"/>
      <c r="I37" s="31"/>
      <c r="J37" s="31"/>
      <c r="K37" s="11"/>
    </row>
    <row r="38" spans="1:12" ht="12.75" customHeight="1" x14ac:dyDescent="0.35">
      <c r="B38" s="20" t="str">
        <f t="shared" ref="B38:J38" si="6">B6</f>
        <v>0-7 days</v>
      </c>
      <c r="C38" s="20" t="str">
        <f t="shared" si="6"/>
        <v>8-30 days</v>
      </c>
      <c r="D38" s="20" t="str">
        <f t="shared" si="6"/>
        <v>1-3 mths</v>
      </c>
      <c r="E38" s="20" t="str">
        <f t="shared" si="6"/>
        <v>3-6 mths</v>
      </c>
      <c r="F38" s="20" t="str">
        <f t="shared" si="6"/>
        <v>6-9 mths</v>
      </c>
      <c r="G38" s="20" t="str">
        <f t="shared" si="6"/>
        <v>9-12 mths</v>
      </c>
      <c r="H38" s="20" t="str">
        <f t="shared" si="6"/>
        <v>1-2 yrs</v>
      </c>
      <c r="I38" s="20" t="str">
        <f t="shared" si="6"/>
        <v>2-5 yrs</v>
      </c>
      <c r="J38" s="20" t="str">
        <f t="shared" si="6"/>
        <v xml:space="preserve"> &gt; 5 yrs</v>
      </c>
    </row>
    <row r="39" spans="1:12" ht="14.4" customHeight="1" x14ac:dyDescent="0.35">
      <c r="A39" s="11" t="s">
        <v>56</v>
      </c>
      <c r="B39" s="33">
        <f>B34</f>
        <v>0</v>
      </c>
      <c r="C39" s="33">
        <f t="shared" ref="C39:J40" si="7">C34</f>
        <v>0</v>
      </c>
      <c r="D39" s="33">
        <f t="shared" si="7"/>
        <v>0</v>
      </c>
      <c r="E39" s="33">
        <f t="shared" si="7"/>
        <v>0</v>
      </c>
      <c r="F39" s="33">
        <f t="shared" si="7"/>
        <v>0</v>
      </c>
      <c r="G39" s="33">
        <f t="shared" si="7"/>
        <v>0</v>
      </c>
      <c r="H39" s="33">
        <f t="shared" si="7"/>
        <v>0</v>
      </c>
      <c r="I39" s="33">
        <f t="shared" si="7"/>
        <v>0</v>
      </c>
      <c r="J39" s="33">
        <f t="shared" si="7"/>
        <v>0</v>
      </c>
    </row>
    <row r="40" spans="1:12" ht="14.4" customHeight="1" x14ac:dyDescent="0.35">
      <c r="A40" s="11" t="s">
        <v>57</v>
      </c>
      <c r="B40" s="33">
        <f>B35</f>
        <v>0</v>
      </c>
      <c r="C40" s="33">
        <f t="shared" si="7"/>
        <v>0</v>
      </c>
      <c r="D40" s="33">
        <f t="shared" si="7"/>
        <v>0</v>
      </c>
      <c r="E40" s="33">
        <f t="shared" si="7"/>
        <v>0</v>
      </c>
      <c r="F40" s="33">
        <f t="shared" si="7"/>
        <v>0</v>
      </c>
      <c r="G40" s="33">
        <f t="shared" si="7"/>
        <v>0</v>
      </c>
      <c r="H40" s="33">
        <f t="shared" si="7"/>
        <v>0</v>
      </c>
      <c r="I40" s="33">
        <f t="shared" si="7"/>
        <v>0</v>
      </c>
      <c r="J40" s="33">
        <f t="shared" si="7"/>
        <v>0</v>
      </c>
    </row>
    <row r="41" spans="1:12" ht="12.75" customHeight="1" x14ac:dyDescent="0.35"/>
    <row r="42" spans="1:12" ht="12.75" customHeight="1" x14ac:dyDescent="0.35"/>
    <row r="43" spans="1:12" ht="12.75" customHeight="1" x14ac:dyDescent="0.35"/>
    <row r="44" spans="1:12" ht="12.75" customHeight="1" x14ac:dyDescent="0.35"/>
  </sheetData>
  <sheetProtection algorithmName="SHA-512" hashValue="vZ1KgEx+I7OfTlzV4wCuauwmJ9MSK9V0R1WKrJspOP5qGpsngUsugN+G2o04JiksQ7Kc1hCRa0b2WGlCThEmqg==" saltValue="omdiq7Hm1ozrU8ZoieA3hg==" spinCount="100000" sheet="1" objects="1" scenarios="1"/>
  <mergeCells count="2">
    <mergeCell ref="E2:I2"/>
    <mergeCell ref="E1:I1"/>
  </mergeCells>
  <conditionalFormatting sqref="D1">
    <cfRule type="containsText" dxfId="6" priority="2" operator="containsText" text="TRUE">
      <formula>NOT(ISERROR(SEARCH("TRUE",D1)))</formula>
    </cfRule>
    <cfRule type="containsText" dxfId="5" priority="7" operator="containsText" text="FALSE">
      <formula>NOT(ISERROR(SEARCH("FALSE",D1)))</formula>
    </cfRule>
  </conditionalFormatting>
  <conditionalFormatting sqref="D1">
    <cfRule type="containsText" dxfId="4" priority="6" operator="containsText" text="FALSE">
      <formula>NOT(ISERROR(SEARCH("FALSE",D1)))</formula>
    </cfRule>
  </conditionalFormatting>
  <conditionalFormatting sqref="D2">
    <cfRule type="containsText" dxfId="3" priority="1" operator="containsText" text="TRUE">
      <formula>NOT(ISERROR(SEARCH("TRUE",D2)))</formula>
    </cfRule>
    <cfRule type="containsText" dxfId="2" priority="5" operator="containsText" text="FALSE">
      <formula>NOT(ISERROR(SEARCH("FALSE",D2)))</formula>
    </cfRule>
  </conditionalFormatting>
  <conditionalFormatting sqref="E2:I2">
    <cfRule type="containsText" dxfId="1" priority="4" operator="containsText" text="Please select your institution on the Cover Page.">
      <formula>NOT(ISERROR(SEARCH("Please select your institution on the Cover Page.",E2)))</formula>
    </cfRule>
  </conditionalFormatting>
  <conditionalFormatting sqref="E1:I1">
    <cfRule type="containsText" dxfId="0" priority="3" operator="containsText" text="Please ensure that the correct date is selected.">
      <formula>NOT(ISERROR(SEARCH("Please ensure that the correct date is selected.",E1)))</formula>
    </cfRule>
  </conditionalFormatting>
  <printOptions horizontalCentered="1" verticalCentered="1"/>
  <pageMargins left="0.25" right="0.25" top="0.25" bottom="0.25" header="0.25" footer="0.25"/>
  <pageSetup paperSize="9" scale="52" orientation="landscape" r:id="rId1"/>
  <headerFooter alignWithMargins="0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M37"/>
  <sheetViews>
    <sheetView zoomScaleNormal="100"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A15" sqref="A15"/>
    </sheetView>
  </sheetViews>
  <sheetFormatPr defaultColWidth="9.08984375" defaultRowHeight="14.5" x14ac:dyDescent="0.35"/>
  <cols>
    <col min="1" max="1" width="33.6328125" style="52" customWidth="1"/>
    <col min="2" max="13" width="11.54296875" style="52" customWidth="1"/>
    <col min="14" max="16384" width="9.08984375" style="52"/>
  </cols>
  <sheetData>
    <row r="1" spans="1:13" ht="18.5" x14ac:dyDescent="0.45">
      <c r="A1" s="138" t="s">
        <v>41</v>
      </c>
    </row>
    <row r="2" spans="1:13" x14ac:dyDescent="0.35">
      <c r="A2" s="139" t="s">
        <v>42</v>
      </c>
    </row>
    <row r="3" spans="1:13" x14ac:dyDescent="0.35">
      <c r="A3" s="139"/>
    </row>
    <row r="4" spans="1:13" ht="18.5" x14ac:dyDescent="0.45">
      <c r="A4" s="140" t="s">
        <v>188</v>
      </c>
    </row>
    <row r="5" spans="1:13" x14ac:dyDescent="0.35">
      <c r="A5" s="150"/>
    </row>
    <row r="6" spans="1:13" ht="30" customHeight="1" x14ac:dyDescent="0.35">
      <c r="A6" s="196" t="s">
        <v>253</v>
      </c>
      <c r="B6" s="193" t="s">
        <v>2</v>
      </c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5"/>
    </row>
    <row r="7" spans="1:13" x14ac:dyDescent="0.35">
      <c r="A7" s="197"/>
      <c r="B7" s="189" t="s">
        <v>13</v>
      </c>
      <c r="C7" s="190"/>
      <c r="D7" s="189" t="s">
        <v>14</v>
      </c>
      <c r="E7" s="190"/>
      <c r="F7" s="189" t="s">
        <v>15</v>
      </c>
      <c r="G7" s="190"/>
      <c r="H7" s="189" t="s">
        <v>16</v>
      </c>
      <c r="I7" s="190"/>
      <c r="J7" s="189" t="s">
        <v>17</v>
      </c>
      <c r="K7" s="190"/>
      <c r="L7" s="191" t="s">
        <v>18</v>
      </c>
      <c r="M7" s="192"/>
    </row>
    <row r="8" spans="1:13" x14ac:dyDescent="0.35">
      <c r="A8" s="198"/>
      <c r="B8" s="126" t="s">
        <v>1</v>
      </c>
      <c r="C8" s="128" t="s">
        <v>12</v>
      </c>
      <c r="D8" s="126" t="s">
        <v>1</v>
      </c>
      <c r="E8" s="128" t="s">
        <v>12</v>
      </c>
      <c r="F8" s="126" t="s">
        <v>1</v>
      </c>
      <c r="G8" s="128" t="s">
        <v>12</v>
      </c>
      <c r="H8" s="126" t="s">
        <v>1</v>
      </c>
      <c r="I8" s="128" t="s">
        <v>12</v>
      </c>
      <c r="J8" s="126" t="s">
        <v>1</v>
      </c>
      <c r="K8" s="128" t="s">
        <v>12</v>
      </c>
      <c r="L8" s="126" t="s">
        <v>1</v>
      </c>
      <c r="M8" s="128" t="s">
        <v>12</v>
      </c>
    </row>
    <row r="9" spans="1:13" x14ac:dyDescent="0.35">
      <c r="A9" s="72" t="s">
        <v>341</v>
      </c>
      <c r="B9" s="100"/>
      <c r="C9" s="141" t="e">
        <f>B9/$M$35</f>
        <v>#DIV/0!</v>
      </c>
      <c r="D9" s="100"/>
      <c r="E9" s="141" t="e">
        <f>D9/$M$35</f>
        <v>#DIV/0!</v>
      </c>
      <c r="F9" s="100"/>
      <c r="G9" s="141" t="e">
        <f>F9/$M$35</f>
        <v>#DIV/0!</v>
      </c>
      <c r="H9" s="100"/>
      <c r="I9" s="141" t="e">
        <f>H9/$M$35</f>
        <v>#DIV/0!</v>
      </c>
      <c r="J9" s="100"/>
      <c r="K9" s="141" t="e">
        <f>J9/$M$35</f>
        <v>#DIV/0!</v>
      </c>
      <c r="L9" s="151">
        <f>B9+D9+F9+H9+J9</f>
        <v>0</v>
      </c>
      <c r="M9" s="142" t="e">
        <f>L9/$M$35</f>
        <v>#DIV/0!</v>
      </c>
    </row>
    <row r="10" spans="1:13" x14ac:dyDescent="0.35">
      <c r="A10" s="72" t="s">
        <v>342</v>
      </c>
      <c r="B10" s="100"/>
      <c r="C10" s="141" t="e">
        <f t="shared" ref="C10:C33" si="0">B10/$M$35</f>
        <v>#DIV/0!</v>
      </c>
      <c r="D10" s="100"/>
      <c r="E10" s="141" t="e">
        <f t="shared" ref="E10:E33" si="1">D10/$M$35</f>
        <v>#DIV/0!</v>
      </c>
      <c r="F10" s="100"/>
      <c r="G10" s="141" t="e">
        <f t="shared" ref="G10:G33" si="2">F10/$M$35</f>
        <v>#DIV/0!</v>
      </c>
      <c r="H10" s="100"/>
      <c r="I10" s="141" t="e">
        <f t="shared" ref="I10:I33" si="3">H10/$M$35</f>
        <v>#DIV/0!</v>
      </c>
      <c r="J10" s="100"/>
      <c r="K10" s="141" t="e">
        <f t="shared" ref="K10:K33" si="4">J10/$M$35</f>
        <v>#DIV/0!</v>
      </c>
      <c r="L10" s="151">
        <f t="shared" ref="L10:L33" si="5">B10+D10+F10+H10+J10</f>
        <v>0</v>
      </c>
      <c r="M10" s="143" t="e">
        <f t="shared" ref="M10:M33" si="6">L10/$M$35</f>
        <v>#DIV/0!</v>
      </c>
    </row>
    <row r="11" spans="1:13" x14ac:dyDescent="0.35">
      <c r="A11" s="72" t="s">
        <v>343</v>
      </c>
      <c r="B11" s="100"/>
      <c r="C11" s="141" t="e">
        <f t="shared" si="0"/>
        <v>#DIV/0!</v>
      </c>
      <c r="D11" s="100"/>
      <c r="E11" s="141" t="e">
        <f t="shared" si="1"/>
        <v>#DIV/0!</v>
      </c>
      <c r="F11" s="100"/>
      <c r="G11" s="141" t="e">
        <f t="shared" si="2"/>
        <v>#DIV/0!</v>
      </c>
      <c r="H11" s="100"/>
      <c r="I11" s="141" t="e">
        <f t="shared" si="3"/>
        <v>#DIV/0!</v>
      </c>
      <c r="J11" s="100"/>
      <c r="K11" s="141" t="e">
        <f t="shared" si="4"/>
        <v>#DIV/0!</v>
      </c>
      <c r="L11" s="151">
        <f t="shared" si="5"/>
        <v>0</v>
      </c>
      <c r="M11" s="143" t="e">
        <f t="shared" si="6"/>
        <v>#DIV/0!</v>
      </c>
    </row>
    <row r="12" spans="1:13" x14ac:dyDescent="0.35">
      <c r="A12" s="72" t="s">
        <v>291</v>
      </c>
      <c r="B12" s="100"/>
      <c r="C12" s="141" t="e">
        <f t="shared" si="0"/>
        <v>#DIV/0!</v>
      </c>
      <c r="D12" s="100"/>
      <c r="E12" s="141" t="e">
        <f t="shared" si="1"/>
        <v>#DIV/0!</v>
      </c>
      <c r="F12" s="100"/>
      <c r="G12" s="141" t="e">
        <f t="shared" si="2"/>
        <v>#DIV/0!</v>
      </c>
      <c r="H12" s="100"/>
      <c r="I12" s="141" t="e">
        <f t="shared" si="3"/>
        <v>#DIV/0!</v>
      </c>
      <c r="J12" s="100"/>
      <c r="K12" s="141" t="e">
        <f t="shared" si="4"/>
        <v>#DIV/0!</v>
      </c>
      <c r="L12" s="151">
        <f t="shared" si="5"/>
        <v>0</v>
      </c>
      <c r="M12" s="143" t="e">
        <f t="shared" si="6"/>
        <v>#DIV/0!</v>
      </c>
    </row>
    <row r="13" spans="1:13" x14ac:dyDescent="0.35">
      <c r="A13" s="72" t="s">
        <v>3</v>
      </c>
      <c r="B13" s="100"/>
      <c r="C13" s="141" t="e">
        <f t="shared" si="0"/>
        <v>#DIV/0!</v>
      </c>
      <c r="D13" s="100"/>
      <c r="E13" s="141" t="e">
        <f t="shared" si="1"/>
        <v>#DIV/0!</v>
      </c>
      <c r="F13" s="100"/>
      <c r="G13" s="141" t="e">
        <f t="shared" si="2"/>
        <v>#DIV/0!</v>
      </c>
      <c r="H13" s="100"/>
      <c r="I13" s="141" t="e">
        <f t="shared" si="3"/>
        <v>#DIV/0!</v>
      </c>
      <c r="J13" s="100"/>
      <c r="K13" s="141" t="e">
        <f t="shared" si="4"/>
        <v>#DIV/0!</v>
      </c>
      <c r="L13" s="151">
        <f t="shared" si="5"/>
        <v>0</v>
      </c>
      <c r="M13" s="143" t="e">
        <f t="shared" si="6"/>
        <v>#DIV/0!</v>
      </c>
    </row>
    <row r="14" spans="1:13" x14ac:dyDescent="0.35">
      <c r="A14" s="72" t="s">
        <v>4</v>
      </c>
      <c r="B14" s="100"/>
      <c r="C14" s="141" t="e">
        <f t="shared" si="0"/>
        <v>#DIV/0!</v>
      </c>
      <c r="D14" s="100"/>
      <c r="E14" s="141" t="e">
        <f t="shared" si="1"/>
        <v>#DIV/0!</v>
      </c>
      <c r="F14" s="100"/>
      <c r="G14" s="141" t="e">
        <f t="shared" si="2"/>
        <v>#DIV/0!</v>
      </c>
      <c r="H14" s="100"/>
      <c r="I14" s="141" t="e">
        <f t="shared" si="3"/>
        <v>#DIV/0!</v>
      </c>
      <c r="J14" s="100"/>
      <c r="K14" s="141" t="e">
        <f t="shared" si="4"/>
        <v>#DIV/0!</v>
      </c>
      <c r="L14" s="151">
        <f t="shared" si="5"/>
        <v>0</v>
      </c>
      <c r="M14" s="143" t="e">
        <f t="shared" si="6"/>
        <v>#DIV/0!</v>
      </c>
    </row>
    <row r="15" spans="1:13" x14ac:dyDescent="0.35">
      <c r="A15" s="72" t="s">
        <v>5</v>
      </c>
      <c r="B15" s="100"/>
      <c r="C15" s="141" t="e">
        <f t="shared" si="0"/>
        <v>#DIV/0!</v>
      </c>
      <c r="D15" s="100"/>
      <c r="E15" s="141" t="e">
        <f t="shared" si="1"/>
        <v>#DIV/0!</v>
      </c>
      <c r="F15" s="100"/>
      <c r="G15" s="141" t="e">
        <f t="shared" si="2"/>
        <v>#DIV/0!</v>
      </c>
      <c r="H15" s="100"/>
      <c r="I15" s="141" t="e">
        <f t="shared" si="3"/>
        <v>#DIV/0!</v>
      </c>
      <c r="J15" s="100"/>
      <c r="K15" s="141" t="e">
        <f t="shared" si="4"/>
        <v>#DIV/0!</v>
      </c>
      <c r="L15" s="151">
        <f t="shared" si="5"/>
        <v>0</v>
      </c>
      <c r="M15" s="143" t="e">
        <f t="shared" si="6"/>
        <v>#DIV/0!</v>
      </c>
    </row>
    <row r="16" spans="1:13" x14ac:dyDescent="0.35">
      <c r="A16" s="72" t="s">
        <v>6</v>
      </c>
      <c r="B16" s="100"/>
      <c r="C16" s="141" t="e">
        <f t="shared" si="0"/>
        <v>#DIV/0!</v>
      </c>
      <c r="D16" s="100"/>
      <c r="E16" s="141" t="e">
        <f t="shared" si="1"/>
        <v>#DIV/0!</v>
      </c>
      <c r="F16" s="100"/>
      <c r="G16" s="141" t="e">
        <f t="shared" si="2"/>
        <v>#DIV/0!</v>
      </c>
      <c r="H16" s="100"/>
      <c r="I16" s="141" t="e">
        <f t="shared" si="3"/>
        <v>#DIV/0!</v>
      </c>
      <c r="J16" s="100"/>
      <c r="K16" s="141" t="e">
        <f t="shared" si="4"/>
        <v>#DIV/0!</v>
      </c>
      <c r="L16" s="151">
        <f t="shared" si="5"/>
        <v>0</v>
      </c>
      <c r="M16" s="143" t="e">
        <f t="shared" si="6"/>
        <v>#DIV/0!</v>
      </c>
    </row>
    <row r="17" spans="1:13" x14ac:dyDescent="0.35">
      <c r="A17" s="72" t="s">
        <v>7</v>
      </c>
      <c r="B17" s="100"/>
      <c r="C17" s="141" t="e">
        <f t="shared" si="0"/>
        <v>#DIV/0!</v>
      </c>
      <c r="D17" s="100"/>
      <c r="E17" s="141" t="e">
        <f t="shared" si="1"/>
        <v>#DIV/0!</v>
      </c>
      <c r="F17" s="100"/>
      <c r="G17" s="141" t="e">
        <f t="shared" si="2"/>
        <v>#DIV/0!</v>
      </c>
      <c r="H17" s="100"/>
      <c r="I17" s="141" t="e">
        <f t="shared" si="3"/>
        <v>#DIV/0!</v>
      </c>
      <c r="J17" s="100"/>
      <c r="K17" s="141" t="e">
        <f t="shared" si="4"/>
        <v>#DIV/0!</v>
      </c>
      <c r="L17" s="151">
        <f t="shared" si="5"/>
        <v>0</v>
      </c>
      <c r="M17" s="143" t="e">
        <f t="shared" si="6"/>
        <v>#DIV/0!</v>
      </c>
    </row>
    <row r="18" spans="1:13" x14ac:dyDescent="0.35">
      <c r="A18" s="72" t="s">
        <v>8</v>
      </c>
      <c r="B18" s="100"/>
      <c r="C18" s="141" t="e">
        <f t="shared" si="0"/>
        <v>#DIV/0!</v>
      </c>
      <c r="D18" s="100"/>
      <c r="E18" s="141" t="e">
        <f t="shared" si="1"/>
        <v>#DIV/0!</v>
      </c>
      <c r="F18" s="100"/>
      <c r="G18" s="141" t="e">
        <f t="shared" si="2"/>
        <v>#DIV/0!</v>
      </c>
      <c r="H18" s="100"/>
      <c r="I18" s="141" t="e">
        <f t="shared" si="3"/>
        <v>#DIV/0!</v>
      </c>
      <c r="J18" s="100"/>
      <c r="K18" s="141" t="e">
        <f t="shared" si="4"/>
        <v>#DIV/0!</v>
      </c>
      <c r="L18" s="151">
        <f t="shared" si="5"/>
        <v>0</v>
      </c>
      <c r="M18" s="143" t="e">
        <f t="shared" si="6"/>
        <v>#DIV/0!</v>
      </c>
    </row>
    <row r="19" spans="1:13" x14ac:dyDescent="0.35">
      <c r="A19" s="72" t="s">
        <v>9</v>
      </c>
      <c r="B19" s="100"/>
      <c r="C19" s="141" t="e">
        <f t="shared" si="0"/>
        <v>#DIV/0!</v>
      </c>
      <c r="D19" s="100"/>
      <c r="E19" s="141" t="e">
        <f t="shared" si="1"/>
        <v>#DIV/0!</v>
      </c>
      <c r="F19" s="100"/>
      <c r="G19" s="141" t="e">
        <f t="shared" si="2"/>
        <v>#DIV/0!</v>
      </c>
      <c r="H19" s="100"/>
      <c r="I19" s="141" t="e">
        <f t="shared" si="3"/>
        <v>#DIV/0!</v>
      </c>
      <c r="J19" s="100"/>
      <c r="K19" s="141" t="e">
        <f t="shared" si="4"/>
        <v>#DIV/0!</v>
      </c>
      <c r="L19" s="151">
        <f t="shared" si="5"/>
        <v>0</v>
      </c>
      <c r="M19" s="143" t="e">
        <f t="shared" si="6"/>
        <v>#DIV/0!</v>
      </c>
    </row>
    <row r="20" spans="1:13" x14ac:dyDescent="0.35">
      <c r="A20" s="72" t="s">
        <v>10</v>
      </c>
      <c r="B20" s="100"/>
      <c r="C20" s="141" t="e">
        <f t="shared" si="0"/>
        <v>#DIV/0!</v>
      </c>
      <c r="D20" s="100"/>
      <c r="E20" s="141" t="e">
        <f t="shared" si="1"/>
        <v>#DIV/0!</v>
      </c>
      <c r="F20" s="100"/>
      <c r="G20" s="141" t="e">
        <f t="shared" si="2"/>
        <v>#DIV/0!</v>
      </c>
      <c r="H20" s="100"/>
      <c r="I20" s="141" t="e">
        <f t="shared" si="3"/>
        <v>#DIV/0!</v>
      </c>
      <c r="J20" s="100"/>
      <c r="K20" s="141" t="e">
        <f t="shared" si="4"/>
        <v>#DIV/0!</v>
      </c>
      <c r="L20" s="151">
        <f t="shared" si="5"/>
        <v>0</v>
      </c>
      <c r="M20" s="143" t="e">
        <f t="shared" si="6"/>
        <v>#DIV/0!</v>
      </c>
    </row>
    <row r="21" spans="1:13" x14ac:dyDescent="0.35">
      <c r="A21" s="72" t="s">
        <v>200</v>
      </c>
      <c r="B21" s="100"/>
      <c r="C21" s="141" t="e">
        <f t="shared" si="0"/>
        <v>#DIV/0!</v>
      </c>
      <c r="D21" s="100"/>
      <c r="E21" s="141" t="e">
        <f t="shared" si="1"/>
        <v>#DIV/0!</v>
      </c>
      <c r="F21" s="100"/>
      <c r="G21" s="141" t="e">
        <f t="shared" si="2"/>
        <v>#DIV/0!</v>
      </c>
      <c r="H21" s="100"/>
      <c r="I21" s="141" t="e">
        <f t="shared" si="3"/>
        <v>#DIV/0!</v>
      </c>
      <c r="J21" s="100"/>
      <c r="K21" s="141" t="e">
        <f t="shared" si="4"/>
        <v>#DIV/0!</v>
      </c>
      <c r="L21" s="151">
        <f t="shared" si="5"/>
        <v>0</v>
      </c>
      <c r="M21" s="143" t="e">
        <f t="shared" si="6"/>
        <v>#DIV/0!</v>
      </c>
    </row>
    <row r="22" spans="1:13" x14ac:dyDescent="0.35">
      <c r="A22" s="72" t="s">
        <v>201</v>
      </c>
      <c r="B22" s="100"/>
      <c r="C22" s="141" t="e">
        <f t="shared" si="0"/>
        <v>#DIV/0!</v>
      </c>
      <c r="D22" s="100"/>
      <c r="E22" s="141" t="e">
        <f t="shared" si="1"/>
        <v>#DIV/0!</v>
      </c>
      <c r="F22" s="100"/>
      <c r="G22" s="141" t="e">
        <f t="shared" si="2"/>
        <v>#DIV/0!</v>
      </c>
      <c r="H22" s="100"/>
      <c r="I22" s="141" t="e">
        <f t="shared" si="3"/>
        <v>#DIV/0!</v>
      </c>
      <c r="J22" s="100"/>
      <c r="K22" s="141" t="e">
        <f t="shared" si="4"/>
        <v>#DIV/0!</v>
      </c>
      <c r="L22" s="151">
        <f t="shared" si="5"/>
        <v>0</v>
      </c>
      <c r="M22" s="143" t="e">
        <f t="shared" si="6"/>
        <v>#DIV/0!</v>
      </c>
    </row>
    <row r="23" spans="1:13" x14ac:dyDescent="0.35">
      <c r="A23" s="72" t="s">
        <v>202</v>
      </c>
      <c r="B23" s="100"/>
      <c r="C23" s="141" t="e">
        <f t="shared" si="0"/>
        <v>#DIV/0!</v>
      </c>
      <c r="D23" s="100"/>
      <c r="E23" s="141" t="e">
        <f t="shared" si="1"/>
        <v>#DIV/0!</v>
      </c>
      <c r="F23" s="100"/>
      <c r="G23" s="141" t="e">
        <f t="shared" si="2"/>
        <v>#DIV/0!</v>
      </c>
      <c r="H23" s="100"/>
      <c r="I23" s="141" t="e">
        <f t="shared" si="3"/>
        <v>#DIV/0!</v>
      </c>
      <c r="J23" s="100"/>
      <c r="K23" s="141" t="e">
        <f t="shared" si="4"/>
        <v>#DIV/0!</v>
      </c>
      <c r="L23" s="151">
        <f t="shared" si="5"/>
        <v>0</v>
      </c>
      <c r="M23" s="143" t="e">
        <f t="shared" si="6"/>
        <v>#DIV/0!</v>
      </c>
    </row>
    <row r="24" spans="1:13" x14ac:dyDescent="0.35">
      <c r="A24" s="72" t="s">
        <v>203</v>
      </c>
      <c r="B24" s="100"/>
      <c r="C24" s="141" t="e">
        <f t="shared" si="0"/>
        <v>#DIV/0!</v>
      </c>
      <c r="D24" s="100"/>
      <c r="E24" s="141" t="e">
        <f t="shared" si="1"/>
        <v>#DIV/0!</v>
      </c>
      <c r="F24" s="100"/>
      <c r="G24" s="141" t="e">
        <f t="shared" si="2"/>
        <v>#DIV/0!</v>
      </c>
      <c r="H24" s="100"/>
      <c r="I24" s="141" t="e">
        <f t="shared" si="3"/>
        <v>#DIV/0!</v>
      </c>
      <c r="J24" s="100"/>
      <c r="K24" s="141" t="e">
        <f t="shared" si="4"/>
        <v>#DIV/0!</v>
      </c>
      <c r="L24" s="151">
        <f t="shared" si="5"/>
        <v>0</v>
      </c>
      <c r="M24" s="143" t="e">
        <f t="shared" si="6"/>
        <v>#DIV/0!</v>
      </c>
    </row>
    <row r="25" spans="1:13" x14ac:dyDescent="0.35">
      <c r="A25" s="72" t="s">
        <v>204</v>
      </c>
      <c r="B25" s="100"/>
      <c r="C25" s="141" t="e">
        <f t="shared" si="0"/>
        <v>#DIV/0!</v>
      </c>
      <c r="D25" s="100"/>
      <c r="E25" s="141" t="e">
        <f t="shared" si="1"/>
        <v>#DIV/0!</v>
      </c>
      <c r="F25" s="100"/>
      <c r="G25" s="141" t="e">
        <f t="shared" si="2"/>
        <v>#DIV/0!</v>
      </c>
      <c r="H25" s="100"/>
      <c r="I25" s="141" t="e">
        <f t="shared" si="3"/>
        <v>#DIV/0!</v>
      </c>
      <c r="J25" s="100"/>
      <c r="K25" s="141" t="e">
        <f t="shared" si="4"/>
        <v>#DIV/0!</v>
      </c>
      <c r="L25" s="151">
        <f t="shared" si="5"/>
        <v>0</v>
      </c>
      <c r="M25" s="143" t="e">
        <f t="shared" si="6"/>
        <v>#DIV/0!</v>
      </c>
    </row>
    <row r="26" spans="1:13" x14ac:dyDescent="0.35">
      <c r="A26" s="72" t="s">
        <v>205</v>
      </c>
      <c r="B26" s="100"/>
      <c r="C26" s="141" t="e">
        <f t="shared" si="0"/>
        <v>#DIV/0!</v>
      </c>
      <c r="D26" s="100"/>
      <c r="E26" s="141" t="e">
        <f t="shared" si="1"/>
        <v>#DIV/0!</v>
      </c>
      <c r="F26" s="100"/>
      <c r="G26" s="141" t="e">
        <f t="shared" si="2"/>
        <v>#DIV/0!</v>
      </c>
      <c r="H26" s="100"/>
      <c r="I26" s="141" t="e">
        <f t="shared" si="3"/>
        <v>#DIV/0!</v>
      </c>
      <c r="J26" s="100"/>
      <c r="K26" s="141" t="e">
        <f t="shared" si="4"/>
        <v>#DIV/0!</v>
      </c>
      <c r="L26" s="151">
        <f t="shared" si="5"/>
        <v>0</v>
      </c>
      <c r="M26" s="143" t="e">
        <f t="shared" si="6"/>
        <v>#DIV/0!</v>
      </c>
    </row>
    <row r="27" spans="1:13" x14ac:dyDescent="0.35">
      <c r="A27" s="72" t="s">
        <v>206</v>
      </c>
      <c r="B27" s="100"/>
      <c r="C27" s="141" t="e">
        <f t="shared" si="0"/>
        <v>#DIV/0!</v>
      </c>
      <c r="D27" s="100"/>
      <c r="E27" s="141" t="e">
        <f t="shared" si="1"/>
        <v>#DIV/0!</v>
      </c>
      <c r="F27" s="100"/>
      <c r="G27" s="141" t="e">
        <f t="shared" si="2"/>
        <v>#DIV/0!</v>
      </c>
      <c r="H27" s="100"/>
      <c r="I27" s="141" t="e">
        <f t="shared" si="3"/>
        <v>#DIV/0!</v>
      </c>
      <c r="J27" s="100"/>
      <c r="K27" s="141" t="e">
        <f t="shared" si="4"/>
        <v>#DIV/0!</v>
      </c>
      <c r="L27" s="151">
        <f t="shared" si="5"/>
        <v>0</v>
      </c>
      <c r="M27" s="143" t="e">
        <f t="shared" si="6"/>
        <v>#DIV/0!</v>
      </c>
    </row>
    <row r="28" spans="1:13" x14ac:dyDescent="0.35">
      <c r="A28" s="72" t="s">
        <v>207</v>
      </c>
      <c r="B28" s="100"/>
      <c r="C28" s="141" t="e">
        <f t="shared" si="0"/>
        <v>#DIV/0!</v>
      </c>
      <c r="D28" s="100"/>
      <c r="E28" s="141" t="e">
        <f t="shared" si="1"/>
        <v>#DIV/0!</v>
      </c>
      <c r="F28" s="100"/>
      <c r="G28" s="141" t="e">
        <f t="shared" si="2"/>
        <v>#DIV/0!</v>
      </c>
      <c r="H28" s="100"/>
      <c r="I28" s="141" t="e">
        <f t="shared" si="3"/>
        <v>#DIV/0!</v>
      </c>
      <c r="J28" s="100"/>
      <c r="K28" s="141" t="e">
        <f t="shared" si="4"/>
        <v>#DIV/0!</v>
      </c>
      <c r="L28" s="151">
        <f t="shared" si="5"/>
        <v>0</v>
      </c>
      <c r="M28" s="143" t="e">
        <f t="shared" si="6"/>
        <v>#DIV/0!</v>
      </c>
    </row>
    <row r="29" spans="1:13" x14ac:dyDescent="0.35">
      <c r="A29" s="72" t="s">
        <v>208</v>
      </c>
      <c r="B29" s="100"/>
      <c r="C29" s="141" t="e">
        <f t="shared" si="0"/>
        <v>#DIV/0!</v>
      </c>
      <c r="D29" s="100"/>
      <c r="E29" s="141" t="e">
        <f t="shared" si="1"/>
        <v>#DIV/0!</v>
      </c>
      <c r="F29" s="100"/>
      <c r="G29" s="141" t="e">
        <f t="shared" si="2"/>
        <v>#DIV/0!</v>
      </c>
      <c r="H29" s="100"/>
      <c r="I29" s="141" t="e">
        <f t="shared" si="3"/>
        <v>#DIV/0!</v>
      </c>
      <c r="J29" s="100"/>
      <c r="K29" s="141" t="e">
        <f t="shared" si="4"/>
        <v>#DIV/0!</v>
      </c>
      <c r="L29" s="151">
        <f t="shared" si="5"/>
        <v>0</v>
      </c>
      <c r="M29" s="143" t="e">
        <f t="shared" si="6"/>
        <v>#DIV/0!</v>
      </c>
    </row>
    <row r="30" spans="1:13" x14ac:dyDescent="0.35">
      <c r="A30" s="72" t="s">
        <v>209</v>
      </c>
      <c r="B30" s="100"/>
      <c r="C30" s="141" t="e">
        <f t="shared" si="0"/>
        <v>#DIV/0!</v>
      </c>
      <c r="D30" s="100"/>
      <c r="E30" s="141" t="e">
        <f t="shared" si="1"/>
        <v>#DIV/0!</v>
      </c>
      <c r="F30" s="100"/>
      <c r="G30" s="141" t="e">
        <f t="shared" si="2"/>
        <v>#DIV/0!</v>
      </c>
      <c r="H30" s="100"/>
      <c r="I30" s="141" t="e">
        <f t="shared" si="3"/>
        <v>#DIV/0!</v>
      </c>
      <c r="J30" s="100"/>
      <c r="K30" s="141" t="e">
        <f t="shared" si="4"/>
        <v>#DIV/0!</v>
      </c>
      <c r="L30" s="151">
        <f t="shared" si="5"/>
        <v>0</v>
      </c>
      <c r="M30" s="143" t="e">
        <f t="shared" si="6"/>
        <v>#DIV/0!</v>
      </c>
    </row>
    <row r="31" spans="1:13" x14ac:dyDescent="0.35">
      <c r="A31" s="72" t="s">
        <v>210</v>
      </c>
      <c r="B31" s="100"/>
      <c r="C31" s="141" t="e">
        <f t="shared" si="0"/>
        <v>#DIV/0!</v>
      </c>
      <c r="D31" s="100"/>
      <c r="E31" s="141" t="e">
        <f t="shared" si="1"/>
        <v>#DIV/0!</v>
      </c>
      <c r="F31" s="100"/>
      <c r="G31" s="141" t="e">
        <f t="shared" si="2"/>
        <v>#DIV/0!</v>
      </c>
      <c r="H31" s="100"/>
      <c r="I31" s="141" t="e">
        <f t="shared" si="3"/>
        <v>#DIV/0!</v>
      </c>
      <c r="J31" s="100"/>
      <c r="K31" s="141" t="e">
        <f t="shared" si="4"/>
        <v>#DIV/0!</v>
      </c>
      <c r="L31" s="151">
        <f t="shared" si="5"/>
        <v>0</v>
      </c>
      <c r="M31" s="143" t="e">
        <f t="shared" si="6"/>
        <v>#DIV/0!</v>
      </c>
    </row>
    <row r="32" spans="1:13" x14ac:dyDescent="0.35">
      <c r="A32" s="72" t="s">
        <v>211</v>
      </c>
      <c r="B32" s="100"/>
      <c r="C32" s="141" t="e">
        <f t="shared" si="0"/>
        <v>#DIV/0!</v>
      </c>
      <c r="D32" s="100"/>
      <c r="E32" s="141" t="e">
        <f t="shared" si="1"/>
        <v>#DIV/0!</v>
      </c>
      <c r="F32" s="100"/>
      <c r="G32" s="141" t="e">
        <f t="shared" si="2"/>
        <v>#DIV/0!</v>
      </c>
      <c r="H32" s="100"/>
      <c r="I32" s="141" t="e">
        <f t="shared" si="3"/>
        <v>#DIV/0!</v>
      </c>
      <c r="J32" s="100"/>
      <c r="K32" s="141" t="e">
        <f t="shared" si="4"/>
        <v>#DIV/0!</v>
      </c>
      <c r="L32" s="151">
        <f t="shared" si="5"/>
        <v>0</v>
      </c>
      <c r="M32" s="143" t="e">
        <f t="shared" si="6"/>
        <v>#DIV/0!</v>
      </c>
    </row>
    <row r="33" spans="1:13" x14ac:dyDescent="0.35">
      <c r="A33" s="72" t="s">
        <v>212</v>
      </c>
      <c r="B33" s="100"/>
      <c r="C33" s="141" t="e">
        <f t="shared" si="0"/>
        <v>#DIV/0!</v>
      </c>
      <c r="D33" s="100"/>
      <c r="E33" s="141" t="e">
        <f t="shared" si="1"/>
        <v>#DIV/0!</v>
      </c>
      <c r="F33" s="100"/>
      <c r="G33" s="141" t="e">
        <f t="shared" si="2"/>
        <v>#DIV/0!</v>
      </c>
      <c r="H33" s="100"/>
      <c r="I33" s="141" t="e">
        <f t="shared" si="3"/>
        <v>#DIV/0!</v>
      </c>
      <c r="J33" s="100"/>
      <c r="K33" s="141" t="e">
        <f t="shared" si="4"/>
        <v>#DIV/0!</v>
      </c>
      <c r="L33" s="151">
        <f t="shared" si="5"/>
        <v>0</v>
      </c>
      <c r="M33" s="144" t="e">
        <f t="shared" si="6"/>
        <v>#DIV/0!</v>
      </c>
    </row>
    <row r="34" spans="1:13" x14ac:dyDescent="0.35">
      <c r="A34" s="145" t="s">
        <v>183</v>
      </c>
      <c r="B34" s="152">
        <f>SUM(B9:B33)</f>
        <v>0</v>
      </c>
      <c r="C34" s="147" t="e">
        <f>B34/$M$35</f>
        <v>#DIV/0!</v>
      </c>
      <c r="D34" s="152">
        <f>SUM(D9:D33)</f>
        <v>0</v>
      </c>
      <c r="E34" s="147" t="e">
        <f>D34/$M$35</f>
        <v>#DIV/0!</v>
      </c>
      <c r="F34" s="152">
        <f>SUM(F9:F33)</f>
        <v>0</v>
      </c>
      <c r="G34" s="147" t="e">
        <f>F34/$M$35</f>
        <v>#DIV/0!</v>
      </c>
      <c r="H34" s="152">
        <f>SUM(H9:H33)</f>
        <v>0</v>
      </c>
      <c r="I34" s="147" t="e">
        <f>H34/$M$35</f>
        <v>#DIV/0!</v>
      </c>
      <c r="J34" s="152">
        <f>SUM(J9:J33)</f>
        <v>0</v>
      </c>
      <c r="K34" s="147" t="e">
        <f>J34/$M$35</f>
        <v>#DIV/0!</v>
      </c>
      <c r="L34" s="152">
        <f>B34+D34+F34+H34+J34</f>
        <v>0</v>
      </c>
      <c r="M34" s="147" t="e">
        <f>L34/$M$35</f>
        <v>#DIV/0!</v>
      </c>
    </row>
    <row r="35" spans="1:13" x14ac:dyDescent="0.35">
      <c r="A35" s="148" t="s">
        <v>252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0"/>
      <c r="M35" s="149"/>
    </row>
    <row r="37" spans="1:13" x14ac:dyDescent="0.35">
      <c r="A37" s="52" t="s">
        <v>199</v>
      </c>
    </row>
  </sheetData>
  <sheetProtection algorithmName="SHA-512" hashValue="MURYBR396+59uQRid/u+fYwOlKpGKmorEEA0jdCc2/v9wKO3VXaZ5kB+0w8c7QzIUTgj8++TjLZ5d7e6V4y5BA==" saltValue="AcqF89xjm1VZxVlkK8gh2Q==" spinCount="100000" sheet="1" objects="1" scenarios="1"/>
  <mergeCells count="8">
    <mergeCell ref="H7:I7"/>
    <mergeCell ref="J7:K7"/>
    <mergeCell ref="L7:M7"/>
    <mergeCell ref="B6:M6"/>
    <mergeCell ref="A6:A8"/>
    <mergeCell ref="B7:C7"/>
    <mergeCell ref="D7:E7"/>
    <mergeCell ref="F7:G7"/>
  </mergeCells>
  <phoneticPr fontId="5" type="noConversion"/>
  <pageMargins left="0.7" right="0.7" top="0.75" bottom="0.75" header="0.3" footer="0.3"/>
  <pageSetup orientation="portrait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M37"/>
  <sheetViews>
    <sheetView zoomScaleNormal="100" workbookViewId="0">
      <pane xSplit="1" ySplit="8" topLeftCell="B9" activePane="bottomRight" state="frozen"/>
      <selection pane="topRight" activeCell="B1" sqref="B1"/>
      <selection pane="bottomLeft" activeCell="A10" sqref="A10"/>
      <selection pane="bottomRight" activeCell="A34" sqref="A34"/>
    </sheetView>
  </sheetViews>
  <sheetFormatPr defaultColWidth="9.08984375" defaultRowHeight="14.5" x14ac:dyDescent="0.35"/>
  <cols>
    <col min="1" max="1" width="41.08984375" style="52" customWidth="1"/>
    <col min="2" max="13" width="11.54296875" style="52" customWidth="1"/>
    <col min="14" max="16384" width="9.08984375" style="52"/>
  </cols>
  <sheetData>
    <row r="1" spans="1:13" ht="18.5" x14ac:dyDescent="0.45">
      <c r="A1" s="138" t="s">
        <v>41</v>
      </c>
    </row>
    <row r="2" spans="1:13" x14ac:dyDescent="0.35">
      <c r="A2" s="139" t="s">
        <v>42</v>
      </c>
    </row>
    <row r="3" spans="1:13" x14ac:dyDescent="0.35">
      <c r="A3" s="139"/>
    </row>
    <row r="4" spans="1:13" ht="18.5" x14ac:dyDescent="0.45">
      <c r="A4" s="140" t="s">
        <v>189</v>
      </c>
    </row>
    <row r="6" spans="1:13" x14ac:dyDescent="0.35">
      <c r="A6" s="199" t="s">
        <v>238</v>
      </c>
      <c r="B6" s="193" t="s">
        <v>2</v>
      </c>
      <c r="C6" s="194"/>
      <c r="D6" s="194"/>
      <c r="E6" s="194"/>
      <c r="F6" s="194"/>
      <c r="G6" s="194"/>
      <c r="H6" s="194"/>
      <c r="I6" s="194"/>
      <c r="J6" s="194"/>
      <c r="K6" s="194"/>
      <c r="L6" s="194"/>
      <c r="M6" s="195"/>
    </row>
    <row r="7" spans="1:13" x14ac:dyDescent="0.35">
      <c r="A7" s="200"/>
      <c r="B7" s="202" t="s">
        <v>13</v>
      </c>
      <c r="C7" s="203"/>
      <c r="D7" s="202" t="s">
        <v>14</v>
      </c>
      <c r="E7" s="203"/>
      <c r="F7" s="202" t="s">
        <v>15</v>
      </c>
      <c r="G7" s="203"/>
      <c r="H7" s="202" t="s">
        <v>16</v>
      </c>
      <c r="I7" s="203"/>
      <c r="J7" s="202" t="s">
        <v>17</v>
      </c>
      <c r="K7" s="203"/>
      <c r="L7" s="191" t="s">
        <v>18</v>
      </c>
      <c r="M7" s="192"/>
    </row>
    <row r="8" spans="1:13" x14ac:dyDescent="0.35">
      <c r="A8" s="201"/>
      <c r="B8" s="126" t="s">
        <v>1</v>
      </c>
      <c r="C8" s="128" t="s">
        <v>12</v>
      </c>
      <c r="D8" s="126" t="s">
        <v>1</v>
      </c>
      <c r="E8" s="128" t="s">
        <v>12</v>
      </c>
      <c r="F8" s="126" t="s">
        <v>1</v>
      </c>
      <c r="G8" s="128" t="s">
        <v>12</v>
      </c>
      <c r="H8" s="126" t="s">
        <v>1</v>
      </c>
      <c r="I8" s="128" t="s">
        <v>12</v>
      </c>
      <c r="J8" s="126" t="s">
        <v>1</v>
      </c>
      <c r="K8" s="128" t="s">
        <v>12</v>
      </c>
      <c r="L8" s="126" t="s">
        <v>1</v>
      </c>
      <c r="M8" s="128" t="s">
        <v>12</v>
      </c>
    </row>
    <row r="9" spans="1:13" x14ac:dyDescent="0.35">
      <c r="A9" s="72" t="s">
        <v>213</v>
      </c>
      <c r="B9" s="102"/>
      <c r="C9" s="141" t="e">
        <f>B9/$M$35</f>
        <v>#DIV/0!</v>
      </c>
      <c r="D9" s="102"/>
      <c r="E9" s="141" t="e">
        <f>D9/$M$35</f>
        <v>#DIV/0!</v>
      </c>
      <c r="F9" s="102"/>
      <c r="G9" s="141" t="e">
        <f>F9/$M$35</f>
        <v>#DIV/0!</v>
      </c>
      <c r="H9" s="102"/>
      <c r="I9" s="141" t="e">
        <f>H9/$M$35</f>
        <v>#DIV/0!</v>
      </c>
      <c r="J9" s="102"/>
      <c r="K9" s="141" t="e">
        <f>J9/$M$35</f>
        <v>#DIV/0!</v>
      </c>
      <c r="L9" s="101">
        <f t="shared" ref="L9:L33" si="0">B9+D9+F9+H9+J9</f>
        <v>0</v>
      </c>
      <c r="M9" s="142" t="e">
        <f>L9/$M$35</f>
        <v>#DIV/0!</v>
      </c>
    </row>
    <row r="10" spans="1:13" x14ac:dyDescent="0.35">
      <c r="A10" s="72" t="s">
        <v>214</v>
      </c>
      <c r="B10" s="102"/>
      <c r="C10" s="141" t="e">
        <f t="shared" ref="C10:C33" si="1">B10/$M$35</f>
        <v>#DIV/0!</v>
      </c>
      <c r="D10" s="102"/>
      <c r="E10" s="141" t="e">
        <f t="shared" ref="E10:E33" si="2">D10/$M$35</f>
        <v>#DIV/0!</v>
      </c>
      <c r="F10" s="102"/>
      <c r="G10" s="141" t="e">
        <f t="shared" ref="G10:G33" si="3">F10/$M$35</f>
        <v>#DIV/0!</v>
      </c>
      <c r="H10" s="102"/>
      <c r="I10" s="141" t="e">
        <f t="shared" ref="I10:I33" si="4">H10/$M$35</f>
        <v>#DIV/0!</v>
      </c>
      <c r="J10" s="102"/>
      <c r="K10" s="141" t="e">
        <f t="shared" ref="K10:K33" si="5">J10/$M$35</f>
        <v>#DIV/0!</v>
      </c>
      <c r="L10" s="101">
        <f t="shared" si="0"/>
        <v>0</v>
      </c>
      <c r="M10" s="143" t="e">
        <f t="shared" ref="M10:M33" si="6">L10/$M$35</f>
        <v>#DIV/0!</v>
      </c>
    </row>
    <row r="11" spans="1:13" x14ac:dyDescent="0.35">
      <c r="A11" s="72" t="s">
        <v>215</v>
      </c>
      <c r="B11" s="102"/>
      <c r="C11" s="141" t="e">
        <f t="shared" si="1"/>
        <v>#DIV/0!</v>
      </c>
      <c r="D11" s="102"/>
      <c r="E11" s="141" t="e">
        <f t="shared" si="2"/>
        <v>#DIV/0!</v>
      </c>
      <c r="F11" s="102"/>
      <c r="G11" s="141" t="e">
        <f t="shared" si="3"/>
        <v>#DIV/0!</v>
      </c>
      <c r="H11" s="102"/>
      <c r="I11" s="141" t="e">
        <f t="shared" si="4"/>
        <v>#DIV/0!</v>
      </c>
      <c r="J11" s="102"/>
      <c r="K11" s="141" t="e">
        <f t="shared" si="5"/>
        <v>#DIV/0!</v>
      </c>
      <c r="L11" s="101">
        <f t="shared" si="0"/>
        <v>0</v>
      </c>
      <c r="M11" s="143" t="e">
        <f t="shared" si="6"/>
        <v>#DIV/0!</v>
      </c>
    </row>
    <row r="12" spans="1:13" x14ac:dyDescent="0.35">
      <c r="A12" s="72" t="s">
        <v>216</v>
      </c>
      <c r="B12" s="102"/>
      <c r="C12" s="141" t="e">
        <f t="shared" si="1"/>
        <v>#DIV/0!</v>
      </c>
      <c r="D12" s="102"/>
      <c r="E12" s="141" t="e">
        <f t="shared" si="2"/>
        <v>#DIV/0!</v>
      </c>
      <c r="F12" s="102"/>
      <c r="G12" s="141" t="e">
        <f t="shared" si="3"/>
        <v>#DIV/0!</v>
      </c>
      <c r="H12" s="102"/>
      <c r="I12" s="141" t="e">
        <f t="shared" si="4"/>
        <v>#DIV/0!</v>
      </c>
      <c r="J12" s="102"/>
      <c r="K12" s="141" t="e">
        <f t="shared" si="5"/>
        <v>#DIV/0!</v>
      </c>
      <c r="L12" s="101">
        <f t="shared" si="0"/>
        <v>0</v>
      </c>
      <c r="M12" s="143" t="e">
        <f t="shared" si="6"/>
        <v>#DIV/0!</v>
      </c>
    </row>
    <row r="13" spans="1:13" x14ac:dyDescent="0.35">
      <c r="A13" s="72" t="s">
        <v>217</v>
      </c>
      <c r="B13" s="102"/>
      <c r="C13" s="141" t="e">
        <f t="shared" si="1"/>
        <v>#DIV/0!</v>
      </c>
      <c r="D13" s="102"/>
      <c r="E13" s="141" t="e">
        <f t="shared" si="2"/>
        <v>#DIV/0!</v>
      </c>
      <c r="F13" s="102"/>
      <c r="G13" s="141" t="e">
        <f t="shared" si="3"/>
        <v>#DIV/0!</v>
      </c>
      <c r="H13" s="102"/>
      <c r="I13" s="141" t="e">
        <f t="shared" si="4"/>
        <v>#DIV/0!</v>
      </c>
      <c r="J13" s="102"/>
      <c r="K13" s="141" t="e">
        <f t="shared" si="5"/>
        <v>#DIV/0!</v>
      </c>
      <c r="L13" s="101">
        <f t="shared" si="0"/>
        <v>0</v>
      </c>
      <c r="M13" s="143" t="e">
        <f t="shared" si="6"/>
        <v>#DIV/0!</v>
      </c>
    </row>
    <row r="14" spans="1:13" x14ac:dyDescent="0.35">
      <c r="A14" s="72" t="s">
        <v>218</v>
      </c>
      <c r="B14" s="102"/>
      <c r="C14" s="141" t="e">
        <f t="shared" si="1"/>
        <v>#DIV/0!</v>
      </c>
      <c r="D14" s="102"/>
      <c r="E14" s="141" t="e">
        <f t="shared" si="2"/>
        <v>#DIV/0!</v>
      </c>
      <c r="F14" s="102"/>
      <c r="G14" s="141" t="e">
        <f t="shared" si="3"/>
        <v>#DIV/0!</v>
      </c>
      <c r="H14" s="102"/>
      <c r="I14" s="141" t="e">
        <f t="shared" si="4"/>
        <v>#DIV/0!</v>
      </c>
      <c r="J14" s="102"/>
      <c r="K14" s="141" t="e">
        <f t="shared" si="5"/>
        <v>#DIV/0!</v>
      </c>
      <c r="L14" s="101">
        <f t="shared" si="0"/>
        <v>0</v>
      </c>
      <c r="M14" s="143" t="e">
        <f t="shared" si="6"/>
        <v>#DIV/0!</v>
      </c>
    </row>
    <row r="15" spans="1:13" x14ac:dyDescent="0.35">
      <c r="A15" s="72" t="s">
        <v>219</v>
      </c>
      <c r="B15" s="102"/>
      <c r="C15" s="141" t="e">
        <f t="shared" si="1"/>
        <v>#DIV/0!</v>
      </c>
      <c r="D15" s="102"/>
      <c r="E15" s="141" t="e">
        <f t="shared" si="2"/>
        <v>#DIV/0!</v>
      </c>
      <c r="F15" s="102"/>
      <c r="G15" s="141" t="e">
        <f t="shared" si="3"/>
        <v>#DIV/0!</v>
      </c>
      <c r="H15" s="102"/>
      <c r="I15" s="141" t="e">
        <f t="shared" si="4"/>
        <v>#DIV/0!</v>
      </c>
      <c r="J15" s="102"/>
      <c r="K15" s="141" t="e">
        <f t="shared" si="5"/>
        <v>#DIV/0!</v>
      </c>
      <c r="L15" s="101">
        <f t="shared" si="0"/>
        <v>0</v>
      </c>
      <c r="M15" s="143" t="e">
        <f t="shared" si="6"/>
        <v>#DIV/0!</v>
      </c>
    </row>
    <row r="16" spans="1:13" x14ac:dyDescent="0.35">
      <c r="A16" s="72" t="s">
        <v>220</v>
      </c>
      <c r="B16" s="102"/>
      <c r="C16" s="141" t="e">
        <f t="shared" si="1"/>
        <v>#DIV/0!</v>
      </c>
      <c r="D16" s="102"/>
      <c r="E16" s="141" t="e">
        <f t="shared" si="2"/>
        <v>#DIV/0!</v>
      </c>
      <c r="F16" s="102"/>
      <c r="G16" s="141" t="e">
        <f t="shared" si="3"/>
        <v>#DIV/0!</v>
      </c>
      <c r="H16" s="102"/>
      <c r="I16" s="141" t="e">
        <f t="shared" si="4"/>
        <v>#DIV/0!</v>
      </c>
      <c r="J16" s="102"/>
      <c r="K16" s="141" t="e">
        <f t="shared" si="5"/>
        <v>#DIV/0!</v>
      </c>
      <c r="L16" s="101">
        <f t="shared" si="0"/>
        <v>0</v>
      </c>
      <c r="M16" s="143" t="e">
        <f t="shared" si="6"/>
        <v>#DIV/0!</v>
      </c>
    </row>
    <row r="17" spans="1:13" x14ac:dyDescent="0.35">
      <c r="A17" s="72" t="s">
        <v>221</v>
      </c>
      <c r="B17" s="102"/>
      <c r="C17" s="141" t="e">
        <f t="shared" si="1"/>
        <v>#DIV/0!</v>
      </c>
      <c r="D17" s="102"/>
      <c r="E17" s="141" t="e">
        <f t="shared" si="2"/>
        <v>#DIV/0!</v>
      </c>
      <c r="F17" s="102"/>
      <c r="G17" s="141" t="e">
        <f t="shared" si="3"/>
        <v>#DIV/0!</v>
      </c>
      <c r="H17" s="102"/>
      <c r="I17" s="141" t="e">
        <f t="shared" si="4"/>
        <v>#DIV/0!</v>
      </c>
      <c r="J17" s="102"/>
      <c r="K17" s="141" t="e">
        <f t="shared" si="5"/>
        <v>#DIV/0!</v>
      </c>
      <c r="L17" s="101">
        <f t="shared" si="0"/>
        <v>0</v>
      </c>
      <c r="M17" s="143" t="e">
        <f t="shared" si="6"/>
        <v>#DIV/0!</v>
      </c>
    </row>
    <row r="18" spans="1:13" x14ac:dyDescent="0.35">
      <c r="A18" s="72" t="s">
        <v>222</v>
      </c>
      <c r="B18" s="102"/>
      <c r="C18" s="141" t="e">
        <f t="shared" si="1"/>
        <v>#DIV/0!</v>
      </c>
      <c r="D18" s="102"/>
      <c r="E18" s="141" t="e">
        <f t="shared" si="2"/>
        <v>#DIV/0!</v>
      </c>
      <c r="F18" s="102"/>
      <c r="G18" s="141" t="e">
        <f t="shared" si="3"/>
        <v>#DIV/0!</v>
      </c>
      <c r="H18" s="102"/>
      <c r="I18" s="141" t="e">
        <f t="shared" si="4"/>
        <v>#DIV/0!</v>
      </c>
      <c r="J18" s="102"/>
      <c r="K18" s="141" t="e">
        <f t="shared" si="5"/>
        <v>#DIV/0!</v>
      </c>
      <c r="L18" s="101">
        <f t="shared" si="0"/>
        <v>0</v>
      </c>
      <c r="M18" s="143" t="e">
        <f t="shared" si="6"/>
        <v>#DIV/0!</v>
      </c>
    </row>
    <row r="19" spans="1:13" x14ac:dyDescent="0.35">
      <c r="A19" s="72" t="s">
        <v>223</v>
      </c>
      <c r="B19" s="102"/>
      <c r="C19" s="141" t="e">
        <f t="shared" si="1"/>
        <v>#DIV/0!</v>
      </c>
      <c r="D19" s="102"/>
      <c r="E19" s="141" t="e">
        <f t="shared" si="2"/>
        <v>#DIV/0!</v>
      </c>
      <c r="F19" s="102"/>
      <c r="G19" s="141" t="e">
        <f t="shared" si="3"/>
        <v>#DIV/0!</v>
      </c>
      <c r="H19" s="102"/>
      <c r="I19" s="141" t="e">
        <f t="shared" si="4"/>
        <v>#DIV/0!</v>
      </c>
      <c r="J19" s="102"/>
      <c r="K19" s="141" t="e">
        <f t="shared" si="5"/>
        <v>#DIV/0!</v>
      </c>
      <c r="L19" s="101">
        <f t="shared" si="0"/>
        <v>0</v>
      </c>
      <c r="M19" s="143" t="e">
        <f t="shared" si="6"/>
        <v>#DIV/0!</v>
      </c>
    </row>
    <row r="20" spans="1:13" x14ac:dyDescent="0.35">
      <c r="A20" s="72" t="s">
        <v>224</v>
      </c>
      <c r="B20" s="102"/>
      <c r="C20" s="141" t="e">
        <f t="shared" si="1"/>
        <v>#DIV/0!</v>
      </c>
      <c r="D20" s="102"/>
      <c r="E20" s="141" t="e">
        <f t="shared" si="2"/>
        <v>#DIV/0!</v>
      </c>
      <c r="F20" s="102"/>
      <c r="G20" s="141" t="e">
        <f t="shared" si="3"/>
        <v>#DIV/0!</v>
      </c>
      <c r="H20" s="102"/>
      <c r="I20" s="141" t="e">
        <f t="shared" si="4"/>
        <v>#DIV/0!</v>
      </c>
      <c r="J20" s="102"/>
      <c r="K20" s="141" t="e">
        <f t="shared" si="5"/>
        <v>#DIV/0!</v>
      </c>
      <c r="L20" s="101">
        <f t="shared" si="0"/>
        <v>0</v>
      </c>
      <c r="M20" s="143" t="e">
        <f t="shared" si="6"/>
        <v>#DIV/0!</v>
      </c>
    </row>
    <row r="21" spans="1:13" x14ac:dyDescent="0.35">
      <c r="A21" s="72" t="s">
        <v>225</v>
      </c>
      <c r="B21" s="102"/>
      <c r="C21" s="141" t="e">
        <f t="shared" si="1"/>
        <v>#DIV/0!</v>
      </c>
      <c r="D21" s="102"/>
      <c r="E21" s="141" t="e">
        <f t="shared" si="2"/>
        <v>#DIV/0!</v>
      </c>
      <c r="F21" s="102"/>
      <c r="G21" s="141" t="e">
        <f t="shared" si="3"/>
        <v>#DIV/0!</v>
      </c>
      <c r="H21" s="102"/>
      <c r="I21" s="141" t="e">
        <f t="shared" si="4"/>
        <v>#DIV/0!</v>
      </c>
      <c r="J21" s="102"/>
      <c r="K21" s="141" t="e">
        <f t="shared" si="5"/>
        <v>#DIV/0!</v>
      </c>
      <c r="L21" s="101">
        <f t="shared" si="0"/>
        <v>0</v>
      </c>
      <c r="M21" s="143" t="e">
        <f t="shared" si="6"/>
        <v>#DIV/0!</v>
      </c>
    </row>
    <row r="22" spans="1:13" x14ac:dyDescent="0.35">
      <c r="A22" s="72" t="s">
        <v>226</v>
      </c>
      <c r="B22" s="102"/>
      <c r="C22" s="141" t="e">
        <f t="shared" si="1"/>
        <v>#DIV/0!</v>
      </c>
      <c r="D22" s="102"/>
      <c r="E22" s="141" t="e">
        <f t="shared" si="2"/>
        <v>#DIV/0!</v>
      </c>
      <c r="F22" s="102"/>
      <c r="G22" s="141" t="e">
        <f t="shared" si="3"/>
        <v>#DIV/0!</v>
      </c>
      <c r="H22" s="102"/>
      <c r="I22" s="141" t="e">
        <f t="shared" si="4"/>
        <v>#DIV/0!</v>
      </c>
      <c r="J22" s="102"/>
      <c r="K22" s="141" t="e">
        <f t="shared" si="5"/>
        <v>#DIV/0!</v>
      </c>
      <c r="L22" s="101">
        <f t="shared" si="0"/>
        <v>0</v>
      </c>
      <c r="M22" s="143" t="e">
        <f t="shared" si="6"/>
        <v>#DIV/0!</v>
      </c>
    </row>
    <row r="23" spans="1:13" x14ac:dyDescent="0.35">
      <c r="A23" s="72" t="s">
        <v>227</v>
      </c>
      <c r="B23" s="102"/>
      <c r="C23" s="141" t="e">
        <f t="shared" si="1"/>
        <v>#DIV/0!</v>
      </c>
      <c r="D23" s="102"/>
      <c r="E23" s="141" t="e">
        <f t="shared" si="2"/>
        <v>#DIV/0!</v>
      </c>
      <c r="F23" s="102"/>
      <c r="G23" s="141" t="e">
        <f t="shared" si="3"/>
        <v>#DIV/0!</v>
      </c>
      <c r="H23" s="102"/>
      <c r="I23" s="141" t="e">
        <f t="shared" si="4"/>
        <v>#DIV/0!</v>
      </c>
      <c r="J23" s="102"/>
      <c r="K23" s="141" t="e">
        <f t="shared" si="5"/>
        <v>#DIV/0!</v>
      </c>
      <c r="L23" s="101">
        <f t="shared" si="0"/>
        <v>0</v>
      </c>
      <c r="M23" s="143" t="e">
        <f t="shared" si="6"/>
        <v>#DIV/0!</v>
      </c>
    </row>
    <row r="24" spans="1:13" x14ac:dyDescent="0.35">
      <c r="A24" s="72" t="s">
        <v>228</v>
      </c>
      <c r="B24" s="102"/>
      <c r="C24" s="141" t="e">
        <f t="shared" si="1"/>
        <v>#DIV/0!</v>
      </c>
      <c r="D24" s="102"/>
      <c r="E24" s="141" t="e">
        <f t="shared" si="2"/>
        <v>#DIV/0!</v>
      </c>
      <c r="F24" s="102"/>
      <c r="G24" s="141" t="e">
        <f t="shared" si="3"/>
        <v>#DIV/0!</v>
      </c>
      <c r="H24" s="102"/>
      <c r="I24" s="141" t="e">
        <f t="shared" si="4"/>
        <v>#DIV/0!</v>
      </c>
      <c r="J24" s="102"/>
      <c r="K24" s="141" t="e">
        <f t="shared" si="5"/>
        <v>#DIV/0!</v>
      </c>
      <c r="L24" s="101">
        <f t="shared" si="0"/>
        <v>0</v>
      </c>
      <c r="M24" s="143" t="e">
        <f t="shared" si="6"/>
        <v>#DIV/0!</v>
      </c>
    </row>
    <row r="25" spans="1:13" x14ac:dyDescent="0.35">
      <c r="A25" s="72" t="s">
        <v>229</v>
      </c>
      <c r="B25" s="102"/>
      <c r="C25" s="141" t="e">
        <f t="shared" si="1"/>
        <v>#DIV/0!</v>
      </c>
      <c r="D25" s="102"/>
      <c r="E25" s="141" t="e">
        <f t="shared" si="2"/>
        <v>#DIV/0!</v>
      </c>
      <c r="F25" s="102"/>
      <c r="G25" s="141" t="e">
        <f t="shared" si="3"/>
        <v>#DIV/0!</v>
      </c>
      <c r="H25" s="102"/>
      <c r="I25" s="141" t="e">
        <f t="shared" si="4"/>
        <v>#DIV/0!</v>
      </c>
      <c r="J25" s="102"/>
      <c r="K25" s="141" t="e">
        <f t="shared" si="5"/>
        <v>#DIV/0!</v>
      </c>
      <c r="L25" s="101">
        <f t="shared" si="0"/>
        <v>0</v>
      </c>
      <c r="M25" s="143" t="e">
        <f t="shared" si="6"/>
        <v>#DIV/0!</v>
      </c>
    </row>
    <row r="26" spans="1:13" x14ac:dyDescent="0.35">
      <c r="A26" s="72" t="s">
        <v>230</v>
      </c>
      <c r="B26" s="102"/>
      <c r="C26" s="141" t="e">
        <f t="shared" si="1"/>
        <v>#DIV/0!</v>
      </c>
      <c r="D26" s="102"/>
      <c r="E26" s="141" t="e">
        <f t="shared" si="2"/>
        <v>#DIV/0!</v>
      </c>
      <c r="F26" s="102"/>
      <c r="G26" s="141" t="e">
        <f t="shared" si="3"/>
        <v>#DIV/0!</v>
      </c>
      <c r="H26" s="102"/>
      <c r="I26" s="141" t="e">
        <f t="shared" si="4"/>
        <v>#DIV/0!</v>
      </c>
      <c r="J26" s="102"/>
      <c r="K26" s="141" t="e">
        <f t="shared" si="5"/>
        <v>#DIV/0!</v>
      </c>
      <c r="L26" s="101">
        <f t="shared" si="0"/>
        <v>0</v>
      </c>
      <c r="M26" s="143" t="e">
        <f t="shared" si="6"/>
        <v>#DIV/0!</v>
      </c>
    </row>
    <row r="27" spans="1:13" x14ac:dyDescent="0.35">
      <c r="A27" s="72" t="s">
        <v>231</v>
      </c>
      <c r="B27" s="102"/>
      <c r="C27" s="141" t="e">
        <f t="shared" si="1"/>
        <v>#DIV/0!</v>
      </c>
      <c r="D27" s="102"/>
      <c r="E27" s="141" t="e">
        <f t="shared" si="2"/>
        <v>#DIV/0!</v>
      </c>
      <c r="F27" s="102"/>
      <c r="G27" s="141" t="e">
        <f t="shared" si="3"/>
        <v>#DIV/0!</v>
      </c>
      <c r="H27" s="102"/>
      <c r="I27" s="141" t="e">
        <f t="shared" si="4"/>
        <v>#DIV/0!</v>
      </c>
      <c r="J27" s="102"/>
      <c r="K27" s="141" t="e">
        <f t="shared" si="5"/>
        <v>#DIV/0!</v>
      </c>
      <c r="L27" s="101">
        <f t="shared" si="0"/>
        <v>0</v>
      </c>
      <c r="M27" s="143" t="e">
        <f t="shared" si="6"/>
        <v>#DIV/0!</v>
      </c>
    </row>
    <row r="28" spans="1:13" x14ac:dyDescent="0.35">
      <c r="A28" s="72" t="s">
        <v>232</v>
      </c>
      <c r="B28" s="102"/>
      <c r="C28" s="141" t="e">
        <f t="shared" si="1"/>
        <v>#DIV/0!</v>
      </c>
      <c r="D28" s="102"/>
      <c r="E28" s="141" t="e">
        <f t="shared" si="2"/>
        <v>#DIV/0!</v>
      </c>
      <c r="F28" s="102"/>
      <c r="G28" s="141" t="e">
        <f t="shared" si="3"/>
        <v>#DIV/0!</v>
      </c>
      <c r="H28" s="102"/>
      <c r="I28" s="141" t="e">
        <f t="shared" si="4"/>
        <v>#DIV/0!</v>
      </c>
      <c r="J28" s="102"/>
      <c r="K28" s="141" t="e">
        <f t="shared" si="5"/>
        <v>#DIV/0!</v>
      </c>
      <c r="L28" s="101">
        <f t="shared" si="0"/>
        <v>0</v>
      </c>
      <c r="M28" s="143" t="e">
        <f t="shared" si="6"/>
        <v>#DIV/0!</v>
      </c>
    </row>
    <row r="29" spans="1:13" x14ac:dyDescent="0.35">
      <c r="A29" s="72" t="s">
        <v>233</v>
      </c>
      <c r="B29" s="102"/>
      <c r="C29" s="141" t="e">
        <f t="shared" si="1"/>
        <v>#DIV/0!</v>
      </c>
      <c r="D29" s="102"/>
      <c r="E29" s="141" t="e">
        <f t="shared" si="2"/>
        <v>#DIV/0!</v>
      </c>
      <c r="F29" s="102"/>
      <c r="G29" s="141" t="e">
        <f t="shared" si="3"/>
        <v>#DIV/0!</v>
      </c>
      <c r="H29" s="102"/>
      <c r="I29" s="141" t="e">
        <f t="shared" si="4"/>
        <v>#DIV/0!</v>
      </c>
      <c r="J29" s="102"/>
      <c r="K29" s="141" t="e">
        <f t="shared" si="5"/>
        <v>#DIV/0!</v>
      </c>
      <c r="L29" s="101">
        <f t="shared" si="0"/>
        <v>0</v>
      </c>
      <c r="M29" s="143" t="e">
        <f t="shared" si="6"/>
        <v>#DIV/0!</v>
      </c>
    </row>
    <row r="30" spans="1:13" x14ac:dyDescent="0.35">
      <c r="A30" s="72" t="s">
        <v>234</v>
      </c>
      <c r="B30" s="102"/>
      <c r="C30" s="141" t="e">
        <f t="shared" si="1"/>
        <v>#DIV/0!</v>
      </c>
      <c r="D30" s="102"/>
      <c r="E30" s="141" t="e">
        <f t="shared" si="2"/>
        <v>#DIV/0!</v>
      </c>
      <c r="F30" s="102"/>
      <c r="G30" s="141" t="e">
        <f t="shared" si="3"/>
        <v>#DIV/0!</v>
      </c>
      <c r="H30" s="102"/>
      <c r="I30" s="141" t="e">
        <f t="shared" si="4"/>
        <v>#DIV/0!</v>
      </c>
      <c r="J30" s="102"/>
      <c r="K30" s="141" t="e">
        <f t="shared" si="5"/>
        <v>#DIV/0!</v>
      </c>
      <c r="L30" s="101">
        <f t="shared" si="0"/>
        <v>0</v>
      </c>
      <c r="M30" s="143" t="e">
        <f t="shared" si="6"/>
        <v>#DIV/0!</v>
      </c>
    </row>
    <row r="31" spans="1:13" x14ac:dyDescent="0.35">
      <c r="A31" s="72" t="s">
        <v>235</v>
      </c>
      <c r="B31" s="102"/>
      <c r="C31" s="141" t="e">
        <f t="shared" si="1"/>
        <v>#DIV/0!</v>
      </c>
      <c r="D31" s="102"/>
      <c r="E31" s="141" t="e">
        <f t="shared" si="2"/>
        <v>#DIV/0!</v>
      </c>
      <c r="F31" s="102"/>
      <c r="G31" s="141" t="e">
        <f t="shared" si="3"/>
        <v>#DIV/0!</v>
      </c>
      <c r="H31" s="102"/>
      <c r="I31" s="141" t="e">
        <f t="shared" si="4"/>
        <v>#DIV/0!</v>
      </c>
      <c r="J31" s="102"/>
      <c r="K31" s="141" t="e">
        <f t="shared" si="5"/>
        <v>#DIV/0!</v>
      </c>
      <c r="L31" s="101">
        <f t="shared" si="0"/>
        <v>0</v>
      </c>
      <c r="M31" s="143" t="e">
        <f t="shared" si="6"/>
        <v>#DIV/0!</v>
      </c>
    </row>
    <row r="32" spans="1:13" x14ac:dyDescent="0.35">
      <c r="A32" s="72" t="s">
        <v>236</v>
      </c>
      <c r="B32" s="102"/>
      <c r="C32" s="141" t="e">
        <f t="shared" si="1"/>
        <v>#DIV/0!</v>
      </c>
      <c r="D32" s="102"/>
      <c r="E32" s="141" t="e">
        <f t="shared" si="2"/>
        <v>#DIV/0!</v>
      </c>
      <c r="F32" s="102"/>
      <c r="G32" s="141" t="e">
        <f t="shared" si="3"/>
        <v>#DIV/0!</v>
      </c>
      <c r="H32" s="102"/>
      <c r="I32" s="141" t="e">
        <f t="shared" si="4"/>
        <v>#DIV/0!</v>
      </c>
      <c r="J32" s="102"/>
      <c r="K32" s="141" t="e">
        <f t="shared" si="5"/>
        <v>#DIV/0!</v>
      </c>
      <c r="L32" s="101">
        <f t="shared" si="0"/>
        <v>0</v>
      </c>
      <c r="M32" s="143" t="e">
        <f t="shared" si="6"/>
        <v>#DIV/0!</v>
      </c>
    </row>
    <row r="33" spans="1:13" x14ac:dyDescent="0.35">
      <c r="A33" s="72" t="s">
        <v>237</v>
      </c>
      <c r="B33" s="102"/>
      <c r="C33" s="141" t="e">
        <f t="shared" si="1"/>
        <v>#DIV/0!</v>
      </c>
      <c r="D33" s="102"/>
      <c r="E33" s="141" t="e">
        <f t="shared" si="2"/>
        <v>#DIV/0!</v>
      </c>
      <c r="F33" s="102"/>
      <c r="G33" s="141" t="e">
        <f t="shared" si="3"/>
        <v>#DIV/0!</v>
      </c>
      <c r="H33" s="102"/>
      <c r="I33" s="141" t="e">
        <f t="shared" si="4"/>
        <v>#DIV/0!</v>
      </c>
      <c r="J33" s="102"/>
      <c r="K33" s="141" t="e">
        <f t="shared" si="5"/>
        <v>#DIV/0!</v>
      </c>
      <c r="L33" s="101">
        <f t="shared" si="0"/>
        <v>0</v>
      </c>
      <c r="M33" s="144" t="e">
        <f t="shared" si="6"/>
        <v>#DIV/0!</v>
      </c>
    </row>
    <row r="34" spans="1:13" x14ac:dyDescent="0.35">
      <c r="A34" s="145" t="s">
        <v>184</v>
      </c>
      <c r="B34" s="146">
        <f>SUM(B9:B33)</f>
        <v>0</v>
      </c>
      <c r="C34" s="147" t="e">
        <f>B34/$M$35</f>
        <v>#DIV/0!</v>
      </c>
      <c r="D34" s="146">
        <f>SUM(D9:D33)</f>
        <v>0</v>
      </c>
      <c r="E34" s="147" t="e">
        <f>D34/$M$35</f>
        <v>#DIV/0!</v>
      </c>
      <c r="F34" s="146">
        <f>SUM(F9:F33)</f>
        <v>0</v>
      </c>
      <c r="G34" s="147" t="e">
        <f>F34/$M$35</f>
        <v>#DIV/0!</v>
      </c>
      <c r="H34" s="146">
        <f>SUM(H9:H33)</f>
        <v>0</v>
      </c>
      <c r="I34" s="147" t="e">
        <f>H34/$M$35</f>
        <v>#DIV/0!</v>
      </c>
      <c r="J34" s="146">
        <f>SUM(J9:J33)</f>
        <v>0</v>
      </c>
      <c r="K34" s="147" t="e">
        <f>J34/$M$35</f>
        <v>#DIV/0!</v>
      </c>
      <c r="L34" s="146">
        <f>B34+D34+F34+H34+J34</f>
        <v>0</v>
      </c>
      <c r="M34" s="147" t="e">
        <f>L34/$M$35</f>
        <v>#DIV/0!</v>
      </c>
    </row>
    <row r="35" spans="1:13" x14ac:dyDescent="0.35">
      <c r="A35" s="148" t="s">
        <v>252</v>
      </c>
      <c r="B35" s="110"/>
      <c r="C35" s="110"/>
      <c r="D35" s="110"/>
      <c r="E35" s="110"/>
      <c r="F35" s="110"/>
      <c r="G35" s="110"/>
      <c r="H35" s="110"/>
      <c r="I35" s="110"/>
      <c r="J35" s="110"/>
      <c r="K35" s="110"/>
      <c r="L35" s="111"/>
      <c r="M35" s="137"/>
    </row>
    <row r="37" spans="1:13" x14ac:dyDescent="0.35">
      <c r="A37" s="52" t="s">
        <v>199</v>
      </c>
    </row>
  </sheetData>
  <sheetProtection algorithmName="SHA-512" hashValue="Nfzw15PWLFCxHtY2NnpM7n0j5QW61CpvEGzBvZxaY7GRdYNpX1Wy3E0nBceO08ahry51uqZvpHksvJejzto6JA==" saltValue="lHxzLqdPukcexEpq6kPXyA==" spinCount="100000" sheet="1" objects="1" scenarios="1"/>
  <mergeCells count="8">
    <mergeCell ref="A6:A8"/>
    <mergeCell ref="B6:M6"/>
    <mergeCell ref="B7:C7"/>
    <mergeCell ref="D7:E7"/>
    <mergeCell ref="F7:G7"/>
    <mergeCell ref="H7:I7"/>
    <mergeCell ref="J7:K7"/>
    <mergeCell ref="L7:M7"/>
  </mergeCells>
  <phoneticPr fontId="5" type="noConversion"/>
  <pageMargins left="0.7" right="0.7" top="0.75" bottom="0.75" header="0.3" footer="0.3"/>
  <pageSetup orientation="portrait" verticalDpi="300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G35"/>
  <sheetViews>
    <sheetView workbookViewId="0">
      <pane xSplit="1" ySplit="8" topLeftCell="B9" activePane="bottomRight" state="frozen"/>
      <selection pane="topRight" activeCell="B1" sqref="B1"/>
      <selection pane="bottomLeft" activeCell="A9" sqref="A9"/>
      <selection pane="bottomRight" activeCell="E32" sqref="E32"/>
    </sheetView>
  </sheetViews>
  <sheetFormatPr defaultRowHeight="14.5" x14ac:dyDescent="0.35"/>
  <cols>
    <col min="1" max="1" width="30.90625" customWidth="1"/>
    <col min="2" max="7" width="16.54296875" style="52" customWidth="1"/>
  </cols>
  <sheetData>
    <row r="1" spans="1:7" ht="18.5" x14ac:dyDescent="0.45">
      <c r="A1" s="4" t="s">
        <v>41</v>
      </c>
    </row>
    <row r="2" spans="1:7" x14ac:dyDescent="0.35">
      <c r="A2" s="3" t="s">
        <v>42</v>
      </c>
    </row>
    <row r="4" spans="1:7" ht="18.5" x14ac:dyDescent="0.45">
      <c r="A4" s="5" t="s">
        <v>187</v>
      </c>
    </row>
    <row r="6" spans="1:7" x14ac:dyDescent="0.35">
      <c r="A6" s="204" t="s">
        <v>19</v>
      </c>
      <c r="B6" s="207"/>
      <c r="C6" s="194"/>
      <c r="D6" s="194"/>
      <c r="E6" s="194"/>
      <c r="F6" s="208"/>
      <c r="G6" s="190"/>
    </row>
    <row r="7" spans="1:7" x14ac:dyDescent="0.35">
      <c r="A7" s="205"/>
      <c r="B7" s="121" t="s">
        <v>13</v>
      </c>
      <c r="C7" s="122" t="s">
        <v>14</v>
      </c>
      <c r="D7" s="122" t="s">
        <v>15</v>
      </c>
      <c r="E7" s="122" t="s">
        <v>16</v>
      </c>
      <c r="F7" s="123" t="s">
        <v>17</v>
      </c>
      <c r="G7" s="124" t="s">
        <v>18</v>
      </c>
    </row>
    <row r="8" spans="1:7" x14ac:dyDescent="0.35">
      <c r="A8" s="206"/>
      <c r="B8" s="125" t="s">
        <v>1</v>
      </c>
      <c r="C8" s="126" t="s">
        <v>1</v>
      </c>
      <c r="D8" s="126" t="s">
        <v>1</v>
      </c>
      <c r="E8" s="126" t="s">
        <v>1</v>
      </c>
      <c r="F8" s="127" t="s">
        <v>1</v>
      </c>
      <c r="G8" s="128" t="s">
        <v>1</v>
      </c>
    </row>
    <row r="9" spans="1:7" x14ac:dyDescent="0.35">
      <c r="A9" s="119" t="s">
        <v>155</v>
      </c>
      <c r="B9" s="129"/>
      <c r="C9" s="165"/>
      <c r="D9" s="165"/>
      <c r="E9" s="129"/>
      <c r="F9" s="165"/>
      <c r="G9" s="130"/>
    </row>
    <row r="10" spans="1:7" x14ac:dyDescent="0.35">
      <c r="A10" s="6" t="s">
        <v>20</v>
      </c>
      <c r="B10" s="160"/>
      <c r="C10" s="80"/>
      <c r="D10" s="80"/>
      <c r="E10" s="160"/>
      <c r="F10" s="80"/>
      <c r="G10" s="131">
        <f>B10+C10+D10+E10+F10</f>
        <v>0</v>
      </c>
    </row>
    <row r="11" spans="1:7" x14ac:dyDescent="0.35">
      <c r="A11" s="6" t="s">
        <v>0</v>
      </c>
      <c r="B11" s="160"/>
      <c r="C11" s="80"/>
      <c r="D11" s="80"/>
      <c r="E11" s="160"/>
      <c r="F11" s="80"/>
      <c r="G11" s="131">
        <f>B11+C11+D11+E11+F11</f>
        <v>0</v>
      </c>
    </row>
    <row r="12" spans="1:7" x14ac:dyDescent="0.35">
      <c r="A12" s="107" t="s">
        <v>21</v>
      </c>
      <c r="B12" s="132">
        <f>B10-B11</f>
        <v>0</v>
      </c>
      <c r="C12" s="166">
        <f t="shared" ref="C12:G12" si="0">C10-C11</f>
        <v>0</v>
      </c>
      <c r="D12" s="166">
        <f t="shared" si="0"/>
        <v>0</v>
      </c>
      <c r="E12" s="132">
        <f t="shared" si="0"/>
        <v>0</v>
      </c>
      <c r="F12" s="166">
        <f t="shared" si="0"/>
        <v>0</v>
      </c>
      <c r="G12" s="133">
        <f t="shared" si="0"/>
        <v>0</v>
      </c>
    </row>
    <row r="13" spans="1:7" x14ac:dyDescent="0.35">
      <c r="A13" s="120" t="s">
        <v>155</v>
      </c>
      <c r="B13" s="134"/>
      <c r="C13" s="167"/>
      <c r="D13" s="167"/>
      <c r="E13" s="134"/>
      <c r="F13" s="167"/>
      <c r="G13" s="131"/>
    </row>
    <row r="14" spans="1:7" x14ac:dyDescent="0.35">
      <c r="A14" s="6" t="s">
        <v>20</v>
      </c>
      <c r="B14" s="160"/>
      <c r="C14" s="80"/>
      <c r="D14" s="80"/>
      <c r="E14" s="160"/>
      <c r="F14" s="80"/>
      <c r="G14" s="131">
        <f>B14+C14+D14+E14+F14</f>
        <v>0</v>
      </c>
    </row>
    <row r="15" spans="1:7" x14ac:dyDescent="0.35">
      <c r="A15" s="6" t="s">
        <v>0</v>
      </c>
      <c r="B15" s="160"/>
      <c r="C15" s="80"/>
      <c r="D15" s="80"/>
      <c r="E15" s="160"/>
      <c r="F15" s="80"/>
      <c r="G15" s="131">
        <f>B15+C15+D15+E15+F15</f>
        <v>0</v>
      </c>
    </row>
    <row r="16" spans="1:7" x14ac:dyDescent="0.35">
      <c r="A16" s="107" t="s">
        <v>21</v>
      </c>
      <c r="B16" s="132">
        <f>B14-B15</f>
        <v>0</v>
      </c>
      <c r="C16" s="166">
        <f t="shared" ref="C16" si="1">C14-C15</f>
        <v>0</v>
      </c>
      <c r="D16" s="166">
        <f t="shared" ref="D16" si="2">D14-D15</f>
        <v>0</v>
      </c>
      <c r="E16" s="132">
        <f t="shared" ref="E16" si="3">E14-E15</f>
        <v>0</v>
      </c>
      <c r="F16" s="166">
        <f t="shared" ref="F16" si="4">F14-F15</f>
        <v>0</v>
      </c>
      <c r="G16" s="133">
        <f t="shared" ref="G16" si="5">G14-G15</f>
        <v>0</v>
      </c>
    </row>
    <row r="17" spans="1:7" x14ac:dyDescent="0.35">
      <c r="A17" s="120" t="s">
        <v>155</v>
      </c>
      <c r="B17" s="134"/>
      <c r="C17" s="167"/>
      <c r="D17" s="167"/>
      <c r="E17" s="134"/>
      <c r="F17" s="167"/>
      <c r="G17" s="131"/>
    </row>
    <row r="18" spans="1:7" x14ac:dyDescent="0.35">
      <c r="A18" s="7" t="s">
        <v>20</v>
      </c>
      <c r="B18" s="160"/>
      <c r="C18" s="80"/>
      <c r="D18" s="80"/>
      <c r="E18" s="160"/>
      <c r="F18" s="80"/>
      <c r="G18" s="131">
        <f>B18+C18+D18+E18+F18</f>
        <v>0</v>
      </c>
    </row>
    <row r="19" spans="1:7" x14ac:dyDescent="0.35">
      <c r="A19" s="7" t="s">
        <v>0</v>
      </c>
      <c r="B19" s="160"/>
      <c r="C19" s="80"/>
      <c r="D19" s="80"/>
      <c r="E19" s="160"/>
      <c r="F19" s="80"/>
      <c r="G19" s="131">
        <f>B19+C19+D19+E19+F19</f>
        <v>0</v>
      </c>
    </row>
    <row r="20" spans="1:7" x14ac:dyDescent="0.35">
      <c r="A20" s="108" t="s">
        <v>21</v>
      </c>
      <c r="B20" s="132">
        <f>B18-B19</f>
        <v>0</v>
      </c>
      <c r="C20" s="166">
        <f t="shared" ref="C20" si="6">C18-C19</f>
        <v>0</v>
      </c>
      <c r="D20" s="166">
        <f t="shared" ref="D20" si="7">D18-D19</f>
        <v>0</v>
      </c>
      <c r="E20" s="132">
        <f t="shared" ref="E20" si="8">E18-E19</f>
        <v>0</v>
      </c>
      <c r="F20" s="166">
        <f t="shared" ref="F20" si="9">F18-F19</f>
        <v>0</v>
      </c>
      <c r="G20" s="133">
        <f t="shared" ref="G20" si="10">G18-G19</f>
        <v>0</v>
      </c>
    </row>
    <row r="21" spans="1:7" x14ac:dyDescent="0.35">
      <c r="A21" s="120" t="s">
        <v>155</v>
      </c>
      <c r="B21" s="134"/>
      <c r="C21" s="167"/>
      <c r="D21" s="167"/>
      <c r="E21" s="134"/>
      <c r="F21" s="167"/>
      <c r="G21" s="131"/>
    </row>
    <row r="22" spans="1:7" x14ac:dyDescent="0.35">
      <c r="A22" s="7" t="s">
        <v>20</v>
      </c>
      <c r="B22" s="160"/>
      <c r="C22" s="80"/>
      <c r="D22" s="80"/>
      <c r="E22" s="160"/>
      <c r="F22" s="80"/>
      <c r="G22" s="131">
        <f>B22+C22+D22+E22+F22</f>
        <v>0</v>
      </c>
    </row>
    <row r="23" spans="1:7" x14ac:dyDescent="0.35">
      <c r="A23" s="7" t="s">
        <v>0</v>
      </c>
      <c r="B23" s="160"/>
      <c r="C23" s="80"/>
      <c r="D23" s="80"/>
      <c r="E23" s="160"/>
      <c r="F23" s="80"/>
      <c r="G23" s="131">
        <f>B23+C23+D23+E23+F23</f>
        <v>0</v>
      </c>
    </row>
    <row r="24" spans="1:7" x14ac:dyDescent="0.35">
      <c r="A24" s="108" t="s">
        <v>21</v>
      </c>
      <c r="B24" s="132">
        <f>B22-B23</f>
        <v>0</v>
      </c>
      <c r="C24" s="166">
        <f t="shared" ref="C24:G24" si="11">C22-C23</f>
        <v>0</v>
      </c>
      <c r="D24" s="166">
        <f t="shared" si="11"/>
        <v>0</v>
      </c>
      <c r="E24" s="132">
        <f t="shared" si="11"/>
        <v>0</v>
      </c>
      <c r="F24" s="166">
        <f t="shared" si="11"/>
        <v>0</v>
      </c>
      <c r="G24" s="133">
        <f t="shared" si="11"/>
        <v>0</v>
      </c>
    </row>
    <row r="26" spans="1:7" x14ac:dyDescent="0.35">
      <c r="A26" s="109" t="s">
        <v>190</v>
      </c>
    </row>
    <row r="34" spans="1:7" x14ac:dyDescent="0.35">
      <c r="A34" s="1"/>
      <c r="B34" s="135"/>
      <c r="C34" s="135"/>
      <c r="D34" s="135"/>
      <c r="E34" s="135"/>
      <c r="F34" s="135"/>
      <c r="G34" s="135"/>
    </row>
    <row r="35" spans="1:7" x14ac:dyDescent="0.35">
      <c r="A35" s="2"/>
      <c r="B35" s="136"/>
      <c r="C35" s="136"/>
      <c r="D35" s="136"/>
      <c r="E35" s="136"/>
      <c r="F35" s="136"/>
      <c r="G35" s="136"/>
    </row>
  </sheetData>
  <sheetProtection algorithmName="SHA-512" hashValue="lRu1oLO72xSiRruQFHk6UvtqjNWAl9cbuLlm5rNNnV6+v4bUCJWBan70y+SnWBfBENPURsCW1Bhd02PGEIeVsw==" saltValue="Qd9yp61qIsJZYkxFbQU01A==" spinCount="100000" sheet="1" objects="1" scenarios="1"/>
  <mergeCells count="2">
    <mergeCell ref="A6:A8"/>
    <mergeCell ref="B6:G6"/>
  </mergeCells>
  <pageMargins left="0.7" right="0.7" top="0.75" bottom="0.75" header="0.3" footer="0.3"/>
  <pageSetup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Institution_Codes!$K$1:$K$15</xm:f>
          </x14:formula1>
          <xm:sqref>A9 A13 A17 A21</xm:sqref>
        </x14:dataValidation>
      </x14:dataValidations>
    </ext>
  </extLst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H206"/>
  <sheetViews>
    <sheetView zoomScaleNormal="100" workbookViewId="0">
      <pane xSplit="1" ySplit="6" topLeftCell="D7" activePane="bottomRight" state="frozen"/>
      <selection pane="topRight" activeCell="B1" sqref="B1"/>
      <selection pane="bottomLeft" activeCell="A7" sqref="A7"/>
      <selection pane="bottomRight" activeCell="G206" sqref="G206"/>
    </sheetView>
  </sheetViews>
  <sheetFormatPr defaultRowHeight="14.5" x14ac:dyDescent="0.35"/>
  <cols>
    <col min="1" max="1" width="50.6328125" customWidth="1"/>
    <col min="2" max="2" width="57.6328125" customWidth="1"/>
    <col min="3" max="9" width="20.08984375" customWidth="1"/>
  </cols>
  <sheetData>
    <row r="1" spans="1:8" ht="18.5" x14ac:dyDescent="0.45">
      <c r="A1" s="4" t="s">
        <v>41</v>
      </c>
      <c r="B1" s="4"/>
    </row>
    <row r="2" spans="1:8" x14ac:dyDescent="0.35">
      <c r="A2" s="3" t="s">
        <v>42</v>
      </c>
      <c r="B2" s="3"/>
    </row>
    <row r="4" spans="1:8" ht="18.5" x14ac:dyDescent="0.45">
      <c r="A4" s="5" t="s">
        <v>22</v>
      </c>
      <c r="B4" s="5"/>
    </row>
    <row r="6" spans="1:8" ht="29" x14ac:dyDescent="0.35">
      <c r="A6" s="8" t="s">
        <v>20</v>
      </c>
      <c r="B6" s="9" t="s">
        <v>339</v>
      </c>
      <c r="C6" s="9" t="s">
        <v>40</v>
      </c>
      <c r="D6" s="9" t="s">
        <v>23</v>
      </c>
      <c r="E6" s="9" t="s">
        <v>24</v>
      </c>
      <c r="F6" s="9" t="s">
        <v>103</v>
      </c>
      <c r="G6" s="9" t="s">
        <v>37</v>
      </c>
      <c r="H6" s="10" t="s">
        <v>38</v>
      </c>
    </row>
    <row r="7" spans="1:8" x14ac:dyDescent="0.35">
      <c r="A7" s="77" t="s">
        <v>25</v>
      </c>
      <c r="B7" s="164"/>
      <c r="C7" s="168"/>
      <c r="D7" s="79"/>
      <c r="E7" s="79"/>
      <c r="F7" s="79"/>
      <c r="G7" s="104"/>
      <c r="H7" s="171"/>
    </row>
    <row r="8" spans="1:8" x14ac:dyDescent="0.35">
      <c r="A8" s="77" t="s">
        <v>26</v>
      </c>
      <c r="B8" s="157"/>
      <c r="C8" s="169"/>
      <c r="D8" s="78"/>
      <c r="E8" s="78"/>
      <c r="F8" s="78"/>
      <c r="G8" s="103"/>
      <c r="H8" s="80"/>
    </row>
    <row r="9" spans="1:8" x14ac:dyDescent="0.35">
      <c r="A9" s="77" t="s">
        <v>27</v>
      </c>
      <c r="B9" s="156"/>
      <c r="C9" s="78"/>
      <c r="D9" s="78"/>
      <c r="E9" s="78"/>
      <c r="F9" s="78"/>
      <c r="G9" s="103"/>
      <c r="H9" s="80"/>
    </row>
    <row r="10" spans="1:8" x14ac:dyDescent="0.35">
      <c r="A10" s="77" t="s">
        <v>28</v>
      </c>
      <c r="B10" s="156"/>
      <c r="C10" s="78"/>
      <c r="D10" s="78"/>
      <c r="E10" s="78"/>
      <c r="F10" s="78"/>
      <c r="G10" s="103"/>
      <c r="H10" s="80"/>
    </row>
    <row r="11" spans="1:8" x14ac:dyDescent="0.35">
      <c r="A11" s="77" t="s">
        <v>29</v>
      </c>
      <c r="B11" s="156"/>
      <c r="C11" s="78"/>
      <c r="D11" s="78"/>
      <c r="E11" s="78"/>
      <c r="F11" s="78"/>
      <c r="G11" s="103"/>
      <c r="H11" s="80"/>
    </row>
    <row r="12" spans="1:8" x14ac:dyDescent="0.35">
      <c r="A12" s="77" t="s">
        <v>30</v>
      </c>
      <c r="B12" s="156"/>
      <c r="C12" s="78"/>
      <c r="D12" s="78"/>
      <c r="E12" s="78"/>
      <c r="F12" s="78"/>
      <c r="G12" s="103"/>
      <c r="H12" s="80"/>
    </row>
    <row r="13" spans="1:8" x14ac:dyDescent="0.35">
      <c r="A13" s="77" t="s">
        <v>31</v>
      </c>
      <c r="B13" s="156"/>
      <c r="C13" s="78"/>
      <c r="D13" s="78"/>
      <c r="E13" s="78"/>
      <c r="F13" s="78"/>
      <c r="G13" s="103"/>
      <c r="H13" s="80"/>
    </row>
    <row r="14" spans="1:8" x14ac:dyDescent="0.35">
      <c r="A14" s="77" t="s">
        <v>32</v>
      </c>
      <c r="B14" s="156"/>
      <c r="C14" s="78"/>
      <c r="D14" s="78"/>
      <c r="E14" s="78"/>
      <c r="F14" s="78"/>
      <c r="G14" s="103"/>
      <c r="H14" s="80"/>
    </row>
    <row r="15" spans="1:8" x14ac:dyDescent="0.35">
      <c r="A15" s="77" t="s">
        <v>33</v>
      </c>
      <c r="B15" s="156"/>
      <c r="C15" s="78"/>
      <c r="D15" s="78"/>
      <c r="E15" s="78"/>
      <c r="F15" s="78"/>
      <c r="G15" s="103"/>
      <c r="H15" s="80"/>
    </row>
    <row r="16" spans="1:8" x14ac:dyDescent="0.35">
      <c r="A16" s="77" t="s">
        <v>34</v>
      </c>
      <c r="B16" s="156"/>
      <c r="C16" s="78"/>
      <c r="D16" s="78"/>
      <c r="E16" s="78"/>
      <c r="F16" s="78"/>
      <c r="G16" s="103"/>
      <c r="H16" s="80"/>
    </row>
    <row r="17" spans="1:8" x14ac:dyDescent="0.35">
      <c r="A17" s="77" t="s">
        <v>35</v>
      </c>
      <c r="B17" s="156"/>
      <c r="C17" s="78"/>
      <c r="D17" s="78"/>
      <c r="E17" s="78"/>
      <c r="F17" s="78"/>
      <c r="G17" s="103"/>
      <c r="H17" s="80"/>
    </row>
    <row r="18" spans="1:8" x14ac:dyDescent="0.35">
      <c r="A18" s="77" t="s">
        <v>36</v>
      </c>
      <c r="B18" s="156"/>
      <c r="C18" s="78"/>
      <c r="D18" s="78"/>
      <c r="E18" s="78"/>
      <c r="F18" s="78"/>
      <c r="G18" s="103"/>
      <c r="H18" s="80"/>
    </row>
    <row r="19" spans="1:8" x14ac:dyDescent="0.35">
      <c r="A19" s="77" t="s">
        <v>239</v>
      </c>
      <c r="B19" s="157"/>
      <c r="C19" s="160"/>
      <c r="D19" s="80"/>
      <c r="E19" s="80"/>
      <c r="F19" s="80"/>
      <c r="G19" s="103"/>
      <c r="H19" s="80"/>
    </row>
    <row r="20" spans="1:8" x14ac:dyDescent="0.35">
      <c r="A20" s="77" t="s">
        <v>240</v>
      </c>
      <c r="B20" s="157"/>
      <c r="C20" s="160"/>
      <c r="D20" s="80"/>
      <c r="E20" s="80"/>
      <c r="F20" s="80"/>
      <c r="G20" s="103"/>
      <c r="H20" s="80"/>
    </row>
    <row r="21" spans="1:8" x14ac:dyDescent="0.35">
      <c r="A21" s="77" t="s">
        <v>241</v>
      </c>
      <c r="B21" s="157"/>
      <c r="C21" s="160"/>
      <c r="D21" s="81"/>
      <c r="E21" s="81"/>
      <c r="F21" s="77"/>
      <c r="G21" s="103"/>
      <c r="H21" s="80"/>
    </row>
    <row r="22" spans="1:8" x14ac:dyDescent="0.35">
      <c r="A22" s="77" t="s">
        <v>242</v>
      </c>
      <c r="B22" s="157"/>
      <c r="C22" s="170"/>
      <c r="D22" s="82"/>
      <c r="E22" s="82"/>
      <c r="F22" s="158"/>
      <c r="G22" s="103"/>
      <c r="H22" s="172"/>
    </row>
    <row r="23" spans="1:8" x14ac:dyDescent="0.35">
      <c r="A23" s="77" t="s">
        <v>243</v>
      </c>
      <c r="B23" s="157"/>
      <c r="C23" s="170"/>
      <c r="D23" s="83"/>
      <c r="E23" s="83"/>
      <c r="F23" s="159"/>
      <c r="G23" s="103"/>
      <c r="H23" s="172"/>
    </row>
    <row r="24" spans="1:8" x14ac:dyDescent="0.35">
      <c r="A24" s="77" t="s">
        <v>244</v>
      </c>
      <c r="B24" s="157"/>
      <c r="C24" s="160"/>
      <c r="D24" s="81"/>
      <c r="E24" s="81"/>
      <c r="F24" s="77"/>
      <c r="G24" s="103"/>
      <c r="H24" s="80"/>
    </row>
    <row r="25" spans="1:8" x14ac:dyDescent="0.35">
      <c r="A25" s="77" t="s">
        <v>245</v>
      </c>
      <c r="B25" s="157"/>
      <c r="C25" s="160"/>
      <c r="D25" s="81"/>
      <c r="E25" s="81"/>
      <c r="F25" s="77"/>
      <c r="G25" s="103"/>
      <c r="H25" s="80"/>
    </row>
    <row r="26" spans="1:8" x14ac:dyDescent="0.35">
      <c r="A26" s="77" t="s">
        <v>246</v>
      </c>
      <c r="B26" s="157"/>
      <c r="C26" s="160"/>
      <c r="D26" s="81"/>
      <c r="E26" s="81"/>
      <c r="F26" s="77"/>
      <c r="G26" s="103"/>
      <c r="H26" s="80"/>
    </row>
    <row r="27" spans="1:8" x14ac:dyDescent="0.35">
      <c r="A27" s="77" t="s">
        <v>247</v>
      </c>
      <c r="B27" s="157"/>
      <c r="C27" s="160"/>
      <c r="D27" s="81"/>
      <c r="E27" s="81"/>
      <c r="F27" s="77"/>
      <c r="G27" s="103"/>
      <c r="H27" s="80"/>
    </row>
    <row r="28" spans="1:8" x14ac:dyDescent="0.35">
      <c r="A28" s="77" t="s">
        <v>248</v>
      </c>
      <c r="B28" s="157"/>
      <c r="C28" s="160"/>
      <c r="D28" s="81"/>
      <c r="E28" s="81"/>
      <c r="F28" s="77"/>
      <c r="G28" s="103"/>
      <c r="H28" s="80"/>
    </row>
    <row r="29" spans="1:8" x14ac:dyDescent="0.35">
      <c r="A29" s="77" t="s">
        <v>249</v>
      </c>
      <c r="B29" s="157"/>
      <c r="C29" s="160"/>
      <c r="D29" s="81"/>
      <c r="E29" s="81"/>
      <c r="F29" s="77"/>
      <c r="G29" s="103"/>
      <c r="H29" s="80"/>
    </row>
    <row r="30" spans="1:8" x14ac:dyDescent="0.35">
      <c r="A30" s="77" t="s">
        <v>250</v>
      </c>
      <c r="B30" s="157"/>
      <c r="C30" s="160"/>
      <c r="D30" s="81"/>
      <c r="E30" s="81"/>
      <c r="F30" s="77"/>
      <c r="G30" s="103"/>
      <c r="H30" s="80"/>
    </row>
    <row r="31" spans="1:8" x14ac:dyDescent="0.35">
      <c r="A31" s="77" t="s">
        <v>251</v>
      </c>
      <c r="B31" s="157"/>
      <c r="C31" s="160"/>
      <c r="D31" s="81"/>
      <c r="E31" s="81"/>
      <c r="F31" s="160"/>
      <c r="G31" s="103"/>
      <c r="H31" s="80"/>
    </row>
    <row r="32" spans="1:8" x14ac:dyDescent="0.35">
      <c r="A32" s="77" t="s">
        <v>314</v>
      </c>
      <c r="B32" s="157"/>
      <c r="C32" s="160"/>
      <c r="D32" s="81"/>
      <c r="E32" s="81"/>
      <c r="F32" s="160"/>
      <c r="G32" s="103"/>
      <c r="H32" s="80"/>
    </row>
    <row r="33" spans="1:8" x14ac:dyDescent="0.35">
      <c r="A33" s="77" t="s">
        <v>315</v>
      </c>
      <c r="B33" s="157"/>
      <c r="C33" s="160"/>
      <c r="D33" s="81"/>
      <c r="E33" s="81"/>
      <c r="F33" s="160"/>
      <c r="G33" s="103"/>
      <c r="H33" s="80"/>
    </row>
    <row r="34" spans="1:8" x14ac:dyDescent="0.35">
      <c r="A34" s="77" t="s">
        <v>316</v>
      </c>
      <c r="B34" s="157"/>
      <c r="C34" s="160"/>
      <c r="D34" s="81"/>
      <c r="E34" s="81"/>
      <c r="F34" s="160"/>
      <c r="G34" s="103"/>
      <c r="H34" s="80"/>
    </row>
    <row r="35" spans="1:8" x14ac:dyDescent="0.35">
      <c r="A35" s="77" t="s">
        <v>317</v>
      </c>
      <c r="B35" s="157"/>
      <c r="C35" s="160"/>
      <c r="D35" s="81"/>
      <c r="E35" s="81"/>
      <c r="F35" s="160"/>
      <c r="G35" s="103"/>
      <c r="H35" s="80"/>
    </row>
    <row r="36" spans="1:8" x14ac:dyDescent="0.35">
      <c r="A36" s="77" t="s">
        <v>318</v>
      </c>
      <c r="B36" s="157"/>
      <c r="C36" s="160"/>
      <c r="D36" s="81"/>
      <c r="E36" s="81"/>
      <c r="F36" s="160"/>
      <c r="G36" s="103"/>
      <c r="H36" s="80"/>
    </row>
    <row r="37" spans="1:8" x14ac:dyDescent="0.35">
      <c r="A37" s="77" t="s">
        <v>319</v>
      </c>
      <c r="B37" s="157"/>
      <c r="C37" s="160"/>
      <c r="D37" s="81"/>
      <c r="E37" s="81"/>
      <c r="F37" s="160"/>
      <c r="G37" s="103"/>
      <c r="H37" s="80"/>
    </row>
    <row r="38" spans="1:8" x14ac:dyDescent="0.35">
      <c r="A38" s="77" t="s">
        <v>320</v>
      </c>
      <c r="B38" s="157"/>
      <c r="C38" s="160"/>
      <c r="D38" s="81"/>
      <c r="E38" s="81"/>
      <c r="F38" s="160"/>
      <c r="G38" s="103"/>
      <c r="H38" s="80"/>
    </row>
    <row r="39" spans="1:8" x14ac:dyDescent="0.35">
      <c r="A39" s="77" t="s">
        <v>321</v>
      </c>
      <c r="B39" s="157"/>
      <c r="C39" s="160"/>
      <c r="D39" s="81"/>
      <c r="E39" s="81"/>
      <c r="F39" s="160"/>
      <c r="G39" s="103"/>
      <c r="H39" s="80"/>
    </row>
    <row r="40" spans="1:8" x14ac:dyDescent="0.35">
      <c r="A40" s="77" t="s">
        <v>322</v>
      </c>
      <c r="B40" s="157"/>
      <c r="C40" s="160"/>
      <c r="D40" s="81"/>
      <c r="E40" s="81"/>
      <c r="F40" s="160"/>
      <c r="G40" s="103"/>
      <c r="H40" s="80"/>
    </row>
    <row r="41" spans="1:8" x14ac:dyDescent="0.35">
      <c r="A41" s="77" t="s">
        <v>323</v>
      </c>
      <c r="B41" s="157"/>
      <c r="C41" s="160"/>
      <c r="D41" s="81"/>
      <c r="E41" s="81"/>
      <c r="F41" s="160"/>
      <c r="G41" s="103"/>
      <c r="H41" s="80"/>
    </row>
    <row r="42" spans="1:8" x14ac:dyDescent="0.35">
      <c r="A42" s="77" t="s">
        <v>324</v>
      </c>
      <c r="B42" s="157"/>
      <c r="C42" s="160"/>
      <c r="D42" s="81"/>
      <c r="E42" s="81"/>
      <c r="F42" s="160"/>
      <c r="G42" s="103"/>
      <c r="H42" s="80"/>
    </row>
    <row r="43" spans="1:8" x14ac:dyDescent="0.35">
      <c r="A43" s="77" t="s">
        <v>325</v>
      </c>
      <c r="B43" s="157"/>
      <c r="C43" s="160"/>
      <c r="D43" s="81"/>
      <c r="E43" s="81"/>
      <c r="F43" s="160"/>
      <c r="G43" s="103"/>
      <c r="H43" s="80"/>
    </row>
    <row r="44" spans="1:8" x14ac:dyDescent="0.35">
      <c r="A44" s="77" t="s">
        <v>326</v>
      </c>
      <c r="B44" s="157"/>
      <c r="C44" s="160"/>
      <c r="D44" s="81"/>
      <c r="E44" s="81"/>
      <c r="F44" s="160"/>
      <c r="G44" s="103"/>
      <c r="H44" s="80"/>
    </row>
    <row r="45" spans="1:8" x14ac:dyDescent="0.35">
      <c r="A45" s="77" t="s">
        <v>327</v>
      </c>
      <c r="B45" s="157"/>
      <c r="C45" s="160"/>
      <c r="D45" s="81"/>
      <c r="E45" s="81"/>
      <c r="F45" s="160"/>
      <c r="G45" s="103"/>
      <c r="H45" s="80"/>
    </row>
    <row r="46" spans="1:8" x14ac:dyDescent="0.35">
      <c r="A46" s="77" t="s">
        <v>328</v>
      </c>
      <c r="B46" s="157"/>
      <c r="C46" s="160"/>
      <c r="D46" s="81"/>
      <c r="E46" s="81"/>
      <c r="F46" s="160"/>
      <c r="G46" s="103"/>
      <c r="H46" s="80"/>
    </row>
    <row r="47" spans="1:8" x14ac:dyDescent="0.35">
      <c r="A47" s="77" t="s">
        <v>329</v>
      </c>
      <c r="B47" s="157"/>
      <c r="C47" s="160"/>
      <c r="D47" s="81"/>
      <c r="E47" s="81"/>
      <c r="F47" s="160"/>
      <c r="G47" s="103"/>
      <c r="H47" s="80"/>
    </row>
    <row r="48" spans="1:8" x14ac:dyDescent="0.35">
      <c r="A48" s="77" t="s">
        <v>330</v>
      </c>
      <c r="B48" s="157"/>
      <c r="C48" s="160"/>
      <c r="D48" s="81"/>
      <c r="E48" s="81"/>
      <c r="F48" s="160"/>
      <c r="G48" s="103"/>
      <c r="H48" s="80"/>
    </row>
    <row r="49" spans="1:8" x14ac:dyDescent="0.35">
      <c r="A49" s="77" t="s">
        <v>331</v>
      </c>
      <c r="B49" s="157"/>
      <c r="C49" s="160"/>
      <c r="D49" s="81"/>
      <c r="E49" s="81"/>
      <c r="F49" s="160"/>
      <c r="G49" s="103"/>
      <c r="H49" s="80"/>
    </row>
    <row r="50" spans="1:8" x14ac:dyDescent="0.35">
      <c r="A50" s="77" t="s">
        <v>332</v>
      </c>
      <c r="B50" s="157"/>
      <c r="C50" s="160"/>
      <c r="D50" s="81"/>
      <c r="E50" s="81"/>
      <c r="F50" s="160"/>
      <c r="G50" s="103"/>
      <c r="H50" s="80"/>
    </row>
    <row r="51" spans="1:8" x14ac:dyDescent="0.35">
      <c r="A51" s="77" t="s">
        <v>333</v>
      </c>
      <c r="B51" s="157"/>
      <c r="C51" s="160"/>
      <c r="D51" s="81"/>
      <c r="E51" s="81"/>
      <c r="F51" s="160"/>
      <c r="G51" s="103"/>
      <c r="H51" s="80"/>
    </row>
    <row r="52" spans="1:8" x14ac:dyDescent="0.35">
      <c r="A52" s="77" t="s">
        <v>334</v>
      </c>
      <c r="B52" s="157"/>
      <c r="C52" s="160"/>
      <c r="D52" s="81"/>
      <c r="E52" s="81"/>
      <c r="F52" s="160"/>
      <c r="G52" s="103"/>
      <c r="H52" s="80"/>
    </row>
    <row r="53" spans="1:8" x14ac:dyDescent="0.35">
      <c r="A53" s="77" t="s">
        <v>335</v>
      </c>
      <c r="B53" s="157"/>
      <c r="C53" s="160"/>
      <c r="D53" s="81"/>
      <c r="E53" s="81"/>
      <c r="F53" s="160"/>
      <c r="G53" s="103"/>
      <c r="H53" s="80"/>
    </row>
    <row r="54" spans="1:8" x14ac:dyDescent="0.35">
      <c r="A54" s="77" t="s">
        <v>336</v>
      </c>
      <c r="B54" s="157"/>
      <c r="C54" s="160"/>
      <c r="D54" s="81"/>
      <c r="E54" s="81"/>
      <c r="F54" s="160"/>
      <c r="G54" s="103"/>
      <c r="H54" s="80"/>
    </row>
    <row r="55" spans="1:8" x14ac:dyDescent="0.35">
      <c r="A55" s="77" t="s">
        <v>337</v>
      </c>
      <c r="B55" s="157"/>
      <c r="C55" s="160"/>
      <c r="D55" s="81"/>
      <c r="E55" s="81"/>
      <c r="F55" s="160"/>
      <c r="G55" s="103"/>
      <c r="H55" s="80"/>
    </row>
    <row r="56" spans="1:8" x14ac:dyDescent="0.35">
      <c r="A56" s="77" t="s">
        <v>338</v>
      </c>
      <c r="B56" s="157"/>
      <c r="C56" s="160"/>
      <c r="D56" s="81"/>
      <c r="E56" s="81"/>
      <c r="F56" s="160"/>
      <c r="G56" s="103"/>
      <c r="H56" s="80"/>
    </row>
    <row r="57" spans="1:8" x14ac:dyDescent="0.35">
      <c r="A57" s="77" t="s">
        <v>347</v>
      </c>
      <c r="B57" s="157"/>
      <c r="C57" s="160"/>
      <c r="D57" s="81"/>
      <c r="E57" s="81"/>
      <c r="F57" s="160"/>
      <c r="G57" s="103"/>
      <c r="H57" s="80"/>
    </row>
    <row r="58" spans="1:8" x14ac:dyDescent="0.35">
      <c r="A58" s="77" t="s">
        <v>348</v>
      </c>
      <c r="B58" s="157"/>
      <c r="C58" s="160"/>
      <c r="D58" s="81"/>
      <c r="E58" s="81"/>
      <c r="F58" s="160"/>
      <c r="G58" s="103"/>
      <c r="H58" s="80"/>
    </row>
    <row r="59" spans="1:8" x14ac:dyDescent="0.35">
      <c r="A59" s="77" t="s">
        <v>349</v>
      </c>
      <c r="B59" s="157"/>
      <c r="C59" s="160"/>
      <c r="D59" s="81"/>
      <c r="E59" s="81"/>
      <c r="F59" s="160"/>
      <c r="G59" s="103"/>
      <c r="H59" s="80"/>
    </row>
    <row r="60" spans="1:8" x14ac:dyDescent="0.35">
      <c r="A60" s="77" t="s">
        <v>350</v>
      </c>
      <c r="B60" s="157"/>
      <c r="C60" s="160"/>
      <c r="D60" s="81"/>
      <c r="E60" s="81"/>
      <c r="F60" s="160"/>
      <c r="G60" s="103"/>
      <c r="H60" s="80"/>
    </row>
    <row r="61" spans="1:8" x14ac:dyDescent="0.35">
      <c r="A61" s="77" t="s">
        <v>351</v>
      </c>
      <c r="B61" s="157"/>
      <c r="C61" s="160"/>
      <c r="D61" s="81"/>
      <c r="E61" s="81"/>
      <c r="F61" s="160"/>
      <c r="G61" s="103"/>
      <c r="H61" s="80"/>
    </row>
    <row r="62" spans="1:8" x14ac:dyDescent="0.35">
      <c r="A62" s="77" t="s">
        <v>352</v>
      </c>
      <c r="B62" s="157"/>
      <c r="C62" s="160"/>
      <c r="D62" s="81"/>
      <c r="E62" s="81"/>
      <c r="F62" s="160"/>
      <c r="G62" s="103"/>
      <c r="H62" s="80"/>
    </row>
    <row r="63" spans="1:8" x14ac:dyDescent="0.35">
      <c r="A63" s="77" t="s">
        <v>353</v>
      </c>
      <c r="B63" s="157"/>
      <c r="C63" s="160"/>
      <c r="D63" s="81"/>
      <c r="E63" s="81"/>
      <c r="F63" s="160"/>
      <c r="G63" s="103"/>
      <c r="H63" s="80"/>
    </row>
    <row r="64" spans="1:8" x14ac:dyDescent="0.35">
      <c r="A64" s="77" t="s">
        <v>354</v>
      </c>
      <c r="B64" s="157"/>
      <c r="C64" s="160"/>
      <c r="D64" s="81"/>
      <c r="E64" s="81"/>
      <c r="F64" s="160"/>
      <c r="G64" s="103"/>
      <c r="H64" s="80"/>
    </row>
    <row r="65" spans="1:8" x14ac:dyDescent="0.35">
      <c r="A65" s="77" t="s">
        <v>355</v>
      </c>
      <c r="B65" s="157"/>
      <c r="C65" s="160"/>
      <c r="D65" s="81"/>
      <c r="E65" s="81"/>
      <c r="F65" s="160"/>
      <c r="G65" s="103"/>
      <c r="H65" s="80"/>
    </row>
    <row r="66" spans="1:8" x14ac:dyDescent="0.35">
      <c r="A66" s="77" t="s">
        <v>356</v>
      </c>
      <c r="B66" s="157"/>
      <c r="C66" s="160"/>
      <c r="D66" s="81"/>
      <c r="E66" s="81"/>
      <c r="F66" s="160"/>
      <c r="G66" s="103"/>
      <c r="H66" s="80"/>
    </row>
    <row r="67" spans="1:8" x14ac:dyDescent="0.35">
      <c r="A67" s="77" t="s">
        <v>357</v>
      </c>
      <c r="B67" s="157"/>
      <c r="C67" s="160"/>
      <c r="D67" s="81"/>
      <c r="E67" s="81"/>
      <c r="F67" s="160"/>
      <c r="G67" s="103"/>
      <c r="H67" s="80"/>
    </row>
    <row r="68" spans="1:8" x14ac:dyDescent="0.35">
      <c r="A68" s="77" t="s">
        <v>358</v>
      </c>
      <c r="B68" s="157"/>
      <c r="C68" s="160"/>
      <c r="D68" s="81"/>
      <c r="E68" s="81"/>
      <c r="F68" s="160"/>
      <c r="G68" s="103"/>
      <c r="H68" s="80"/>
    </row>
    <row r="69" spans="1:8" x14ac:dyDescent="0.35">
      <c r="A69" s="77" t="s">
        <v>359</v>
      </c>
      <c r="B69" s="157"/>
      <c r="C69" s="160"/>
      <c r="D69" s="81"/>
      <c r="E69" s="81"/>
      <c r="F69" s="160"/>
      <c r="G69" s="103"/>
      <c r="H69" s="80"/>
    </row>
    <row r="70" spans="1:8" x14ac:dyDescent="0.35">
      <c r="A70" s="77" t="s">
        <v>360</v>
      </c>
      <c r="B70" s="157"/>
      <c r="C70" s="160"/>
      <c r="D70" s="81"/>
      <c r="E70" s="81"/>
      <c r="F70" s="160"/>
      <c r="G70" s="103"/>
      <c r="H70" s="80"/>
    </row>
    <row r="71" spans="1:8" x14ac:dyDescent="0.35">
      <c r="A71" s="77" t="s">
        <v>361</v>
      </c>
      <c r="B71" s="157"/>
      <c r="C71" s="160"/>
      <c r="D71" s="81"/>
      <c r="E71" s="81"/>
      <c r="F71" s="160"/>
      <c r="G71" s="103"/>
      <c r="H71" s="80"/>
    </row>
    <row r="72" spans="1:8" x14ac:dyDescent="0.35">
      <c r="A72" s="77" t="s">
        <v>362</v>
      </c>
      <c r="B72" s="157"/>
      <c r="C72" s="160"/>
      <c r="D72" s="81"/>
      <c r="E72" s="81"/>
      <c r="F72" s="160"/>
      <c r="G72" s="103"/>
      <c r="H72" s="80"/>
    </row>
    <row r="73" spans="1:8" x14ac:dyDescent="0.35">
      <c r="A73" s="77" t="s">
        <v>363</v>
      </c>
      <c r="B73" s="157"/>
      <c r="C73" s="160"/>
      <c r="D73" s="81"/>
      <c r="E73" s="81"/>
      <c r="F73" s="160"/>
      <c r="G73" s="103"/>
      <c r="H73" s="80"/>
    </row>
    <row r="74" spans="1:8" x14ac:dyDescent="0.35">
      <c r="A74" s="77" t="s">
        <v>364</v>
      </c>
      <c r="B74" s="157"/>
      <c r="C74" s="160"/>
      <c r="D74" s="81"/>
      <c r="E74" s="81"/>
      <c r="F74" s="160"/>
      <c r="G74" s="103"/>
      <c r="H74" s="80"/>
    </row>
    <row r="75" spans="1:8" x14ac:dyDescent="0.35">
      <c r="A75" s="77" t="s">
        <v>365</v>
      </c>
      <c r="B75" s="157"/>
      <c r="C75" s="160"/>
      <c r="D75" s="81"/>
      <c r="E75" s="81"/>
      <c r="F75" s="160"/>
      <c r="G75" s="103"/>
      <c r="H75" s="80"/>
    </row>
    <row r="76" spans="1:8" x14ac:dyDescent="0.35">
      <c r="A76" s="77" t="s">
        <v>366</v>
      </c>
      <c r="B76" s="157"/>
      <c r="C76" s="160"/>
      <c r="D76" s="81"/>
      <c r="E76" s="81"/>
      <c r="F76" s="160"/>
      <c r="G76" s="103"/>
      <c r="H76" s="80"/>
    </row>
    <row r="77" spans="1:8" x14ac:dyDescent="0.35">
      <c r="A77" s="77" t="s">
        <v>367</v>
      </c>
      <c r="B77" s="157"/>
      <c r="C77" s="160"/>
      <c r="D77" s="81"/>
      <c r="E77" s="81"/>
      <c r="F77" s="160"/>
      <c r="G77" s="103"/>
      <c r="H77" s="80"/>
    </row>
    <row r="78" spans="1:8" x14ac:dyDescent="0.35">
      <c r="A78" s="77" t="s">
        <v>368</v>
      </c>
      <c r="B78" s="157"/>
      <c r="C78" s="160"/>
      <c r="D78" s="81"/>
      <c r="E78" s="81"/>
      <c r="F78" s="160"/>
      <c r="G78" s="103"/>
      <c r="H78" s="80"/>
    </row>
    <row r="79" spans="1:8" x14ac:dyDescent="0.35">
      <c r="A79" s="77" t="s">
        <v>369</v>
      </c>
      <c r="B79" s="157"/>
      <c r="C79" s="160"/>
      <c r="D79" s="81"/>
      <c r="E79" s="81"/>
      <c r="F79" s="160"/>
      <c r="G79" s="103"/>
      <c r="H79" s="80"/>
    </row>
    <row r="80" spans="1:8" x14ac:dyDescent="0.35">
      <c r="A80" s="77" t="s">
        <v>370</v>
      </c>
      <c r="B80" s="157"/>
      <c r="C80" s="160"/>
      <c r="D80" s="81"/>
      <c r="E80" s="81"/>
      <c r="F80" s="160"/>
      <c r="G80" s="103"/>
      <c r="H80" s="80"/>
    </row>
    <row r="81" spans="1:8" x14ac:dyDescent="0.35">
      <c r="A81" s="77" t="s">
        <v>371</v>
      </c>
      <c r="B81" s="157"/>
      <c r="C81" s="160"/>
      <c r="D81" s="81"/>
      <c r="E81" s="81"/>
      <c r="F81" s="160"/>
      <c r="G81" s="103"/>
      <c r="H81" s="80"/>
    </row>
    <row r="82" spans="1:8" x14ac:dyDescent="0.35">
      <c r="A82" s="77" t="s">
        <v>372</v>
      </c>
      <c r="B82" s="157"/>
      <c r="C82" s="160"/>
      <c r="D82" s="81"/>
      <c r="E82" s="81"/>
      <c r="F82" s="160"/>
      <c r="G82" s="103"/>
      <c r="H82" s="80"/>
    </row>
    <row r="83" spans="1:8" x14ac:dyDescent="0.35">
      <c r="A83" s="77" t="s">
        <v>373</v>
      </c>
      <c r="B83" s="157"/>
      <c r="C83" s="160"/>
      <c r="D83" s="81"/>
      <c r="E83" s="81"/>
      <c r="F83" s="160"/>
      <c r="G83" s="103"/>
      <c r="H83" s="80"/>
    </row>
    <row r="84" spans="1:8" x14ac:dyDescent="0.35">
      <c r="A84" s="77" t="s">
        <v>374</v>
      </c>
      <c r="B84" s="157"/>
      <c r="C84" s="160"/>
      <c r="D84" s="81"/>
      <c r="E84" s="81"/>
      <c r="F84" s="160"/>
      <c r="G84" s="103"/>
      <c r="H84" s="80"/>
    </row>
    <row r="85" spans="1:8" x14ac:dyDescent="0.35">
      <c r="A85" s="77" t="s">
        <v>375</v>
      </c>
      <c r="B85" s="157"/>
      <c r="C85" s="160"/>
      <c r="D85" s="81"/>
      <c r="E85" s="81"/>
      <c r="F85" s="160"/>
      <c r="G85" s="103"/>
      <c r="H85" s="80"/>
    </row>
    <row r="86" spans="1:8" x14ac:dyDescent="0.35">
      <c r="A86" s="77" t="s">
        <v>376</v>
      </c>
      <c r="B86" s="157"/>
      <c r="C86" s="160"/>
      <c r="D86" s="81"/>
      <c r="E86" s="81"/>
      <c r="F86" s="160"/>
      <c r="G86" s="103"/>
      <c r="H86" s="80"/>
    </row>
    <row r="87" spans="1:8" x14ac:dyDescent="0.35">
      <c r="A87" s="77" t="s">
        <v>377</v>
      </c>
      <c r="B87" s="157"/>
      <c r="C87" s="160"/>
      <c r="D87" s="81"/>
      <c r="E87" s="81"/>
      <c r="F87" s="160"/>
      <c r="G87" s="103"/>
      <c r="H87" s="80"/>
    </row>
    <row r="88" spans="1:8" x14ac:dyDescent="0.35">
      <c r="A88" s="77" t="s">
        <v>378</v>
      </c>
      <c r="B88" s="157"/>
      <c r="C88" s="160"/>
      <c r="D88" s="81"/>
      <c r="E88" s="81"/>
      <c r="F88" s="160"/>
      <c r="G88" s="103"/>
      <c r="H88" s="80"/>
    </row>
    <row r="89" spans="1:8" x14ac:dyDescent="0.35">
      <c r="A89" s="77" t="s">
        <v>379</v>
      </c>
      <c r="B89" s="157"/>
      <c r="C89" s="160"/>
      <c r="D89" s="81"/>
      <c r="E89" s="81"/>
      <c r="F89" s="160"/>
      <c r="G89" s="103"/>
      <c r="H89" s="80"/>
    </row>
    <row r="90" spans="1:8" x14ac:dyDescent="0.35">
      <c r="A90" s="77" t="s">
        <v>380</v>
      </c>
      <c r="B90" s="157"/>
      <c r="C90" s="160"/>
      <c r="D90" s="81"/>
      <c r="E90" s="81"/>
      <c r="F90" s="160"/>
      <c r="G90" s="103"/>
      <c r="H90" s="80"/>
    </row>
    <row r="91" spans="1:8" x14ac:dyDescent="0.35">
      <c r="A91" s="77" t="s">
        <v>381</v>
      </c>
      <c r="B91" s="157"/>
      <c r="C91" s="160"/>
      <c r="D91" s="81"/>
      <c r="E91" s="81"/>
      <c r="F91" s="160"/>
      <c r="G91" s="103"/>
      <c r="H91" s="80"/>
    </row>
    <row r="92" spans="1:8" x14ac:dyDescent="0.35">
      <c r="A92" s="77" t="s">
        <v>382</v>
      </c>
      <c r="B92" s="157"/>
      <c r="C92" s="160"/>
      <c r="D92" s="81"/>
      <c r="E92" s="81"/>
      <c r="F92" s="160"/>
      <c r="G92" s="103"/>
      <c r="H92" s="80"/>
    </row>
    <row r="93" spans="1:8" x14ac:dyDescent="0.35">
      <c r="A93" s="77" t="s">
        <v>383</v>
      </c>
      <c r="B93" s="157"/>
      <c r="C93" s="160"/>
      <c r="D93" s="81"/>
      <c r="E93" s="81"/>
      <c r="F93" s="160"/>
      <c r="G93" s="103"/>
      <c r="H93" s="80"/>
    </row>
    <row r="94" spans="1:8" x14ac:dyDescent="0.35">
      <c r="A94" s="77" t="s">
        <v>384</v>
      </c>
      <c r="B94" s="157"/>
      <c r="C94" s="160"/>
      <c r="D94" s="81"/>
      <c r="E94" s="81"/>
      <c r="F94" s="160"/>
      <c r="G94" s="103"/>
      <c r="H94" s="80"/>
    </row>
    <row r="95" spans="1:8" x14ac:dyDescent="0.35">
      <c r="A95" s="77" t="s">
        <v>385</v>
      </c>
      <c r="B95" s="157"/>
      <c r="C95" s="160"/>
      <c r="D95" s="81"/>
      <c r="E95" s="81"/>
      <c r="F95" s="160"/>
      <c r="G95" s="103"/>
      <c r="H95" s="80"/>
    </row>
    <row r="96" spans="1:8" x14ac:dyDescent="0.35">
      <c r="A96" s="77" t="s">
        <v>386</v>
      </c>
      <c r="B96" s="157"/>
      <c r="C96" s="160"/>
      <c r="D96" s="81"/>
      <c r="E96" s="81"/>
      <c r="F96" s="160"/>
      <c r="G96" s="103"/>
      <c r="H96" s="80"/>
    </row>
    <row r="97" spans="1:8" x14ac:dyDescent="0.35">
      <c r="A97" s="77" t="s">
        <v>387</v>
      </c>
      <c r="B97" s="157"/>
      <c r="C97" s="160"/>
      <c r="D97" s="81"/>
      <c r="E97" s="81"/>
      <c r="F97" s="160"/>
      <c r="G97" s="103"/>
      <c r="H97" s="80"/>
    </row>
    <row r="98" spans="1:8" x14ac:dyDescent="0.35">
      <c r="A98" s="77" t="s">
        <v>388</v>
      </c>
      <c r="B98" s="157"/>
      <c r="C98" s="160"/>
      <c r="D98" s="81"/>
      <c r="E98" s="81"/>
      <c r="F98" s="160"/>
      <c r="G98" s="103"/>
      <c r="H98" s="80"/>
    </row>
    <row r="99" spans="1:8" x14ac:dyDescent="0.35">
      <c r="A99" s="77" t="s">
        <v>389</v>
      </c>
      <c r="B99" s="157"/>
      <c r="C99" s="160"/>
      <c r="D99" s="81"/>
      <c r="E99" s="81"/>
      <c r="F99" s="160"/>
      <c r="G99" s="103"/>
      <c r="H99" s="80"/>
    </row>
    <row r="100" spans="1:8" x14ac:dyDescent="0.35">
      <c r="A100" s="77" t="s">
        <v>390</v>
      </c>
      <c r="B100" s="157"/>
      <c r="C100" s="160"/>
      <c r="D100" s="81"/>
      <c r="E100" s="81"/>
      <c r="F100" s="160"/>
      <c r="G100" s="103"/>
      <c r="H100" s="80"/>
    </row>
    <row r="101" spans="1:8" x14ac:dyDescent="0.35">
      <c r="A101" s="77" t="s">
        <v>391</v>
      </c>
      <c r="B101" s="157"/>
      <c r="C101" s="160"/>
      <c r="D101" s="81"/>
      <c r="E101" s="81"/>
      <c r="F101" s="160"/>
      <c r="G101" s="103"/>
      <c r="H101" s="80"/>
    </row>
    <row r="102" spans="1:8" x14ac:dyDescent="0.35">
      <c r="A102" s="77" t="s">
        <v>392</v>
      </c>
      <c r="B102" s="157"/>
      <c r="C102" s="160"/>
      <c r="D102" s="81"/>
      <c r="E102" s="81"/>
      <c r="F102" s="160"/>
      <c r="G102" s="103"/>
      <c r="H102" s="80"/>
    </row>
    <row r="103" spans="1:8" x14ac:dyDescent="0.35">
      <c r="A103" s="77" t="s">
        <v>393</v>
      </c>
      <c r="B103" s="157"/>
      <c r="C103" s="160"/>
      <c r="D103" s="81"/>
      <c r="E103" s="81"/>
      <c r="F103" s="160"/>
      <c r="G103" s="103"/>
      <c r="H103" s="80"/>
    </row>
    <row r="104" spans="1:8" x14ac:dyDescent="0.35">
      <c r="A104" s="77" t="s">
        <v>394</v>
      </c>
      <c r="B104" s="157"/>
      <c r="C104" s="160"/>
      <c r="D104" s="81"/>
      <c r="E104" s="81"/>
      <c r="F104" s="160"/>
      <c r="G104" s="103"/>
      <c r="H104" s="80"/>
    </row>
    <row r="105" spans="1:8" x14ac:dyDescent="0.35">
      <c r="A105" s="77" t="s">
        <v>395</v>
      </c>
      <c r="B105" s="157"/>
      <c r="C105" s="160"/>
      <c r="D105" s="81"/>
      <c r="E105" s="81"/>
      <c r="F105" s="160"/>
      <c r="G105" s="103"/>
      <c r="H105" s="80"/>
    </row>
    <row r="106" spans="1:8" x14ac:dyDescent="0.35">
      <c r="A106" s="77" t="s">
        <v>396</v>
      </c>
      <c r="B106" s="157"/>
      <c r="C106" s="160"/>
      <c r="D106" s="81"/>
      <c r="E106" s="81"/>
      <c r="F106" s="160"/>
      <c r="G106" s="103"/>
      <c r="H106" s="80"/>
    </row>
    <row r="107" spans="1:8" x14ac:dyDescent="0.35">
      <c r="A107" s="77" t="s">
        <v>397</v>
      </c>
      <c r="B107" s="157"/>
      <c r="C107" s="160"/>
      <c r="D107" s="81"/>
      <c r="E107" s="81"/>
      <c r="F107" s="160"/>
      <c r="G107" s="103"/>
      <c r="H107" s="80"/>
    </row>
    <row r="108" spans="1:8" x14ac:dyDescent="0.35">
      <c r="A108" s="77" t="s">
        <v>398</v>
      </c>
      <c r="B108" s="157"/>
      <c r="C108" s="160"/>
      <c r="D108" s="81"/>
      <c r="E108" s="81"/>
      <c r="F108" s="160"/>
      <c r="G108" s="103"/>
      <c r="H108" s="80"/>
    </row>
    <row r="109" spans="1:8" x14ac:dyDescent="0.35">
      <c r="A109" s="77" t="s">
        <v>399</v>
      </c>
      <c r="B109" s="157"/>
      <c r="C109" s="160"/>
      <c r="D109" s="81"/>
      <c r="E109" s="81"/>
      <c r="F109" s="160"/>
      <c r="G109" s="103"/>
      <c r="H109" s="80"/>
    </row>
    <row r="110" spans="1:8" x14ac:dyDescent="0.35">
      <c r="A110" s="77" t="s">
        <v>400</v>
      </c>
      <c r="B110" s="157"/>
      <c r="C110" s="160"/>
      <c r="D110" s="81"/>
      <c r="E110" s="81"/>
      <c r="F110" s="160"/>
      <c r="G110" s="103"/>
      <c r="H110" s="80"/>
    </row>
    <row r="111" spans="1:8" x14ac:dyDescent="0.35">
      <c r="A111" s="77" t="s">
        <v>401</v>
      </c>
      <c r="B111" s="157"/>
      <c r="C111" s="160"/>
      <c r="D111" s="81"/>
      <c r="E111" s="81"/>
      <c r="F111" s="160"/>
      <c r="G111" s="103"/>
      <c r="H111" s="80"/>
    </row>
    <row r="112" spans="1:8" x14ac:dyDescent="0.35">
      <c r="A112" s="77" t="s">
        <v>402</v>
      </c>
      <c r="B112" s="157"/>
      <c r="C112" s="160"/>
      <c r="D112" s="81"/>
      <c r="E112" s="81"/>
      <c r="F112" s="160"/>
      <c r="G112" s="103"/>
      <c r="H112" s="80"/>
    </row>
    <row r="113" spans="1:8" x14ac:dyDescent="0.35">
      <c r="A113" s="77" t="s">
        <v>403</v>
      </c>
      <c r="B113" s="157"/>
      <c r="C113" s="160"/>
      <c r="D113" s="81"/>
      <c r="E113" s="81"/>
      <c r="F113" s="160"/>
      <c r="G113" s="103"/>
      <c r="H113" s="80"/>
    </row>
    <row r="114" spans="1:8" x14ac:dyDescent="0.35">
      <c r="A114" s="77" t="s">
        <v>404</v>
      </c>
      <c r="B114" s="157"/>
      <c r="C114" s="160"/>
      <c r="D114" s="81"/>
      <c r="E114" s="81"/>
      <c r="F114" s="160"/>
      <c r="G114" s="103"/>
      <c r="H114" s="80"/>
    </row>
    <row r="115" spans="1:8" x14ac:dyDescent="0.35">
      <c r="A115" s="77" t="s">
        <v>405</v>
      </c>
      <c r="B115" s="157"/>
      <c r="C115" s="160"/>
      <c r="D115" s="81"/>
      <c r="E115" s="81"/>
      <c r="F115" s="160"/>
      <c r="G115" s="103"/>
      <c r="H115" s="80"/>
    </row>
    <row r="116" spans="1:8" x14ac:dyDescent="0.35">
      <c r="A116" s="77" t="s">
        <v>406</v>
      </c>
      <c r="B116" s="157"/>
      <c r="C116" s="160"/>
      <c r="D116" s="81"/>
      <c r="E116" s="81"/>
      <c r="F116" s="160"/>
      <c r="G116" s="103"/>
      <c r="H116" s="80"/>
    </row>
    <row r="117" spans="1:8" x14ac:dyDescent="0.35">
      <c r="A117" s="77" t="s">
        <v>407</v>
      </c>
      <c r="B117" s="157"/>
      <c r="C117" s="160"/>
      <c r="D117" s="81"/>
      <c r="E117" s="81"/>
      <c r="F117" s="160"/>
      <c r="G117" s="103"/>
      <c r="H117" s="80"/>
    </row>
    <row r="118" spans="1:8" x14ac:dyDescent="0.35">
      <c r="A118" s="77" t="s">
        <v>408</v>
      </c>
      <c r="B118" s="157"/>
      <c r="C118" s="160"/>
      <c r="D118" s="81"/>
      <c r="E118" s="81"/>
      <c r="F118" s="160"/>
      <c r="G118" s="103"/>
      <c r="H118" s="80"/>
    </row>
    <row r="119" spans="1:8" x14ac:dyDescent="0.35">
      <c r="A119" s="77" t="s">
        <v>409</v>
      </c>
      <c r="B119" s="157"/>
      <c r="C119" s="160"/>
      <c r="D119" s="81"/>
      <c r="E119" s="81"/>
      <c r="F119" s="160"/>
      <c r="G119" s="103"/>
      <c r="H119" s="80"/>
    </row>
    <row r="120" spans="1:8" x14ac:dyDescent="0.35">
      <c r="A120" s="77" t="s">
        <v>410</v>
      </c>
      <c r="B120" s="157"/>
      <c r="C120" s="160"/>
      <c r="D120" s="81"/>
      <c r="E120" s="81"/>
      <c r="F120" s="160"/>
      <c r="G120" s="103"/>
      <c r="H120" s="80"/>
    </row>
    <row r="121" spans="1:8" x14ac:dyDescent="0.35">
      <c r="A121" s="77" t="s">
        <v>411</v>
      </c>
      <c r="B121" s="157"/>
      <c r="C121" s="160"/>
      <c r="D121" s="81"/>
      <c r="E121" s="81"/>
      <c r="F121" s="160"/>
      <c r="G121" s="103"/>
      <c r="H121" s="80"/>
    </row>
    <row r="122" spans="1:8" x14ac:dyDescent="0.35">
      <c r="A122" s="77" t="s">
        <v>412</v>
      </c>
      <c r="B122" s="157"/>
      <c r="C122" s="160"/>
      <c r="D122" s="81"/>
      <c r="E122" s="81"/>
      <c r="F122" s="160"/>
      <c r="G122" s="103"/>
      <c r="H122" s="80"/>
    </row>
    <row r="123" spans="1:8" x14ac:dyDescent="0.35">
      <c r="A123" s="77" t="s">
        <v>413</v>
      </c>
      <c r="B123" s="157"/>
      <c r="C123" s="160"/>
      <c r="D123" s="81"/>
      <c r="E123" s="81"/>
      <c r="F123" s="160"/>
      <c r="G123" s="103"/>
      <c r="H123" s="80"/>
    </row>
    <row r="124" spans="1:8" x14ac:dyDescent="0.35">
      <c r="A124" s="77" t="s">
        <v>414</v>
      </c>
      <c r="B124" s="157"/>
      <c r="C124" s="160"/>
      <c r="D124" s="81"/>
      <c r="E124" s="81"/>
      <c r="F124" s="160"/>
      <c r="G124" s="103"/>
      <c r="H124" s="80"/>
    </row>
    <row r="125" spans="1:8" x14ac:dyDescent="0.35">
      <c r="A125" s="77" t="s">
        <v>415</v>
      </c>
      <c r="B125" s="157"/>
      <c r="C125" s="160"/>
      <c r="D125" s="81"/>
      <c r="E125" s="81"/>
      <c r="F125" s="160"/>
      <c r="G125" s="103"/>
      <c r="H125" s="80"/>
    </row>
    <row r="126" spans="1:8" x14ac:dyDescent="0.35">
      <c r="A126" s="77" t="s">
        <v>416</v>
      </c>
      <c r="B126" s="157"/>
      <c r="C126" s="160"/>
      <c r="D126" s="81"/>
      <c r="E126" s="81"/>
      <c r="F126" s="160"/>
      <c r="G126" s="103"/>
      <c r="H126" s="80"/>
    </row>
    <row r="127" spans="1:8" x14ac:dyDescent="0.35">
      <c r="A127" s="77" t="s">
        <v>417</v>
      </c>
      <c r="B127" s="157"/>
      <c r="C127" s="160"/>
      <c r="D127" s="81"/>
      <c r="E127" s="81"/>
      <c r="F127" s="160"/>
      <c r="G127" s="103"/>
      <c r="H127" s="80"/>
    </row>
    <row r="128" spans="1:8" x14ac:dyDescent="0.35">
      <c r="A128" s="77" t="s">
        <v>418</v>
      </c>
      <c r="B128" s="157"/>
      <c r="C128" s="160"/>
      <c r="D128" s="81"/>
      <c r="E128" s="81"/>
      <c r="F128" s="160"/>
      <c r="G128" s="103"/>
      <c r="H128" s="80"/>
    </row>
    <row r="129" spans="1:8" x14ac:dyDescent="0.35">
      <c r="A129" s="77" t="s">
        <v>419</v>
      </c>
      <c r="B129" s="157"/>
      <c r="C129" s="160"/>
      <c r="D129" s="81"/>
      <c r="E129" s="81"/>
      <c r="F129" s="160"/>
      <c r="G129" s="103"/>
      <c r="H129" s="80"/>
    </row>
    <row r="130" spans="1:8" x14ac:dyDescent="0.35">
      <c r="A130" s="77" t="s">
        <v>420</v>
      </c>
      <c r="B130" s="157"/>
      <c r="C130" s="160"/>
      <c r="D130" s="81"/>
      <c r="E130" s="81"/>
      <c r="F130" s="160"/>
      <c r="G130" s="103"/>
      <c r="H130" s="80"/>
    </row>
    <row r="131" spans="1:8" x14ac:dyDescent="0.35">
      <c r="A131" s="77" t="s">
        <v>421</v>
      </c>
      <c r="B131" s="157"/>
      <c r="C131" s="160"/>
      <c r="D131" s="81"/>
      <c r="E131" s="81"/>
      <c r="F131" s="160"/>
      <c r="G131" s="103"/>
      <c r="H131" s="80"/>
    </row>
    <row r="132" spans="1:8" x14ac:dyDescent="0.35">
      <c r="A132" s="77" t="s">
        <v>422</v>
      </c>
      <c r="B132" s="157"/>
      <c r="C132" s="160"/>
      <c r="D132" s="81"/>
      <c r="E132" s="81"/>
      <c r="F132" s="160"/>
      <c r="G132" s="103"/>
      <c r="H132" s="80"/>
    </row>
    <row r="133" spans="1:8" x14ac:dyDescent="0.35">
      <c r="A133" s="77" t="s">
        <v>423</v>
      </c>
      <c r="B133" s="157"/>
      <c r="C133" s="160"/>
      <c r="D133" s="81"/>
      <c r="E133" s="81"/>
      <c r="F133" s="160"/>
      <c r="G133" s="103"/>
      <c r="H133" s="80"/>
    </row>
    <row r="134" spans="1:8" x14ac:dyDescent="0.35">
      <c r="A134" s="77" t="s">
        <v>424</v>
      </c>
      <c r="B134" s="157"/>
      <c r="C134" s="160"/>
      <c r="D134" s="81"/>
      <c r="E134" s="81"/>
      <c r="F134" s="160"/>
      <c r="G134" s="103"/>
      <c r="H134" s="80"/>
    </row>
    <row r="135" spans="1:8" x14ac:dyDescent="0.35">
      <c r="A135" s="77" t="s">
        <v>425</v>
      </c>
      <c r="B135" s="157"/>
      <c r="C135" s="160"/>
      <c r="D135" s="81"/>
      <c r="E135" s="81"/>
      <c r="F135" s="160"/>
      <c r="G135" s="103"/>
      <c r="H135" s="80"/>
    </row>
    <row r="136" spans="1:8" x14ac:dyDescent="0.35">
      <c r="A136" s="77" t="s">
        <v>426</v>
      </c>
      <c r="B136" s="157"/>
      <c r="C136" s="160"/>
      <c r="D136" s="81"/>
      <c r="E136" s="81"/>
      <c r="F136" s="160"/>
      <c r="G136" s="103"/>
      <c r="H136" s="80"/>
    </row>
    <row r="137" spans="1:8" x14ac:dyDescent="0.35">
      <c r="A137" s="77" t="s">
        <v>427</v>
      </c>
      <c r="B137" s="157"/>
      <c r="C137" s="160"/>
      <c r="D137" s="81"/>
      <c r="E137" s="81"/>
      <c r="F137" s="160"/>
      <c r="G137" s="103"/>
      <c r="H137" s="80"/>
    </row>
    <row r="138" spans="1:8" x14ac:dyDescent="0.35">
      <c r="A138" s="77" t="s">
        <v>428</v>
      </c>
      <c r="B138" s="157"/>
      <c r="C138" s="160"/>
      <c r="D138" s="81"/>
      <c r="E138" s="81"/>
      <c r="F138" s="160"/>
      <c r="G138" s="103"/>
      <c r="H138" s="80"/>
    </row>
    <row r="139" spans="1:8" x14ac:dyDescent="0.35">
      <c r="A139" s="77" t="s">
        <v>429</v>
      </c>
      <c r="B139" s="157"/>
      <c r="C139" s="160"/>
      <c r="D139" s="81"/>
      <c r="E139" s="81"/>
      <c r="F139" s="160"/>
      <c r="G139" s="103"/>
      <c r="H139" s="80"/>
    </row>
    <row r="140" spans="1:8" x14ac:dyDescent="0.35">
      <c r="A140" s="77" t="s">
        <v>430</v>
      </c>
      <c r="B140" s="157"/>
      <c r="C140" s="160"/>
      <c r="D140" s="81"/>
      <c r="E140" s="81"/>
      <c r="F140" s="160"/>
      <c r="G140" s="103"/>
      <c r="H140" s="80"/>
    </row>
    <row r="141" spans="1:8" x14ac:dyDescent="0.35">
      <c r="A141" s="77" t="s">
        <v>431</v>
      </c>
      <c r="B141" s="157"/>
      <c r="C141" s="160"/>
      <c r="D141" s="81"/>
      <c r="E141" s="81"/>
      <c r="F141" s="160"/>
      <c r="G141" s="103"/>
      <c r="H141" s="80"/>
    </row>
    <row r="142" spans="1:8" x14ac:dyDescent="0.35">
      <c r="A142" s="77" t="s">
        <v>432</v>
      </c>
      <c r="B142" s="157"/>
      <c r="C142" s="160"/>
      <c r="D142" s="81"/>
      <c r="E142" s="81"/>
      <c r="F142" s="160"/>
      <c r="G142" s="103"/>
      <c r="H142" s="80"/>
    </row>
    <row r="143" spans="1:8" x14ac:dyDescent="0.35">
      <c r="A143" s="77" t="s">
        <v>433</v>
      </c>
      <c r="B143" s="157"/>
      <c r="C143" s="160"/>
      <c r="D143" s="81"/>
      <c r="E143" s="81"/>
      <c r="F143" s="160"/>
      <c r="G143" s="103"/>
      <c r="H143" s="80"/>
    </row>
    <row r="144" spans="1:8" x14ac:dyDescent="0.35">
      <c r="A144" s="77" t="s">
        <v>434</v>
      </c>
      <c r="B144" s="157"/>
      <c r="C144" s="160"/>
      <c r="D144" s="81"/>
      <c r="E144" s="81"/>
      <c r="F144" s="160"/>
      <c r="G144" s="103"/>
      <c r="H144" s="80"/>
    </row>
    <row r="145" spans="1:8" x14ac:dyDescent="0.35">
      <c r="A145" s="77" t="s">
        <v>435</v>
      </c>
      <c r="B145" s="157"/>
      <c r="C145" s="160"/>
      <c r="D145" s="81"/>
      <c r="E145" s="81"/>
      <c r="F145" s="160"/>
      <c r="G145" s="103"/>
      <c r="H145" s="80"/>
    </row>
    <row r="146" spans="1:8" x14ac:dyDescent="0.35">
      <c r="A146" s="77" t="s">
        <v>436</v>
      </c>
      <c r="B146" s="157"/>
      <c r="C146" s="160"/>
      <c r="D146" s="81"/>
      <c r="E146" s="81"/>
      <c r="F146" s="160"/>
      <c r="G146" s="103"/>
      <c r="H146" s="80"/>
    </row>
    <row r="147" spans="1:8" x14ac:dyDescent="0.35">
      <c r="A147" s="77" t="s">
        <v>437</v>
      </c>
      <c r="B147" s="157"/>
      <c r="C147" s="160"/>
      <c r="D147" s="81"/>
      <c r="E147" s="81"/>
      <c r="F147" s="160"/>
      <c r="G147" s="103"/>
      <c r="H147" s="80"/>
    </row>
    <row r="148" spans="1:8" x14ac:dyDescent="0.35">
      <c r="A148" s="77" t="s">
        <v>438</v>
      </c>
      <c r="B148" s="157"/>
      <c r="C148" s="160"/>
      <c r="D148" s="81"/>
      <c r="E148" s="81"/>
      <c r="F148" s="160"/>
      <c r="G148" s="103"/>
      <c r="H148" s="80"/>
    </row>
    <row r="149" spans="1:8" x14ac:dyDescent="0.35">
      <c r="A149" s="77" t="s">
        <v>439</v>
      </c>
      <c r="B149" s="157"/>
      <c r="C149" s="160"/>
      <c r="D149" s="81"/>
      <c r="E149" s="81"/>
      <c r="F149" s="160"/>
      <c r="G149" s="103"/>
      <c r="H149" s="80"/>
    </row>
    <row r="150" spans="1:8" x14ac:dyDescent="0.35">
      <c r="A150" s="77" t="s">
        <v>440</v>
      </c>
      <c r="B150" s="157"/>
      <c r="C150" s="160"/>
      <c r="D150" s="81"/>
      <c r="E150" s="81"/>
      <c r="F150" s="160"/>
      <c r="G150" s="103"/>
      <c r="H150" s="80"/>
    </row>
    <row r="151" spans="1:8" x14ac:dyDescent="0.35">
      <c r="A151" s="77" t="s">
        <v>441</v>
      </c>
      <c r="B151" s="157"/>
      <c r="C151" s="160"/>
      <c r="D151" s="81"/>
      <c r="E151" s="81"/>
      <c r="F151" s="160"/>
      <c r="G151" s="103"/>
      <c r="H151" s="80"/>
    </row>
    <row r="152" spans="1:8" x14ac:dyDescent="0.35">
      <c r="A152" s="77" t="s">
        <v>442</v>
      </c>
      <c r="B152" s="157"/>
      <c r="C152" s="160"/>
      <c r="D152" s="81"/>
      <c r="E152" s="81"/>
      <c r="F152" s="160"/>
      <c r="G152" s="103"/>
      <c r="H152" s="80"/>
    </row>
    <row r="153" spans="1:8" x14ac:dyDescent="0.35">
      <c r="A153" s="77" t="s">
        <v>443</v>
      </c>
      <c r="B153" s="157"/>
      <c r="C153" s="160"/>
      <c r="D153" s="81"/>
      <c r="E153" s="81"/>
      <c r="F153" s="160"/>
      <c r="G153" s="103"/>
      <c r="H153" s="80"/>
    </row>
    <row r="154" spans="1:8" x14ac:dyDescent="0.35">
      <c r="A154" s="77" t="s">
        <v>444</v>
      </c>
      <c r="B154" s="157"/>
      <c r="C154" s="160"/>
      <c r="D154" s="81"/>
      <c r="E154" s="81"/>
      <c r="F154" s="160"/>
      <c r="G154" s="103"/>
      <c r="H154" s="80"/>
    </row>
    <row r="155" spans="1:8" x14ac:dyDescent="0.35">
      <c r="A155" s="77" t="s">
        <v>445</v>
      </c>
      <c r="B155" s="157"/>
      <c r="C155" s="160"/>
      <c r="D155" s="81"/>
      <c r="E155" s="81"/>
      <c r="F155" s="160"/>
      <c r="G155" s="103"/>
      <c r="H155" s="80"/>
    </row>
    <row r="156" spans="1:8" x14ac:dyDescent="0.35">
      <c r="A156" s="77" t="s">
        <v>446</v>
      </c>
      <c r="B156" s="157"/>
      <c r="C156" s="160"/>
      <c r="D156" s="81"/>
      <c r="E156" s="81"/>
      <c r="F156" s="160"/>
      <c r="G156" s="103"/>
      <c r="H156" s="80"/>
    </row>
    <row r="157" spans="1:8" x14ac:dyDescent="0.35">
      <c r="A157" s="77" t="s">
        <v>447</v>
      </c>
      <c r="B157" s="157"/>
      <c r="C157" s="160"/>
      <c r="D157" s="81"/>
      <c r="E157" s="81"/>
      <c r="F157" s="160"/>
      <c r="G157" s="103"/>
      <c r="H157" s="80"/>
    </row>
    <row r="158" spans="1:8" x14ac:dyDescent="0.35">
      <c r="A158" s="77" t="s">
        <v>448</v>
      </c>
      <c r="B158" s="157"/>
      <c r="C158" s="160"/>
      <c r="D158" s="81"/>
      <c r="E158" s="81"/>
      <c r="F158" s="160"/>
      <c r="G158" s="103"/>
      <c r="H158" s="80"/>
    </row>
    <row r="159" spans="1:8" x14ac:dyDescent="0.35">
      <c r="A159" s="77" t="s">
        <v>449</v>
      </c>
      <c r="B159" s="157"/>
      <c r="C159" s="160"/>
      <c r="D159" s="81"/>
      <c r="E159" s="81"/>
      <c r="F159" s="160"/>
      <c r="G159" s="103"/>
      <c r="H159" s="80"/>
    </row>
    <row r="160" spans="1:8" x14ac:dyDescent="0.35">
      <c r="A160" s="77" t="s">
        <v>450</v>
      </c>
      <c r="B160" s="157"/>
      <c r="C160" s="160"/>
      <c r="D160" s="81"/>
      <c r="E160" s="81"/>
      <c r="F160" s="160"/>
      <c r="G160" s="103"/>
      <c r="H160" s="80"/>
    </row>
    <row r="161" spans="1:8" x14ac:dyDescent="0.35">
      <c r="A161" s="77" t="s">
        <v>451</v>
      </c>
      <c r="B161" s="157"/>
      <c r="C161" s="160"/>
      <c r="D161" s="81"/>
      <c r="E161" s="81"/>
      <c r="F161" s="160"/>
      <c r="G161" s="103"/>
      <c r="H161" s="80"/>
    </row>
    <row r="162" spans="1:8" x14ac:dyDescent="0.35">
      <c r="A162" s="77" t="s">
        <v>452</v>
      </c>
      <c r="B162" s="157"/>
      <c r="C162" s="160"/>
      <c r="D162" s="81"/>
      <c r="E162" s="81"/>
      <c r="F162" s="160"/>
      <c r="G162" s="103"/>
      <c r="H162" s="80"/>
    </row>
    <row r="163" spans="1:8" x14ac:dyDescent="0.35">
      <c r="A163" s="77" t="s">
        <v>453</v>
      </c>
      <c r="B163" s="157"/>
      <c r="C163" s="160"/>
      <c r="D163" s="81"/>
      <c r="E163" s="81"/>
      <c r="F163" s="160"/>
      <c r="G163" s="103"/>
      <c r="H163" s="80"/>
    </row>
    <row r="164" spans="1:8" x14ac:dyDescent="0.35">
      <c r="A164" s="77" t="s">
        <v>454</v>
      </c>
      <c r="B164" s="157"/>
      <c r="C164" s="160"/>
      <c r="D164" s="81"/>
      <c r="E164" s="81"/>
      <c r="F164" s="160"/>
      <c r="G164" s="103"/>
      <c r="H164" s="80"/>
    </row>
    <row r="165" spans="1:8" x14ac:dyDescent="0.35">
      <c r="A165" s="77" t="s">
        <v>455</v>
      </c>
      <c r="B165" s="157"/>
      <c r="C165" s="160"/>
      <c r="D165" s="81"/>
      <c r="E165" s="81"/>
      <c r="F165" s="160"/>
      <c r="G165" s="103"/>
      <c r="H165" s="80"/>
    </row>
    <row r="166" spans="1:8" x14ac:dyDescent="0.35">
      <c r="A166" s="77" t="s">
        <v>456</v>
      </c>
      <c r="B166" s="157"/>
      <c r="C166" s="160"/>
      <c r="D166" s="81"/>
      <c r="E166" s="81"/>
      <c r="F166" s="160"/>
      <c r="G166" s="103"/>
      <c r="H166" s="80"/>
    </row>
    <row r="167" spans="1:8" x14ac:dyDescent="0.35">
      <c r="A167" s="77" t="s">
        <v>457</v>
      </c>
      <c r="B167" s="157"/>
      <c r="C167" s="160"/>
      <c r="D167" s="81"/>
      <c r="E167" s="81"/>
      <c r="F167" s="160"/>
      <c r="G167" s="103"/>
      <c r="H167" s="80"/>
    </row>
    <row r="168" spans="1:8" x14ac:dyDescent="0.35">
      <c r="A168" s="77" t="s">
        <v>458</v>
      </c>
      <c r="B168" s="157"/>
      <c r="C168" s="160"/>
      <c r="D168" s="81"/>
      <c r="E168" s="81"/>
      <c r="F168" s="160"/>
      <c r="G168" s="103"/>
      <c r="H168" s="80"/>
    </row>
    <row r="169" spans="1:8" x14ac:dyDescent="0.35">
      <c r="A169" s="77" t="s">
        <v>459</v>
      </c>
      <c r="B169" s="157"/>
      <c r="C169" s="160"/>
      <c r="D169" s="81"/>
      <c r="E169" s="81"/>
      <c r="F169" s="160"/>
      <c r="G169" s="103"/>
      <c r="H169" s="80"/>
    </row>
    <row r="170" spans="1:8" x14ac:dyDescent="0.35">
      <c r="A170" s="77" t="s">
        <v>460</v>
      </c>
      <c r="B170" s="157"/>
      <c r="C170" s="160"/>
      <c r="D170" s="81"/>
      <c r="E170" s="81"/>
      <c r="F170" s="160"/>
      <c r="G170" s="103"/>
      <c r="H170" s="80"/>
    </row>
    <row r="171" spans="1:8" x14ac:dyDescent="0.35">
      <c r="A171" s="77" t="s">
        <v>461</v>
      </c>
      <c r="B171" s="157"/>
      <c r="C171" s="160"/>
      <c r="D171" s="81"/>
      <c r="E171" s="81"/>
      <c r="F171" s="160"/>
      <c r="G171" s="103"/>
      <c r="H171" s="80"/>
    </row>
    <row r="172" spans="1:8" x14ac:dyDescent="0.35">
      <c r="A172" s="77" t="s">
        <v>462</v>
      </c>
      <c r="B172" s="157"/>
      <c r="C172" s="160"/>
      <c r="D172" s="81"/>
      <c r="E172" s="81"/>
      <c r="F172" s="160"/>
      <c r="G172" s="103"/>
      <c r="H172" s="80"/>
    </row>
    <row r="173" spans="1:8" x14ac:dyDescent="0.35">
      <c r="A173" s="77" t="s">
        <v>463</v>
      </c>
      <c r="B173" s="157"/>
      <c r="C173" s="160"/>
      <c r="D173" s="81"/>
      <c r="E173" s="81"/>
      <c r="F173" s="160"/>
      <c r="G173" s="103"/>
      <c r="H173" s="80"/>
    </row>
    <row r="174" spans="1:8" x14ac:dyDescent="0.35">
      <c r="A174" s="77" t="s">
        <v>464</v>
      </c>
      <c r="B174" s="157"/>
      <c r="C174" s="160"/>
      <c r="D174" s="81"/>
      <c r="E174" s="81"/>
      <c r="F174" s="160"/>
      <c r="G174" s="103"/>
      <c r="H174" s="80"/>
    </row>
    <row r="175" spans="1:8" x14ac:dyDescent="0.35">
      <c r="A175" s="77" t="s">
        <v>465</v>
      </c>
      <c r="B175" s="157"/>
      <c r="C175" s="160"/>
      <c r="D175" s="81"/>
      <c r="E175" s="81"/>
      <c r="F175" s="160"/>
      <c r="G175" s="103"/>
      <c r="H175" s="80"/>
    </row>
    <row r="176" spans="1:8" x14ac:dyDescent="0.35">
      <c r="A176" s="77" t="s">
        <v>466</v>
      </c>
      <c r="B176" s="157"/>
      <c r="C176" s="160"/>
      <c r="D176" s="81"/>
      <c r="E176" s="81"/>
      <c r="F176" s="160"/>
      <c r="G176" s="103"/>
      <c r="H176" s="80"/>
    </row>
    <row r="177" spans="1:8" x14ac:dyDescent="0.35">
      <c r="A177" s="77" t="s">
        <v>467</v>
      </c>
      <c r="B177" s="157"/>
      <c r="C177" s="160"/>
      <c r="D177" s="81"/>
      <c r="E177" s="81"/>
      <c r="F177" s="160"/>
      <c r="G177" s="103"/>
      <c r="H177" s="80"/>
    </row>
    <row r="178" spans="1:8" x14ac:dyDescent="0.35">
      <c r="A178" s="77" t="s">
        <v>468</v>
      </c>
      <c r="B178" s="157"/>
      <c r="C178" s="160"/>
      <c r="D178" s="81"/>
      <c r="E178" s="81"/>
      <c r="F178" s="160"/>
      <c r="G178" s="103"/>
      <c r="H178" s="80"/>
    </row>
    <row r="179" spans="1:8" x14ac:dyDescent="0.35">
      <c r="A179" s="77" t="s">
        <v>469</v>
      </c>
      <c r="B179" s="157"/>
      <c r="C179" s="160"/>
      <c r="D179" s="81"/>
      <c r="E179" s="81"/>
      <c r="F179" s="160"/>
      <c r="G179" s="103"/>
      <c r="H179" s="80"/>
    </row>
    <row r="180" spans="1:8" x14ac:dyDescent="0.35">
      <c r="A180" s="77" t="s">
        <v>470</v>
      </c>
      <c r="B180" s="157"/>
      <c r="C180" s="160"/>
      <c r="D180" s="81"/>
      <c r="E180" s="81"/>
      <c r="F180" s="160"/>
      <c r="G180" s="103"/>
      <c r="H180" s="80"/>
    </row>
    <row r="181" spans="1:8" x14ac:dyDescent="0.35">
      <c r="A181" s="77" t="s">
        <v>471</v>
      </c>
      <c r="B181" s="157"/>
      <c r="C181" s="160"/>
      <c r="D181" s="81"/>
      <c r="E181" s="81"/>
      <c r="F181" s="160"/>
      <c r="G181" s="103"/>
      <c r="H181" s="80"/>
    </row>
    <row r="182" spans="1:8" x14ac:dyDescent="0.35">
      <c r="A182" s="77" t="s">
        <v>472</v>
      </c>
      <c r="B182" s="157"/>
      <c r="C182" s="160"/>
      <c r="D182" s="81"/>
      <c r="E182" s="81"/>
      <c r="F182" s="160"/>
      <c r="G182" s="103"/>
      <c r="H182" s="80"/>
    </row>
    <row r="183" spans="1:8" x14ac:dyDescent="0.35">
      <c r="A183" s="77" t="s">
        <v>473</v>
      </c>
      <c r="B183" s="157"/>
      <c r="C183" s="160"/>
      <c r="D183" s="81"/>
      <c r="E183" s="81"/>
      <c r="F183" s="160"/>
      <c r="G183" s="103"/>
      <c r="H183" s="80"/>
    </row>
    <row r="184" spans="1:8" x14ac:dyDescent="0.35">
      <c r="A184" s="77" t="s">
        <v>474</v>
      </c>
      <c r="B184" s="157"/>
      <c r="C184" s="160"/>
      <c r="D184" s="81"/>
      <c r="E184" s="81"/>
      <c r="F184" s="160"/>
      <c r="G184" s="103"/>
      <c r="H184" s="80"/>
    </row>
    <row r="185" spans="1:8" x14ac:dyDescent="0.35">
      <c r="A185" s="77" t="s">
        <v>475</v>
      </c>
      <c r="B185" s="157"/>
      <c r="C185" s="160"/>
      <c r="D185" s="81"/>
      <c r="E185" s="81"/>
      <c r="F185" s="160"/>
      <c r="G185" s="103"/>
      <c r="H185" s="80"/>
    </row>
    <row r="186" spans="1:8" x14ac:dyDescent="0.35">
      <c r="A186" s="77" t="s">
        <v>476</v>
      </c>
      <c r="B186" s="157"/>
      <c r="C186" s="160"/>
      <c r="D186" s="81"/>
      <c r="E186" s="81"/>
      <c r="F186" s="160"/>
      <c r="G186" s="103"/>
      <c r="H186" s="80"/>
    </row>
    <row r="187" spans="1:8" x14ac:dyDescent="0.35">
      <c r="A187" s="77" t="s">
        <v>477</v>
      </c>
      <c r="B187" s="157"/>
      <c r="C187" s="160"/>
      <c r="D187" s="81"/>
      <c r="E187" s="81"/>
      <c r="F187" s="160"/>
      <c r="G187" s="103"/>
      <c r="H187" s="80"/>
    </row>
    <row r="188" spans="1:8" x14ac:dyDescent="0.35">
      <c r="A188" s="77" t="s">
        <v>478</v>
      </c>
      <c r="B188" s="157"/>
      <c r="C188" s="160"/>
      <c r="D188" s="81"/>
      <c r="E188" s="81"/>
      <c r="F188" s="160"/>
      <c r="G188" s="103"/>
      <c r="H188" s="80"/>
    </row>
    <row r="189" spans="1:8" x14ac:dyDescent="0.35">
      <c r="A189" s="77" t="s">
        <v>479</v>
      </c>
      <c r="B189" s="157"/>
      <c r="C189" s="160"/>
      <c r="D189" s="81"/>
      <c r="E189" s="81"/>
      <c r="F189" s="160"/>
      <c r="G189" s="103"/>
      <c r="H189" s="80"/>
    </row>
    <row r="190" spans="1:8" x14ac:dyDescent="0.35">
      <c r="A190" s="77" t="s">
        <v>480</v>
      </c>
      <c r="B190" s="157"/>
      <c r="C190" s="160"/>
      <c r="D190" s="81"/>
      <c r="E190" s="81"/>
      <c r="F190" s="160"/>
      <c r="G190" s="103"/>
      <c r="H190" s="80"/>
    </row>
    <row r="191" spans="1:8" x14ac:dyDescent="0.35">
      <c r="A191" s="77" t="s">
        <v>481</v>
      </c>
      <c r="B191" s="157"/>
      <c r="C191" s="160"/>
      <c r="D191" s="81"/>
      <c r="E191" s="81"/>
      <c r="F191" s="160"/>
      <c r="G191" s="103"/>
      <c r="H191" s="80"/>
    </row>
    <row r="192" spans="1:8" x14ac:dyDescent="0.35">
      <c r="A192" s="77" t="s">
        <v>482</v>
      </c>
      <c r="B192" s="157"/>
      <c r="C192" s="160"/>
      <c r="D192" s="81"/>
      <c r="E192" s="81"/>
      <c r="F192" s="160"/>
      <c r="G192" s="103"/>
      <c r="H192" s="80"/>
    </row>
    <row r="193" spans="1:8" x14ac:dyDescent="0.35">
      <c r="A193" s="77" t="s">
        <v>483</v>
      </c>
      <c r="B193" s="157"/>
      <c r="C193" s="160"/>
      <c r="D193" s="81"/>
      <c r="E193" s="81"/>
      <c r="F193" s="160"/>
      <c r="G193" s="103"/>
      <c r="H193" s="80"/>
    </row>
    <row r="194" spans="1:8" x14ac:dyDescent="0.35">
      <c r="A194" s="77" t="s">
        <v>484</v>
      </c>
      <c r="B194" s="157"/>
      <c r="C194" s="160"/>
      <c r="D194" s="81"/>
      <c r="E194" s="81"/>
      <c r="F194" s="160"/>
      <c r="G194" s="103"/>
      <c r="H194" s="80"/>
    </row>
    <row r="195" spans="1:8" x14ac:dyDescent="0.35">
      <c r="A195" s="77" t="s">
        <v>485</v>
      </c>
      <c r="B195" s="157"/>
      <c r="C195" s="160"/>
      <c r="D195" s="81"/>
      <c r="E195" s="81"/>
      <c r="F195" s="160"/>
      <c r="G195" s="103"/>
      <c r="H195" s="80"/>
    </row>
    <row r="196" spans="1:8" x14ac:dyDescent="0.35">
      <c r="A196" s="77" t="s">
        <v>486</v>
      </c>
      <c r="B196" s="157"/>
      <c r="C196" s="160"/>
      <c r="D196" s="81"/>
      <c r="E196" s="81"/>
      <c r="F196" s="160"/>
      <c r="G196" s="103"/>
      <c r="H196" s="80"/>
    </row>
    <row r="197" spans="1:8" x14ac:dyDescent="0.35">
      <c r="A197" s="77" t="s">
        <v>487</v>
      </c>
      <c r="B197" s="157"/>
      <c r="C197" s="160"/>
      <c r="D197" s="81"/>
      <c r="E197" s="81"/>
      <c r="F197" s="160"/>
      <c r="G197" s="103"/>
      <c r="H197" s="80"/>
    </row>
    <row r="198" spans="1:8" x14ac:dyDescent="0.35">
      <c r="A198" s="77" t="s">
        <v>488</v>
      </c>
      <c r="B198" s="157"/>
      <c r="C198" s="160"/>
      <c r="D198" s="81"/>
      <c r="E198" s="81"/>
      <c r="F198" s="160"/>
      <c r="G198" s="103"/>
      <c r="H198" s="80"/>
    </row>
    <row r="199" spans="1:8" x14ac:dyDescent="0.35">
      <c r="A199" s="77" t="s">
        <v>489</v>
      </c>
      <c r="B199" s="157"/>
      <c r="C199" s="160"/>
      <c r="D199" s="81"/>
      <c r="E199" s="81"/>
      <c r="F199" s="160"/>
      <c r="G199" s="103"/>
      <c r="H199" s="80"/>
    </row>
    <row r="200" spans="1:8" x14ac:dyDescent="0.35">
      <c r="A200" s="77" t="s">
        <v>490</v>
      </c>
      <c r="B200" s="157"/>
      <c r="C200" s="160"/>
      <c r="D200" s="81"/>
      <c r="E200" s="81"/>
      <c r="F200" s="160"/>
      <c r="G200" s="103"/>
      <c r="H200" s="80"/>
    </row>
    <row r="201" spans="1:8" x14ac:dyDescent="0.35">
      <c r="A201" s="77" t="s">
        <v>491</v>
      </c>
      <c r="B201" s="157"/>
      <c r="C201" s="160"/>
      <c r="D201" s="81"/>
      <c r="E201" s="81"/>
      <c r="F201" s="160"/>
      <c r="G201" s="103"/>
      <c r="H201" s="80"/>
    </row>
    <row r="202" spans="1:8" x14ac:dyDescent="0.35">
      <c r="A202" s="77" t="s">
        <v>492</v>
      </c>
      <c r="B202" s="157"/>
      <c r="C202" s="160"/>
      <c r="D202" s="81"/>
      <c r="E202" s="81"/>
      <c r="F202" s="160"/>
      <c r="G202" s="103"/>
      <c r="H202" s="80"/>
    </row>
    <row r="203" spans="1:8" x14ac:dyDescent="0.35">
      <c r="A203" s="77" t="s">
        <v>493</v>
      </c>
      <c r="B203" s="157"/>
      <c r="C203" s="160"/>
      <c r="D203" s="81"/>
      <c r="E203" s="81"/>
      <c r="F203" s="160"/>
      <c r="G203" s="103"/>
      <c r="H203" s="80"/>
    </row>
    <row r="204" spans="1:8" x14ac:dyDescent="0.35">
      <c r="A204" s="77" t="s">
        <v>494</v>
      </c>
      <c r="B204" s="157"/>
      <c r="C204" s="160"/>
      <c r="D204" s="81"/>
      <c r="E204" s="81"/>
      <c r="F204" s="160"/>
      <c r="G204" s="103"/>
      <c r="H204" s="80"/>
    </row>
    <row r="205" spans="1:8" x14ac:dyDescent="0.35">
      <c r="A205" s="77" t="s">
        <v>495</v>
      </c>
      <c r="B205" s="157"/>
      <c r="C205" s="160"/>
      <c r="D205" s="81"/>
      <c r="E205" s="81"/>
      <c r="F205" s="160"/>
      <c r="G205" s="103"/>
      <c r="H205" s="80"/>
    </row>
    <row r="206" spans="1:8" x14ac:dyDescent="0.35">
      <c r="A206" s="84" t="s">
        <v>496</v>
      </c>
      <c r="B206" s="162"/>
      <c r="C206" s="163"/>
      <c r="D206" s="85"/>
      <c r="E206" s="85"/>
      <c r="F206" s="163"/>
      <c r="G206" s="209"/>
      <c r="H206" s="173"/>
    </row>
  </sheetData>
  <sheetProtection algorithmName="SHA-512" hashValue="dklc9L2YDc4M1ieAMha+Zm2ESh48ZrZNXsrt/E/VSI6IzbzfI9tcu0OVQW9uQw/cq1dnyPwf5FDrqZUuHR9+dA==" saltValue="Au2w2/SF9b/FXFgSUtTewg==" spinCount="100000" sheet="1" objects="1" scenarios="1"/>
  <phoneticPr fontId="5" type="noConversion"/>
  <pageMargins left="0.7" right="0.7" top="0.75" bottom="0.75" header="0.3" footer="0.3"/>
  <pageSetup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Institution_Codes!$K$1:$K$15</xm:f>
          </x14:formula1>
          <xm:sqref>F7:F56</xm:sqref>
        </x14:dataValidation>
        <x14:dataValidation type="list" allowBlank="1" showInputMessage="1" showErrorMessage="1">
          <x14:formula1>
            <xm:f>Institution_Codes!$M$2:$M$4</xm:f>
          </x14:formula1>
          <xm:sqref>B7:B56</xm:sqref>
        </x14:dataValidation>
      </x14:dataValidations>
    </ext>
  </extLst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H206"/>
  <sheetViews>
    <sheetView zoomScaleNormal="100" workbookViewId="0">
      <pane xSplit="1" ySplit="6" topLeftCell="D7" activePane="bottomRight" state="frozen"/>
      <selection pane="topRight" activeCell="B1" sqref="B1"/>
      <selection pane="bottomLeft" activeCell="A7" sqref="A7"/>
      <selection pane="bottomRight"/>
    </sheetView>
  </sheetViews>
  <sheetFormatPr defaultRowHeight="14.5" x14ac:dyDescent="0.35"/>
  <cols>
    <col min="1" max="1" width="50.6328125" customWidth="1"/>
    <col min="2" max="2" width="57.6328125" customWidth="1"/>
    <col min="3" max="9" width="20.08984375" customWidth="1"/>
  </cols>
  <sheetData>
    <row r="1" spans="1:8" ht="18.5" x14ac:dyDescent="0.45">
      <c r="A1" s="4" t="s">
        <v>41</v>
      </c>
      <c r="B1" s="4"/>
    </row>
    <row r="2" spans="1:8" x14ac:dyDescent="0.35">
      <c r="A2" s="3" t="s">
        <v>42</v>
      </c>
      <c r="B2" s="3"/>
    </row>
    <row r="4" spans="1:8" ht="18.5" x14ac:dyDescent="0.45">
      <c r="A4" s="5" t="s">
        <v>39</v>
      </c>
      <c r="B4" s="5"/>
    </row>
    <row r="6" spans="1:8" ht="29" x14ac:dyDescent="0.35">
      <c r="A6" s="8" t="s">
        <v>20</v>
      </c>
      <c r="B6" s="9" t="s">
        <v>339</v>
      </c>
      <c r="C6" s="9" t="s">
        <v>40</v>
      </c>
      <c r="D6" s="9" t="s">
        <v>23</v>
      </c>
      <c r="E6" s="9" t="s">
        <v>24</v>
      </c>
      <c r="F6" s="9" t="s">
        <v>103</v>
      </c>
      <c r="G6" s="9" t="s">
        <v>37</v>
      </c>
      <c r="H6" s="10" t="s">
        <v>38</v>
      </c>
    </row>
    <row r="7" spans="1:8" x14ac:dyDescent="0.35">
      <c r="A7" s="77" t="s">
        <v>25</v>
      </c>
      <c r="B7" s="164"/>
      <c r="C7" s="161"/>
      <c r="D7" s="79"/>
      <c r="E7" s="79"/>
      <c r="F7" s="161"/>
      <c r="G7" s="105"/>
      <c r="H7" s="171"/>
    </row>
    <row r="8" spans="1:8" x14ac:dyDescent="0.35">
      <c r="A8" s="77" t="s">
        <v>26</v>
      </c>
      <c r="B8" s="157"/>
      <c r="C8" s="160"/>
      <c r="D8" s="78"/>
      <c r="E8" s="78"/>
      <c r="F8" s="160"/>
      <c r="G8" s="106"/>
      <c r="H8" s="80"/>
    </row>
    <row r="9" spans="1:8" x14ac:dyDescent="0.35">
      <c r="A9" s="77" t="s">
        <v>27</v>
      </c>
      <c r="B9" s="156"/>
      <c r="C9" s="160"/>
      <c r="D9" s="78"/>
      <c r="E9" s="78"/>
      <c r="F9" s="160"/>
      <c r="G9" s="106"/>
      <c r="H9" s="80"/>
    </row>
    <row r="10" spans="1:8" x14ac:dyDescent="0.35">
      <c r="A10" s="77" t="s">
        <v>28</v>
      </c>
      <c r="B10" s="156"/>
      <c r="C10" s="78"/>
      <c r="D10" s="78"/>
      <c r="E10" s="78"/>
      <c r="F10" s="160"/>
      <c r="G10" s="103"/>
      <c r="H10" s="80"/>
    </row>
    <row r="11" spans="1:8" x14ac:dyDescent="0.35">
      <c r="A11" s="77" t="s">
        <v>29</v>
      </c>
      <c r="B11" s="156"/>
      <c r="C11" s="78"/>
      <c r="D11" s="78"/>
      <c r="E11" s="78"/>
      <c r="F11" s="160"/>
      <c r="G11" s="103"/>
      <c r="H11" s="80"/>
    </row>
    <row r="12" spans="1:8" x14ac:dyDescent="0.35">
      <c r="A12" s="77" t="s">
        <v>30</v>
      </c>
      <c r="B12" s="156"/>
      <c r="C12" s="78"/>
      <c r="D12" s="78"/>
      <c r="E12" s="78"/>
      <c r="F12" s="160"/>
      <c r="G12" s="103"/>
      <c r="H12" s="80"/>
    </row>
    <row r="13" spans="1:8" x14ac:dyDescent="0.35">
      <c r="A13" s="77" t="s">
        <v>31</v>
      </c>
      <c r="B13" s="156"/>
      <c r="C13" s="78"/>
      <c r="D13" s="78"/>
      <c r="E13" s="78"/>
      <c r="F13" s="160"/>
      <c r="G13" s="103"/>
      <c r="H13" s="80"/>
    </row>
    <row r="14" spans="1:8" x14ac:dyDescent="0.35">
      <c r="A14" s="77" t="s">
        <v>32</v>
      </c>
      <c r="B14" s="156"/>
      <c r="C14" s="78"/>
      <c r="D14" s="78"/>
      <c r="E14" s="78"/>
      <c r="F14" s="160"/>
      <c r="G14" s="103"/>
      <c r="H14" s="80"/>
    </row>
    <row r="15" spans="1:8" x14ac:dyDescent="0.35">
      <c r="A15" s="77" t="s">
        <v>33</v>
      </c>
      <c r="B15" s="156"/>
      <c r="C15" s="78"/>
      <c r="D15" s="78"/>
      <c r="E15" s="78"/>
      <c r="F15" s="160"/>
      <c r="G15" s="103"/>
      <c r="H15" s="80"/>
    </row>
    <row r="16" spans="1:8" x14ac:dyDescent="0.35">
      <c r="A16" s="77" t="s">
        <v>34</v>
      </c>
      <c r="B16" s="156"/>
      <c r="C16" s="78"/>
      <c r="D16" s="78"/>
      <c r="E16" s="78"/>
      <c r="F16" s="160"/>
      <c r="G16" s="103"/>
      <c r="H16" s="80"/>
    </row>
    <row r="17" spans="1:8" x14ac:dyDescent="0.35">
      <c r="A17" s="77" t="s">
        <v>35</v>
      </c>
      <c r="B17" s="156"/>
      <c r="C17" s="78"/>
      <c r="D17" s="78"/>
      <c r="E17" s="78"/>
      <c r="F17" s="160"/>
      <c r="G17" s="103"/>
      <c r="H17" s="80"/>
    </row>
    <row r="18" spans="1:8" x14ac:dyDescent="0.35">
      <c r="A18" s="77" t="s">
        <v>36</v>
      </c>
      <c r="B18" s="156"/>
      <c r="C18" s="78"/>
      <c r="D18" s="160"/>
      <c r="E18" s="80"/>
      <c r="F18" s="160"/>
      <c r="G18" s="103"/>
      <c r="H18" s="80"/>
    </row>
    <row r="19" spans="1:8" x14ac:dyDescent="0.35">
      <c r="A19" s="77" t="s">
        <v>239</v>
      </c>
      <c r="B19" s="157"/>
      <c r="C19" s="160"/>
      <c r="D19" s="80"/>
      <c r="E19" s="80"/>
      <c r="F19" s="160"/>
      <c r="G19" s="103"/>
      <c r="H19" s="80"/>
    </row>
    <row r="20" spans="1:8" x14ac:dyDescent="0.35">
      <c r="A20" s="77" t="s">
        <v>240</v>
      </c>
      <c r="B20" s="157"/>
      <c r="C20" s="160"/>
      <c r="D20" s="80"/>
      <c r="E20" s="80"/>
      <c r="F20" s="160"/>
      <c r="G20" s="103"/>
      <c r="H20" s="80"/>
    </row>
    <row r="21" spans="1:8" x14ac:dyDescent="0.35">
      <c r="A21" s="77" t="s">
        <v>241</v>
      </c>
      <c r="B21" s="157"/>
      <c r="C21" s="160"/>
      <c r="D21" s="80"/>
      <c r="E21" s="80"/>
      <c r="F21" s="77"/>
      <c r="G21" s="103"/>
      <c r="H21" s="80"/>
    </row>
    <row r="22" spans="1:8" x14ac:dyDescent="0.35">
      <c r="A22" s="77" t="s">
        <v>242</v>
      </c>
      <c r="B22" s="157"/>
      <c r="C22" s="170"/>
      <c r="D22" s="80"/>
      <c r="E22" s="80"/>
      <c r="F22" s="158"/>
      <c r="G22" s="103"/>
      <c r="H22" s="172"/>
    </row>
    <row r="23" spans="1:8" x14ac:dyDescent="0.35">
      <c r="A23" s="77" t="s">
        <v>243</v>
      </c>
      <c r="B23" s="157"/>
      <c r="C23" s="80"/>
      <c r="D23" s="80"/>
      <c r="E23" s="80"/>
      <c r="F23" s="159"/>
      <c r="G23" s="103"/>
      <c r="H23" s="172"/>
    </row>
    <row r="24" spans="1:8" x14ac:dyDescent="0.35">
      <c r="A24" s="77" t="s">
        <v>244</v>
      </c>
      <c r="B24" s="157"/>
      <c r="C24" s="160"/>
      <c r="D24" s="80"/>
      <c r="E24" s="80"/>
      <c r="F24" s="77"/>
      <c r="G24" s="103"/>
      <c r="H24" s="80"/>
    </row>
    <row r="25" spans="1:8" x14ac:dyDescent="0.35">
      <c r="A25" s="77" t="s">
        <v>245</v>
      </c>
      <c r="B25" s="157"/>
      <c r="C25" s="160"/>
      <c r="D25" s="80"/>
      <c r="E25" s="80"/>
      <c r="F25" s="77"/>
      <c r="G25" s="103"/>
      <c r="H25" s="80"/>
    </row>
    <row r="26" spans="1:8" x14ac:dyDescent="0.35">
      <c r="A26" s="77" t="s">
        <v>246</v>
      </c>
      <c r="B26" s="157"/>
      <c r="C26" s="160"/>
      <c r="D26" s="80"/>
      <c r="E26" s="80"/>
      <c r="F26" s="77"/>
      <c r="G26" s="103"/>
      <c r="H26" s="80"/>
    </row>
    <row r="27" spans="1:8" x14ac:dyDescent="0.35">
      <c r="A27" s="77" t="s">
        <v>247</v>
      </c>
      <c r="B27" s="157"/>
      <c r="C27" s="160"/>
      <c r="D27" s="80"/>
      <c r="E27" s="80"/>
      <c r="F27" s="77"/>
      <c r="G27" s="103"/>
      <c r="H27" s="80"/>
    </row>
    <row r="28" spans="1:8" x14ac:dyDescent="0.35">
      <c r="A28" s="77" t="s">
        <v>248</v>
      </c>
      <c r="B28" s="157"/>
      <c r="C28" s="160"/>
      <c r="D28" s="80"/>
      <c r="E28" s="80"/>
      <c r="F28" s="77"/>
      <c r="G28" s="103"/>
      <c r="H28" s="80"/>
    </row>
    <row r="29" spans="1:8" x14ac:dyDescent="0.35">
      <c r="A29" s="77" t="s">
        <v>249</v>
      </c>
      <c r="B29" s="157"/>
      <c r="C29" s="160"/>
      <c r="D29" s="80"/>
      <c r="E29" s="80"/>
      <c r="F29" s="77"/>
      <c r="G29" s="103"/>
      <c r="H29" s="80"/>
    </row>
    <row r="30" spans="1:8" x14ac:dyDescent="0.35">
      <c r="A30" s="77" t="s">
        <v>250</v>
      </c>
      <c r="B30" s="157"/>
      <c r="C30" s="160"/>
      <c r="D30" s="80"/>
      <c r="E30" s="80"/>
      <c r="F30" s="77"/>
      <c r="G30" s="103"/>
      <c r="H30" s="80"/>
    </row>
    <row r="31" spans="1:8" x14ac:dyDescent="0.35">
      <c r="A31" s="77" t="s">
        <v>251</v>
      </c>
      <c r="B31" s="157"/>
      <c r="C31" s="160"/>
      <c r="D31" s="80"/>
      <c r="E31" s="80"/>
      <c r="F31" s="77"/>
      <c r="G31" s="103"/>
      <c r="H31" s="80"/>
    </row>
    <row r="32" spans="1:8" x14ac:dyDescent="0.35">
      <c r="A32" s="77" t="s">
        <v>314</v>
      </c>
      <c r="B32" s="157"/>
      <c r="C32" s="160"/>
      <c r="D32" s="80"/>
      <c r="E32" s="80"/>
      <c r="F32" s="77"/>
      <c r="G32" s="103"/>
      <c r="H32" s="80"/>
    </row>
    <row r="33" spans="1:8" x14ac:dyDescent="0.35">
      <c r="A33" s="77" t="s">
        <v>315</v>
      </c>
      <c r="B33" s="157"/>
      <c r="C33" s="160"/>
      <c r="D33" s="80"/>
      <c r="E33" s="80"/>
      <c r="F33" s="77"/>
      <c r="G33" s="103"/>
      <c r="H33" s="80"/>
    </row>
    <row r="34" spans="1:8" x14ac:dyDescent="0.35">
      <c r="A34" s="77" t="s">
        <v>316</v>
      </c>
      <c r="B34" s="157"/>
      <c r="C34" s="160"/>
      <c r="D34" s="80"/>
      <c r="E34" s="80"/>
      <c r="F34" s="160"/>
      <c r="G34" s="103"/>
      <c r="H34" s="80"/>
    </row>
    <row r="35" spans="1:8" x14ac:dyDescent="0.35">
      <c r="A35" s="77" t="s">
        <v>317</v>
      </c>
      <c r="B35" s="157"/>
      <c r="C35" s="160"/>
      <c r="D35" s="80"/>
      <c r="E35" s="80"/>
      <c r="F35" s="160"/>
      <c r="G35" s="103"/>
      <c r="H35" s="80"/>
    </row>
    <row r="36" spans="1:8" x14ac:dyDescent="0.35">
      <c r="A36" s="77" t="s">
        <v>318</v>
      </c>
      <c r="B36" s="157"/>
      <c r="C36" s="160"/>
      <c r="D36" s="81"/>
      <c r="E36" s="81"/>
      <c r="F36" s="160"/>
      <c r="G36" s="103"/>
      <c r="H36" s="80"/>
    </row>
    <row r="37" spans="1:8" x14ac:dyDescent="0.35">
      <c r="A37" s="77" t="s">
        <v>319</v>
      </c>
      <c r="B37" s="157"/>
      <c r="C37" s="160"/>
      <c r="D37" s="81"/>
      <c r="E37" s="81"/>
      <c r="F37" s="160"/>
      <c r="G37" s="103"/>
      <c r="H37" s="80"/>
    </row>
    <row r="38" spans="1:8" x14ac:dyDescent="0.35">
      <c r="A38" s="77" t="s">
        <v>320</v>
      </c>
      <c r="B38" s="157"/>
      <c r="C38" s="160"/>
      <c r="D38" s="81"/>
      <c r="E38" s="81"/>
      <c r="F38" s="160"/>
      <c r="G38" s="103"/>
      <c r="H38" s="80"/>
    </row>
    <row r="39" spans="1:8" x14ac:dyDescent="0.35">
      <c r="A39" s="77" t="s">
        <v>321</v>
      </c>
      <c r="B39" s="157"/>
      <c r="C39" s="160"/>
      <c r="D39" s="81"/>
      <c r="E39" s="81"/>
      <c r="F39" s="160"/>
      <c r="G39" s="103"/>
      <c r="H39" s="80"/>
    </row>
    <row r="40" spans="1:8" x14ac:dyDescent="0.35">
      <c r="A40" s="77" t="s">
        <v>322</v>
      </c>
      <c r="B40" s="157"/>
      <c r="C40" s="160"/>
      <c r="D40" s="81"/>
      <c r="E40" s="81"/>
      <c r="F40" s="160"/>
      <c r="G40" s="103"/>
      <c r="H40" s="80"/>
    </row>
    <row r="41" spans="1:8" x14ac:dyDescent="0.35">
      <c r="A41" s="77" t="s">
        <v>323</v>
      </c>
      <c r="B41" s="157"/>
      <c r="C41" s="160"/>
      <c r="D41" s="81"/>
      <c r="E41" s="81"/>
      <c r="F41" s="160"/>
      <c r="G41" s="103"/>
      <c r="H41" s="80"/>
    </row>
    <row r="42" spans="1:8" x14ac:dyDescent="0.35">
      <c r="A42" s="77" t="s">
        <v>324</v>
      </c>
      <c r="B42" s="157"/>
      <c r="C42" s="160"/>
      <c r="D42" s="81"/>
      <c r="E42" s="81"/>
      <c r="F42" s="160"/>
      <c r="G42" s="103"/>
      <c r="H42" s="80"/>
    </row>
    <row r="43" spans="1:8" x14ac:dyDescent="0.35">
      <c r="A43" s="77" t="s">
        <v>325</v>
      </c>
      <c r="B43" s="157"/>
      <c r="C43" s="160"/>
      <c r="D43" s="81"/>
      <c r="E43" s="81"/>
      <c r="F43" s="160"/>
      <c r="G43" s="103"/>
      <c r="H43" s="80"/>
    </row>
    <row r="44" spans="1:8" x14ac:dyDescent="0.35">
      <c r="A44" s="77" t="s">
        <v>326</v>
      </c>
      <c r="B44" s="157"/>
      <c r="C44" s="160"/>
      <c r="D44" s="81"/>
      <c r="E44" s="81"/>
      <c r="F44" s="160"/>
      <c r="G44" s="103"/>
      <c r="H44" s="80"/>
    </row>
    <row r="45" spans="1:8" x14ac:dyDescent="0.35">
      <c r="A45" s="77" t="s">
        <v>327</v>
      </c>
      <c r="B45" s="157"/>
      <c r="C45" s="160"/>
      <c r="D45" s="81"/>
      <c r="E45" s="81"/>
      <c r="F45" s="160"/>
      <c r="G45" s="103"/>
      <c r="H45" s="80"/>
    </row>
    <row r="46" spans="1:8" x14ac:dyDescent="0.35">
      <c r="A46" s="77" t="s">
        <v>328</v>
      </c>
      <c r="B46" s="157"/>
      <c r="C46" s="160"/>
      <c r="D46" s="81"/>
      <c r="E46" s="81"/>
      <c r="F46" s="160"/>
      <c r="G46" s="103"/>
      <c r="H46" s="80"/>
    </row>
    <row r="47" spans="1:8" x14ac:dyDescent="0.35">
      <c r="A47" s="77" t="s">
        <v>329</v>
      </c>
      <c r="B47" s="157"/>
      <c r="C47" s="160"/>
      <c r="D47" s="81"/>
      <c r="E47" s="81"/>
      <c r="F47" s="160"/>
      <c r="G47" s="103"/>
      <c r="H47" s="80"/>
    </row>
    <row r="48" spans="1:8" x14ac:dyDescent="0.35">
      <c r="A48" s="77" t="s">
        <v>330</v>
      </c>
      <c r="B48" s="157"/>
      <c r="C48" s="160"/>
      <c r="D48" s="81"/>
      <c r="E48" s="81"/>
      <c r="F48" s="160"/>
      <c r="G48" s="103"/>
      <c r="H48" s="80"/>
    </row>
    <row r="49" spans="1:8" x14ac:dyDescent="0.35">
      <c r="A49" s="77" t="s">
        <v>331</v>
      </c>
      <c r="B49" s="157"/>
      <c r="C49" s="160"/>
      <c r="D49" s="81"/>
      <c r="E49" s="81"/>
      <c r="F49" s="160"/>
      <c r="G49" s="103"/>
      <c r="H49" s="80"/>
    </row>
    <row r="50" spans="1:8" x14ac:dyDescent="0.35">
      <c r="A50" s="77" t="s">
        <v>332</v>
      </c>
      <c r="B50" s="157"/>
      <c r="C50" s="160"/>
      <c r="D50" s="81"/>
      <c r="E50" s="81"/>
      <c r="F50" s="160"/>
      <c r="G50" s="103"/>
      <c r="H50" s="80"/>
    </row>
    <row r="51" spans="1:8" x14ac:dyDescent="0.35">
      <c r="A51" s="77" t="s">
        <v>333</v>
      </c>
      <c r="B51" s="157"/>
      <c r="C51" s="160"/>
      <c r="D51" s="81"/>
      <c r="E51" s="81"/>
      <c r="F51" s="160"/>
      <c r="G51" s="103"/>
      <c r="H51" s="80"/>
    </row>
    <row r="52" spans="1:8" x14ac:dyDescent="0.35">
      <c r="A52" s="77" t="s">
        <v>334</v>
      </c>
      <c r="B52" s="157"/>
      <c r="C52" s="160"/>
      <c r="D52" s="81"/>
      <c r="E52" s="81"/>
      <c r="F52" s="160"/>
      <c r="G52" s="103"/>
      <c r="H52" s="80"/>
    </row>
    <row r="53" spans="1:8" x14ac:dyDescent="0.35">
      <c r="A53" s="77" t="s">
        <v>335</v>
      </c>
      <c r="B53" s="157"/>
      <c r="C53" s="160"/>
      <c r="D53" s="81"/>
      <c r="E53" s="81"/>
      <c r="F53" s="160"/>
      <c r="G53" s="103"/>
      <c r="H53" s="80"/>
    </row>
    <row r="54" spans="1:8" x14ac:dyDescent="0.35">
      <c r="A54" s="77" t="s">
        <v>336</v>
      </c>
      <c r="B54" s="157"/>
      <c r="C54" s="160"/>
      <c r="D54" s="81"/>
      <c r="E54" s="81"/>
      <c r="F54" s="160"/>
      <c r="G54" s="103"/>
      <c r="H54" s="80"/>
    </row>
    <row r="55" spans="1:8" x14ac:dyDescent="0.35">
      <c r="A55" s="77" t="s">
        <v>337</v>
      </c>
      <c r="B55" s="157"/>
      <c r="C55" s="160"/>
      <c r="D55" s="81"/>
      <c r="E55" s="81"/>
      <c r="F55" s="160"/>
      <c r="G55" s="103"/>
      <c r="H55" s="80"/>
    </row>
    <row r="56" spans="1:8" x14ac:dyDescent="0.35">
      <c r="A56" s="77" t="s">
        <v>338</v>
      </c>
      <c r="B56" s="157"/>
      <c r="C56" s="160"/>
      <c r="D56" s="81"/>
      <c r="E56" s="81"/>
      <c r="F56" s="160"/>
      <c r="G56" s="103"/>
      <c r="H56" s="80"/>
    </row>
    <row r="57" spans="1:8" x14ac:dyDescent="0.35">
      <c r="A57" s="77" t="s">
        <v>347</v>
      </c>
      <c r="B57" s="157"/>
      <c r="C57" s="160"/>
      <c r="D57" s="81"/>
      <c r="E57" s="81"/>
      <c r="F57" s="160"/>
      <c r="G57" s="103"/>
      <c r="H57" s="80"/>
    </row>
    <row r="58" spans="1:8" x14ac:dyDescent="0.35">
      <c r="A58" s="77" t="s">
        <v>348</v>
      </c>
      <c r="B58" s="157"/>
      <c r="C58" s="160"/>
      <c r="D58" s="81"/>
      <c r="E58" s="81"/>
      <c r="F58" s="160"/>
      <c r="G58" s="103"/>
      <c r="H58" s="80"/>
    </row>
    <row r="59" spans="1:8" x14ac:dyDescent="0.35">
      <c r="A59" s="77" t="s">
        <v>349</v>
      </c>
      <c r="B59" s="157"/>
      <c r="C59" s="160"/>
      <c r="D59" s="81"/>
      <c r="E59" s="81"/>
      <c r="F59" s="160"/>
      <c r="G59" s="103"/>
      <c r="H59" s="80"/>
    </row>
    <row r="60" spans="1:8" x14ac:dyDescent="0.35">
      <c r="A60" s="77" t="s">
        <v>350</v>
      </c>
      <c r="B60" s="157"/>
      <c r="C60" s="160"/>
      <c r="D60" s="81"/>
      <c r="E60" s="81"/>
      <c r="F60" s="160"/>
      <c r="G60" s="103"/>
      <c r="H60" s="80"/>
    </row>
    <row r="61" spans="1:8" x14ac:dyDescent="0.35">
      <c r="A61" s="77" t="s">
        <v>351</v>
      </c>
      <c r="B61" s="157"/>
      <c r="C61" s="160"/>
      <c r="D61" s="81"/>
      <c r="E61" s="81"/>
      <c r="F61" s="160"/>
      <c r="G61" s="103"/>
      <c r="H61" s="80"/>
    </row>
    <row r="62" spans="1:8" x14ac:dyDescent="0.35">
      <c r="A62" s="77" t="s">
        <v>352</v>
      </c>
      <c r="B62" s="157"/>
      <c r="C62" s="160"/>
      <c r="D62" s="81"/>
      <c r="E62" s="81"/>
      <c r="F62" s="160"/>
      <c r="G62" s="103"/>
      <c r="H62" s="80"/>
    </row>
    <row r="63" spans="1:8" x14ac:dyDescent="0.35">
      <c r="A63" s="77" t="s">
        <v>353</v>
      </c>
      <c r="B63" s="157"/>
      <c r="C63" s="160"/>
      <c r="D63" s="81"/>
      <c r="E63" s="81"/>
      <c r="F63" s="160"/>
      <c r="G63" s="103"/>
      <c r="H63" s="80"/>
    </row>
    <row r="64" spans="1:8" x14ac:dyDescent="0.35">
      <c r="A64" s="77" t="s">
        <v>354</v>
      </c>
      <c r="B64" s="157"/>
      <c r="C64" s="160"/>
      <c r="D64" s="81"/>
      <c r="E64" s="81"/>
      <c r="F64" s="160"/>
      <c r="G64" s="103"/>
      <c r="H64" s="80"/>
    </row>
    <row r="65" spans="1:8" x14ac:dyDescent="0.35">
      <c r="A65" s="77" t="s">
        <v>355</v>
      </c>
      <c r="B65" s="157"/>
      <c r="C65" s="160"/>
      <c r="D65" s="81"/>
      <c r="E65" s="81"/>
      <c r="F65" s="160"/>
      <c r="G65" s="103"/>
      <c r="H65" s="80"/>
    </row>
    <row r="66" spans="1:8" x14ac:dyDescent="0.35">
      <c r="A66" s="77" t="s">
        <v>356</v>
      </c>
      <c r="B66" s="157"/>
      <c r="C66" s="160"/>
      <c r="D66" s="81"/>
      <c r="E66" s="81"/>
      <c r="F66" s="160"/>
      <c r="G66" s="103"/>
      <c r="H66" s="80"/>
    </row>
    <row r="67" spans="1:8" x14ac:dyDescent="0.35">
      <c r="A67" s="77" t="s">
        <v>357</v>
      </c>
      <c r="B67" s="157"/>
      <c r="C67" s="160"/>
      <c r="D67" s="81"/>
      <c r="E67" s="81"/>
      <c r="F67" s="160"/>
      <c r="G67" s="103"/>
      <c r="H67" s="80"/>
    </row>
    <row r="68" spans="1:8" x14ac:dyDescent="0.35">
      <c r="A68" s="77" t="s">
        <v>358</v>
      </c>
      <c r="B68" s="157"/>
      <c r="C68" s="160"/>
      <c r="D68" s="81"/>
      <c r="E68" s="81"/>
      <c r="F68" s="160"/>
      <c r="G68" s="103"/>
      <c r="H68" s="80"/>
    </row>
    <row r="69" spans="1:8" x14ac:dyDescent="0.35">
      <c r="A69" s="77" t="s">
        <v>359</v>
      </c>
      <c r="B69" s="157"/>
      <c r="C69" s="160"/>
      <c r="D69" s="81"/>
      <c r="E69" s="81"/>
      <c r="F69" s="160"/>
      <c r="G69" s="103"/>
      <c r="H69" s="80"/>
    </row>
    <row r="70" spans="1:8" x14ac:dyDescent="0.35">
      <c r="A70" s="77" t="s">
        <v>360</v>
      </c>
      <c r="B70" s="157"/>
      <c r="C70" s="160"/>
      <c r="D70" s="81"/>
      <c r="E70" s="81"/>
      <c r="F70" s="160"/>
      <c r="G70" s="103"/>
      <c r="H70" s="80"/>
    </row>
    <row r="71" spans="1:8" x14ac:dyDescent="0.35">
      <c r="A71" s="77" t="s">
        <v>361</v>
      </c>
      <c r="B71" s="157"/>
      <c r="C71" s="160"/>
      <c r="D71" s="81"/>
      <c r="E71" s="81"/>
      <c r="F71" s="160"/>
      <c r="G71" s="103"/>
      <c r="H71" s="80"/>
    </row>
    <row r="72" spans="1:8" x14ac:dyDescent="0.35">
      <c r="A72" s="77" t="s">
        <v>362</v>
      </c>
      <c r="B72" s="157"/>
      <c r="C72" s="160"/>
      <c r="D72" s="81"/>
      <c r="E72" s="81"/>
      <c r="F72" s="160"/>
      <c r="G72" s="103"/>
      <c r="H72" s="80"/>
    </row>
    <row r="73" spans="1:8" x14ac:dyDescent="0.35">
      <c r="A73" s="77" t="s">
        <v>363</v>
      </c>
      <c r="B73" s="157"/>
      <c r="C73" s="160"/>
      <c r="D73" s="81"/>
      <c r="E73" s="81"/>
      <c r="F73" s="160"/>
      <c r="G73" s="103"/>
      <c r="H73" s="80"/>
    </row>
    <row r="74" spans="1:8" x14ac:dyDescent="0.35">
      <c r="A74" s="77" t="s">
        <v>364</v>
      </c>
      <c r="B74" s="157"/>
      <c r="C74" s="160"/>
      <c r="D74" s="81"/>
      <c r="E74" s="81"/>
      <c r="F74" s="160"/>
      <c r="G74" s="103"/>
      <c r="H74" s="80"/>
    </row>
    <row r="75" spans="1:8" x14ac:dyDescent="0.35">
      <c r="A75" s="77" t="s">
        <v>365</v>
      </c>
      <c r="B75" s="157"/>
      <c r="C75" s="160"/>
      <c r="D75" s="81"/>
      <c r="E75" s="81"/>
      <c r="F75" s="160"/>
      <c r="G75" s="103"/>
      <c r="H75" s="80"/>
    </row>
    <row r="76" spans="1:8" x14ac:dyDescent="0.35">
      <c r="A76" s="77" t="s">
        <v>366</v>
      </c>
      <c r="B76" s="157"/>
      <c r="C76" s="160"/>
      <c r="D76" s="81"/>
      <c r="E76" s="81"/>
      <c r="F76" s="160"/>
      <c r="G76" s="103"/>
      <c r="H76" s="80"/>
    </row>
    <row r="77" spans="1:8" x14ac:dyDescent="0.35">
      <c r="A77" s="77" t="s">
        <v>367</v>
      </c>
      <c r="B77" s="157"/>
      <c r="C77" s="160"/>
      <c r="D77" s="81"/>
      <c r="E77" s="81"/>
      <c r="F77" s="160"/>
      <c r="G77" s="103"/>
      <c r="H77" s="80"/>
    </row>
    <row r="78" spans="1:8" x14ac:dyDescent="0.35">
      <c r="A78" s="77" t="s">
        <v>368</v>
      </c>
      <c r="B78" s="157"/>
      <c r="C78" s="160"/>
      <c r="D78" s="81"/>
      <c r="E78" s="81"/>
      <c r="F78" s="160"/>
      <c r="G78" s="103"/>
      <c r="H78" s="80"/>
    </row>
    <row r="79" spans="1:8" x14ac:dyDescent="0.35">
      <c r="A79" s="77" t="s">
        <v>369</v>
      </c>
      <c r="B79" s="157"/>
      <c r="C79" s="160"/>
      <c r="D79" s="81"/>
      <c r="E79" s="81"/>
      <c r="F79" s="160"/>
      <c r="G79" s="103"/>
      <c r="H79" s="80"/>
    </row>
    <row r="80" spans="1:8" x14ac:dyDescent="0.35">
      <c r="A80" s="77" t="s">
        <v>370</v>
      </c>
      <c r="B80" s="157"/>
      <c r="C80" s="160"/>
      <c r="D80" s="81"/>
      <c r="E80" s="81"/>
      <c r="F80" s="160"/>
      <c r="G80" s="103"/>
      <c r="H80" s="80"/>
    </row>
    <row r="81" spans="1:8" x14ac:dyDescent="0.35">
      <c r="A81" s="77" t="s">
        <v>371</v>
      </c>
      <c r="B81" s="157"/>
      <c r="C81" s="160"/>
      <c r="D81" s="81"/>
      <c r="E81" s="81"/>
      <c r="F81" s="160"/>
      <c r="G81" s="103"/>
      <c r="H81" s="80"/>
    </row>
    <row r="82" spans="1:8" x14ac:dyDescent="0.35">
      <c r="A82" s="77" t="s">
        <v>372</v>
      </c>
      <c r="B82" s="157"/>
      <c r="C82" s="160"/>
      <c r="D82" s="81"/>
      <c r="E82" s="81"/>
      <c r="F82" s="160"/>
      <c r="G82" s="103"/>
      <c r="H82" s="80"/>
    </row>
    <row r="83" spans="1:8" x14ac:dyDescent="0.35">
      <c r="A83" s="77" t="s">
        <v>373</v>
      </c>
      <c r="B83" s="157"/>
      <c r="C83" s="160"/>
      <c r="D83" s="81"/>
      <c r="E83" s="81"/>
      <c r="F83" s="160"/>
      <c r="G83" s="103"/>
      <c r="H83" s="80"/>
    </row>
    <row r="84" spans="1:8" x14ac:dyDescent="0.35">
      <c r="A84" s="77" t="s">
        <v>374</v>
      </c>
      <c r="B84" s="157"/>
      <c r="C84" s="160"/>
      <c r="D84" s="81"/>
      <c r="E84" s="81"/>
      <c r="F84" s="160"/>
      <c r="G84" s="103"/>
      <c r="H84" s="80"/>
    </row>
    <row r="85" spans="1:8" x14ac:dyDescent="0.35">
      <c r="A85" s="77" t="s">
        <v>375</v>
      </c>
      <c r="B85" s="157"/>
      <c r="C85" s="160"/>
      <c r="D85" s="81"/>
      <c r="E85" s="81"/>
      <c r="F85" s="160"/>
      <c r="G85" s="103"/>
      <c r="H85" s="80"/>
    </row>
    <row r="86" spans="1:8" x14ac:dyDescent="0.35">
      <c r="A86" s="77" t="s">
        <v>376</v>
      </c>
      <c r="B86" s="157"/>
      <c r="C86" s="160"/>
      <c r="D86" s="81"/>
      <c r="E86" s="81"/>
      <c r="F86" s="160"/>
      <c r="G86" s="103"/>
      <c r="H86" s="80"/>
    </row>
    <row r="87" spans="1:8" x14ac:dyDescent="0.35">
      <c r="A87" s="77" t="s">
        <v>377</v>
      </c>
      <c r="B87" s="157"/>
      <c r="C87" s="160"/>
      <c r="D87" s="81"/>
      <c r="E87" s="81"/>
      <c r="F87" s="160"/>
      <c r="G87" s="103"/>
      <c r="H87" s="80"/>
    </row>
    <row r="88" spans="1:8" x14ac:dyDescent="0.35">
      <c r="A88" s="77" t="s">
        <v>378</v>
      </c>
      <c r="B88" s="157"/>
      <c r="C88" s="160"/>
      <c r="D88" s="81"/>
      <c r="E88" s="81"/>
      <c r="F88" s="160"/>
      <c r="G88" s="103"/>
      <c r="H88" s="80"/>
    </row>
    <row r="89" spans="1:8" x14ac:dyDescent="0.35">
      <c r="A89" s="77" t="s">
        <v>379</v>
      </c>
      <c r="B89" s="157"/>
      <c r="C89" s="160"/>
      <c r="D89" s="81"/>
      <c r="E89" s="81"/>
      <c r="F89" s="160"/>
      <c r="G89" s="103"/>
      <c r="H89" s="80"/>
    </row>
    <row r="90" spans="1:8" x14ac:dyDescent="0.35">
      <c r="A90" s="77" t="s">
        <v>380</v>
      </c>
      <c r="B90" s="157"/>
      <c r="C90" s="160"/>
      <c r="D90" s="81"/>
      <c r="E90" s="81"/>
      <c r="F90" s="160"/>
      <c r="G90" s="103"/>
      <c r="H90" s="80"/>
    </row>
    <row r="91" spans="1:8" x14ac:dyDescent="0.35">
      <c r="A91" s="77" t="s">
        <v>381</v>
      </c>
      <c r="B91" s="157"/>
      <c r="C91" s="160"/>
      <c r="D91" s="81"/>
      <c r="E91" s="81"/>
      <c r="F91" s="160"/>
      <c r="G91" s="103"/>
      <c r="H91" s="80"/>
    </row>
    <row r="92" spans="1:8" x14ac:dyDescent="0.35">
      <c r="A92" s="77" t="s">
        <v>382</v>
      </c>
      <c r="B92" s="157"/>
      <c r="C92" s="160"/>
      <c r="D92" s="81"/>
      <c r="E92" s="81"/>
      <c r="F92" s="160"/>
      <c r="G92" s="103"/>
      <c r="H92" s="80"/>
    </row>
    <row r="93" spans="1:8" x14ac:dyDescent="0.35">
      <c r="A93" s="77" t="s">
        <v>383</v>
      </c>
      <c r="B93" s="157"/>
      <c r="C93" s="160"/>
      <c r="D93" s="81"/>
      <c r="E93" s="81"/>
      <c r="F93" s="160"/>
      <c r="G93" s="103"/>
      <c r="H93" s="80"/>
    </row>
    <row r="94" spans="1:8" x14ac:dyDescent="0.35">
      <c r="A94" s="77" t="s">
        <v>384</v>
      </c>
      <c r="B94" s="157"/>
      <c r="C94" s="160"/>
      <c r="D94" s="81"/>
      <c r="E94" s="81"/>
      <c r="F94" s="160"/>
      <c r="G94" s="103"/>
      <c r="H94" s="80"/>
    </row>
    <row r="95" spans="1:8" x14ac:dyDescent="0.35">
      <c r="A95" s="77" t="s">
        <v>385</v>
      </c>
      <c r="B95" s="157"/>
      <c r="C95" s="160"/>
      <c r="D95" s="81"/>
      <c r="E95" s="81"/>
      <c r="F95" s="160"/>
      <c r="G95" s="103"/>
      <c r="H95" s="80"/>
    </row>
    <row r="96" spans="1:8" x14ac:dyDescent="0.35">
      <c r="A96" s="77" t="s">
        <v>386</v>
      </c>
      <c r="B96" s="157"/>
      <c r="C96" s="160"/>
      <c r="D96" s="81"/>
      <c r="E96" s="81"/>
      <c r="F96" s="160"/>
      <c r="G96" s="103"/>
      <c r="H96" s="80"/>
    </row>
    <row r="97" spans="1:8" x14ac:dyDescent="0.35">
      <c r="A97" s="77" t="s">
        <v>387</v>
      </c>
      <c r="B97" s="157"/>
      <c r="C97" s="160"/>
      <c r="D97" s="81"/>
      <c r="E97" s="81"/>
      <c r="F97" s="160"/>
      <c r="G97" s="103"/>
      <c r="H97" s="80"/>
    </row>
    <row r="98" spans="1:8" x14ac:dyDescent="0.35">
      <c r="A98" s="77" t="s">
        <v>388</v>
      </c>
      <c r="B98" s="157"/>
      <c r="C98" s="160"/>
      <c r="D98" s="81"/>
      <c r="E98" s="81"/>
      <c r="F98" s="160"/>
      <c r="G98" s="103"/>
      <c r="H98" s="80"/>
    </row>
    <row r="99" spans="1:8" x14ac:dyDescent="0.35">
      <c r="A99" s="77" t="s">
        <v>389</v>
      </c>
      <c r="B99" s="157"/>
      <c r="C99" s="160"/>
      <c r="D99" s="81"/>
      <c r="E99" s="81"/>
      <c r="F99" s="160"/>
      <c r="G99" s="103"/>
      <c r="H99" s="80"/>
    </row>
    <row r="100" spans="1:8" x14ac:dyDescent="0.35">
      <c r="A100" s="77" t="s">
        <v>390</v>
      </c>
      <c r="B100" s="157"/>
      <c r="C100" s="160"/>
      <c r="D100" s="81"/>
      <c r="E100" s="81"/>
      <c r="F100" s="160"/>
      <c r="G100" s="103"/>
      <c r="H100" s="80"/>
    </row>
    <row r="101" spans="1:8" x14ac:dyDescent="0.35">
      <c r="A101" s="77" t="s">
        <v>391</v>
      </c>
      <c r="B101" s="157"/>
      <c r="C101" s="160"/>
      <c r="D101" s="81"/>
      <c r="E101" s="81"/>
      <c r="F101" s="160"/>
      <c r="G101" s="103"/>
      <c r="H101" s="80"/>
    </row>
    <row r="102" spans="1:8" x14ac:dyDescent="0.35">
      <c r="A102" s="77" t="s">
        <v>392</v>
      </c>
      <c r="B102" s="157"/>
      <c r="C102" s="160"/>
      <c r="D102" s="81"/>
      <c r="E102" s="81"/>
      <c r="F102" s="160"/>
      <c r="G102" s="103"/>
      <c r="H102" s="80"/>
    </row>
    <row r="103" spans="1:8" x14ac:dyDescent="0.35">
      <c r="A103" s="77" t="s">
        <v>393</v>
      </c>
      <c r="B103" s="157"/>
      <c r="C103" s="160"/>
      <c r="D103" s="81"/>
      <c r="E103" s="81"/>
      <c r="F103" s="160"/>
      <c r="G103" s="103"/>
      <c r="H103" s="80"/>
    </row>
    <row r="104" spans="1:8" x14ac:dyDescent="0.35">
      <c r="A104" s="77" t="s">
        <v>394</v>
      </c>
      <c r="B104" s="157"/>
      <c r="C104" s="160"/>
      <c r="D104" s="81"/>
      <c r="E104" s="81"/>
      <c r="F104" s="160"/>
      <c r="G104" s="103"/>
      <c r="H104" s="80"/>
    </row>
    <row r="105" spans="1:8" x14ac:dyDescent="0.35">
      <c r="A105" s="77" t="s">
        <v>395</v>
      </c>
      <c r="B105" s="157"/>
      <c r="C105" s="160"/>
      <c r="D105" s="81"/>
      <c r="E105" s="81"/>
      <c r="F105" s="160"/>
      <c r="G105" s="103"/>
      <c r="H105" s="80"/>
    </row>
    <row r="106" spans="1:8" x14ac:dyDescent="0.35">
      <c r="A106" s="77" t="s">
        <v>396</v>
      </c>
      <c r="B106" s="157"/>
      <c r="C106" s="160"/>
      <c r="D106" s="81"/>
      <c r="E106" s="81"/>
      <c r="F106" s="160"/>
      <c r="G106" s="103"/>
      <c r="H106" s="80"/>
    </row>
    <row r="107" spans="1:8" x14ac:dyDescent="0.35">
      <c r="A107" s="77" t="s">
        <v>397</v>
      </c>
      <c r="B107" s="157"/>
      <c r="C107" s="160"/>
      <c r="D107" s="81"/>
      <c r="E107" s="81"/>
      <c r="F107" s="160"/>
      <c r="G107" s="103"/>
      <c r="H107" s="80"/>
    </row>
    <row r="108" spans="1:8" x14ac:dyDescent="0.35">
      <c r="A108" s="77" t="s">
        <v>398</v>
      </c>
      <c r="B108" s="157"/>
      <c r="C108" s="160"/>
      <c r="D108" s="81"/>
      <c r="E108" s="81"/>
      <c r="F108" s="160"/>
      <c r="G108" s="103"/>
      <c r="H108" s="80"/>
    </row>
    <row r="109" spans="1:8" x14ac:dyDescent="0.35">
      <c r="A109" s="77" t="s">
        <v>399</v>
      </c>
      <c r="B109" s="157"/>
      <c r="C109" s="160"/>
      <c r="D109" s="81"/>
      <c r="E109" s="81"/>
      <c r="F109" s="160"/>
      <c r="G109" s="103"/>
      <c r="H109" s="80"/>
    </row>
    <row r="110" spans="1:8" x14ac:dyDescent="0.35">
      <c r="A110" s="77" t="s">
        <v>400</v>
      </c>
      <c r="B110" s="157"/>
      <c r="C110" s="160"/>
      <c r="D110" s="81"/>
      <c r="E110" s="81"/>
      <c r="F110" s="160"/>
      <c r="G110" s="103"/>
      <c r="H110" s="80"/>
    </row>
    <row r="111" spans="1:8" x14ac:dyDescent="0.35">
      <c r="A111" s="77" t="s">
        <v>401</v>
      </c>
      <c r="B111" s="157"/>
      <c r="C111" s="160"/>
      <c r="D111" s="81"/>
      <c r="E111" s="81"/>
      <c r="F111" s="160"/>
      <c r="G111" s="103"/>
      <c r="H111" s="80"/>
    </row>
    <row r="112" spans="1:8" x14ac:dyDescent="0.35">
      <c r="A112" s="77" t="s">
        <v>402</v>
      </c>
      <c r="B112" s="157"/>
      <c r="C112" s="160"/>
      <c r="D112" s="81"/>
      <c r="E112" s="81"/>
      <c r="F112" s="160"/>
      <c r="G112" s="103"/>
      <c r="H112" s="80"/>
    </row>
    <row r="113" spans="1:8" x14ac:dyDescent="0.35">
      <c r="A113" s="77" t="s">
        <v>403</v>
      </c>
      <c r="B113" s="157"/>
      <c r="C113" s="160"/>
      <c r="D113" s="81"/>
      <c r="E113" s="81"/>
      <c r="F113" s="160"/>
      <c r="G113" s="103"/>
      <c r="H113" s="80"/>
    </row>
    <row r="114" spans="1:8" x14ac:dyDescent="0.35">
      <c r="A114" s="77" t="s">
        <v>404</v>
      </c>
      <c r="B114" s="157"/>
      <c r="C114" s="160"/>
      <c r="D114" s="81"/>
      <c r="E114" s="81"/>
      <c r="F114" s="160"/>
      <c r="G114" s="103"/>
      <c r="H114" s="80"/>
    </row>
    <row r="115" spans="1:8" x14ac:dyDescent="0.35">
      <c r="A115" s="77" t="s">
        <v>405</v>
      </c>
      <c r="B115" s="157"/>
      <c r="C115" s="160"/>
      <c r="D115" s="81"/>
      <c r="E115" s="81"/>
      <c r="F115" s="160"/>
      <c r="G115" s="103"/>
      <c r="H115" s="80"/>
    </row>
    <row r="116" spans="1:8" x14ac:dyDescent="0.35">
      <c r="A116" s="77" t="s">
        <v>406</v>
      </c>
      <c r="B116" s="157"/>
      <c r="C116" s="160"/>
      <c r="D116" s="81"/>
      <c r="E116" s="81"/>
      <c r="F116" s="160"/>
      <c r="G116" s="103"/>
      <c r="H116" s="80"/>
    </row>
    <row r="117" spans="1:8" x14ac:dyDescent="0.35">
      <c r="A117" s="77" t="s">
        <v>407</v>
      </c>
      <c r="B117" s="157"/>
      <c r="C117" s="160"/>
      <c r="D117" s="81"/>
      <c r="E117" s="81"/>
      <c r="F117" s="160"/>
      <c r="G117" s="103"/>
      <c r="H117" s="80"/>
    </row>
    <row r="118" spans="1:8" x14ac:dyDescent="0.35">
      <c r="A118" s="77" t="s">
        <v>408</v>
      </c>
      <c r="B118" s="157"/>
      <c r="C118" s="160"/>
      <c r="D118" s="81"/>
      <c r="E118" s="81"/>
      <c r="F118" s="160"/>
      <c r="G118" s="103"/>
      <c r="H118" s="80"/>
    </row>
    <row r="119" spans="1:8" x14ac:dyDescent="0.35">
      <c r="A119" s="77" t="s">
        <v>409</v>
      </c>
      <c r="B119" s="157"/>
      <c r="C119" s="160"/>
      <c r="D119" s="81"/>
      <c r="E119" s="81"/>
      <c r="F119" s="160"/>
      <c r="G119" s="103"/>
      <c r="H119" s="80"/>
    </row>
    <row r="120" spans="1:8" x14ac:dyDescent="0.35">
      <c r="A120" s="77" t="s">
        <v>410</v>
      </c>
      <c r="B120" s="157"/>
      <c r="C120" s="160"/>
      <c r="D120" s="81"/>
      <c r="E120" s="81"/>
      <c r="F120" s="160"/>
      <c r="G120" s="103"/>
      <c r="H120" s="80"/>
    </row>
    <row r="121" spans="1:8" x14ac:dyDescent="0.35">
      <c r="A121" s="77" t="s">
        <v>411</v>
      </c>
      <c r="B121" s="157"/>
      <c r="C121" s="160"/>
      <c r="D121" s="81"/>
      <c r="E121" s="81"/>
      <c r="F121" s="160"/>
      <c r="G121" s="103"/>
      <c r="H121" s="80"/>
    </row>
    <row r="122" spans="1:8" x14ac:dyDescent="0.35">
      <c r="A122" s="77" t="s">
        <v>412</v>
      </c>
      <c r="B122" s="157"/>
      <c r="C122" s="160"/>
      <c r="D122" s="81"/>
      <c r="E122" s="81"/>
      <c r="F122" s="160"/>
      <c r="G122" s="103"/>
      <c r="H122" s="80"/>
    </row>
    <row r="123" spans="1:8" x14ac:dyDescent="0.35">
      <c r="A123" s="77" t="s">
        <v>413</v>
      </c>
      <c r="B123" s="157"/>
      <c r="C123" s="160"/>
      <c r="D123" s="81"/>
      <c r="E123" s="81"/>
      <c r="F123" s="160"/>
      <c r="G123" s="103"/>
      <c r="H123" s="80"/>
    </row>
    <row r="124" spans="1:8" x14ac:dyDescent="0.35">
      <c r="A124" s="77" t="s">
        <v>414</v>
      </c>
      <c r="B124" s="157"/>
      <c r="C124" s="160"/>
      <c r="D124" s="81"/>
      <c r="E124" s="81"/>
      <c r="F124" s="160"/>
      <c r="G124" s="103"/>
      <c r="H124" s="80"/>
    </row>
    <row r="125" spans="1:8" x14ac:dyDescent="0.35">
      <c r="A125" s="77" t="s">
        <v>415</v>
      </c>
      <c r="B125" s="157"/>
      <c r="C125" s="160"/>
      <c r="D125" s="81"/>
      <c r="E125" s="81"/>
      <c r="F125" s="160"/>
      <c r="G125" s="103"/>
      <c r="H125" s="80"/>
    </row>
    <row r="126" spans="1:8" x14ac:dyDescent="0.35">
      <c r="A126" s="77" t="s">
        <v>416</v>
      </c>
      <c r="B126" s="157"/>
      <c r="C126" s="160"/>
      <c r="D126" s="81"/>
      <c r="E126" s="81"/>
      <c r="F126" s="160"/>
      <c r="G126" s="103"/>
      <c r="H126" s="80"/>
    </row>
    <row r="127" spans="1:8" x14ac:dyDescent="0.35">
      <c r="A127" s="77" t="s">
        <v>417</v>
      </c>
      <c r="B127" s="157"/>
      <c r="C127" s="160"/>
      <c r="D127" s="81"/>
      <c r="E127" s="81"/>
      <c r="F127" s="160"/>
      <c r="G127" s="103"/>
      <c r="H127" s="80"/>
    </row>
    <row r="128" spans="1:8" x14ac:dyDescent="0.35">
      <c r="A128" s="77" t="s">
        <v>418</v>
      </c>
      <c r="B128" s="157"/>
      <c r="C128" s="160"/>
      <c r="D128" s="81"/>
      <c r="E128" s="81"/>
      <c r="F128" s="160"/>
      <c r="G128" s="103"/>
      <c r="H128" s="80"/>
    </row>
    <row r="129" spans="1:8" x14ac:dyDescent="0.35">
      <c r="A129" s="77" t="s">
        <v>419</v>
      </c>
      <c r="B129" s="157"/>
      <c r="C129" s="160"/>
      <c r="D129" s="81"/>
      <c r="E129" s="81"/>
      <c r="F129" s="160"/>
      <c r="G129" s="103"/>
      <c r="H129" s="80"/>
    </row>
    <row r="130" spans="1:8" x14ac:dyDescent="0.35">
      <c r="A130" s="77" t="s">
        <v>420</v>
      </c>
      <c r="B130" s="157"/>
      <c r="C130" s="160"/>
      <c r="D130" s="81"/>
      <c r="E130" s="81"/>
      <c r="F130" s="160"/>
      <c r="G130" s="103"/>
      <c r="H130" s="80"/>
    </row>
    <row r="131" spans="1:8" x14ac:dyDescent="0.35">
      <c r="A131" s="77" t="s">
        <v>421</v>
      </c>
      <c r="B131" s="157"/>
      <c r="C131" s="160"/>
      <c r="D131" s="81"/>
      <c r="E131" s="81"/>
      <c r="F131" s="160"/>
      <c r="G131" s="103"/>
      <c r="H131" s="80"/>
    </row>
    <row r="132" spans="1:8" x14ac:dyDescent="0.35">
      <c r="A132" s="77" t="s">
        <v>422</v>
      </c>
      <c r="B132" s="157"/>
      <c r="C132" s="160"/>
      <c r="D132" s="81"/>
      <c r="E132" s="81"/>
      <c r="F132" s="160"/>
      <c r="G132" s="103"/>
      <c r="H132" s="80"/>
    </row>
    <row r="133" spans="1:8" x14ac:dyDescent="0.35">
      <c r="A133" s="77" t="s">
        <v>423</v>
      </c>
      <c r="B133" s="157"/>
      <c r="C133" s="160"/>
      <c r="D133" s="81"/>
      <c r="E133" s="81"/>
      <c r="F133" s="160"/>
      <c r="G133" s="103"/>
      <c r="H133" s="80"/>
    </row>
    <row r="134" spans="1:8" x14ac:dyDescent="0.35">
      <c r="A134" s="77" t="s">
        <v>424</v>
      </c>
      <c r="B134" s="157"/>
      <c r="C134" s="160"/>
      <c r="D134" s="81"/>
      <c r="E134" s="81"/>
      <c r="F134" s="160"/>
      <c r="G134" s="103"/>
      <c r="H134" s="80"/>
    </row>
    <row r="135" spans="1:8" x14ac:dyDescent="0.35">
      <c r="A135" s="77" t="s">
        <v>425</v>
      </c>
      <c r="B135" s="157"/>
      <c r="C135" s="160"/>
      <c r="D135" s="81"/>
      <c r="E135" s="81"/>
      <c r="F135" s="160"/>
      <c r="G135" s="103"/>
      <c r="H135" s="80"/>
    </row>
    <row r="136" spans="1:8" x14ac:dyDescent="0.35">
      <c r="A136" s="77" t="s">
        <v>426</v>
      </c>
      <c r="B136" s="157"/>
      <c r="C136" s="160"/>
      <c r="D136" s="81"/>
      <c r="E136" s="81"/>
      <c r="F136" s="160"/>
      <c r="G136" s="103"/>
      <c r="H136" s="80"/>
    </row>
    <row r="137" spans="1:8" x14ac:dyDescent="0.35">
      <c r="A137" s="77" t="s">
        <v>427</v>
      </c>
      <c r="B137" s="157"/>
      <c r="C137" s="160"/>
      <c r="D137" s="81"/>
      <c r="E137" s="81"/>
      <c r="F137" s="160"/>
      <c r="G137" s="103"/>
      <c r="H137" s="80"/>
    </row>
    <row r="138" spans="1:8" x14ac:dyDescent="0.35">
      <c r="A138" s="77" t="s">
        <v>428</v>
      </c>
      <c r="B138" s="157"/>
      <c r="C138" s="160"/>
      <c r="D138" s="81"/>
      <c r="E138" s="81"/>
      <c r="F138" s="160"/>
      <c r="G138" s="103"/>
      <c r="H138" s="80"/>
    </row>
    <row r="139" spans="1:8" x14ac:dyDescent="0.35">
      <c r="A139" s="77" t="s">
        <v>429</v>
      </c>
      <c r="B139" s="157"/>
      <c r="C139" s="160"/>
      <c r="D139" s="81"/>
      <c r="E139" s="81"/>
      <c r="F139" s="160"/>
      <c r="G139" s="103"/>
      <c r="H139" s="80"/>
    </row>
    <row r="140" spans="1:8" x14ac:dyDescent="0.35">
      <c r="A140" s="77" t="s">
        <v>430</v>
      </c>
      <c r="B140" s="157"/>
      <c r="C140" s="160"/>
      <c r="D140" s="81"/>
      <c r="E140" s="81"/>
      <c r="F140" s="160"/>
      <c r="G140" s="103"/>
      <c r="H140" s="80"/>
    </row>
    <row r="141" spans="1:8" x14ac:dyDescent="0.35">
      <c r="A141" s="77" t="s">
        <v>431</v>
      </c>
      <c r="B141" s="157"/>
      <c r="C141" s="160"/>
      <c r="D141" s="81"/>
      <c r="E141" s="81"/>
      <c r="F141" s="160"/>
      <c r="G141" s="103"/>
      <c r="H141" s="80"/>
    </row>
    <row r="142" spans="1:8" x14ac:dyDescent="0.35">
      <c r="A142" s="77" t="s">
        <v>432</v>
      </c>
      <c r="B142" s="157"/>
      <c r="C142" s="160"/>
      <c r="D142" s="81"/>
      <c r="E142" s="81"/>
      <c r="F142" s="160"/>
      <c r="G142" s="103"/>
      <c r="H142" s="80"/>
    </row>
    <row r="143" spans="1:8" x14ac:dyDescent="0.35">
      <c r="A143" s="77" t="s">
        <v>433</v>
      </c>
      <c r="B143" s="157"/>
      <c r="C143" s="160"/>
      <c r="D143" s="81"/>
      <c r="E143" s="81"/>
      <c r="F143" s="160"/>
      <c r="G143" s="103"/>
      <c r="H143" s="80"/>
    </row>
    <row r="144" spans="1:8" x14ac:dyDescent="0.35">
      <c r="A144" s="77" t="s">
        <v>434</v>
      </c>
      <c r="B144" s="157"/>
      <c r="C144" s="160"/>
      <c r="D144" s="81"/>
      <c r="E144" s="81"/>
      <c r="F144" s="160"/>
      <c r="G144" s="103"/>
      <c r="H144" s="80"/>
    </row>
    <row r="145" spans="1:8" x14ac:dyDescent="0.35">
      <c r="A145" s="77" t="s">
        <v>435</v>
      </c>
      <c r="B145" s="157"/>
      <c r="C145" s="160"/>
      <c r="D145" s="81"/>
      <c r="E145" s="81"/>
      <c r="F145" s="160"/>
      <c r="G145" s="103"/>
      <c r="H145" s="80"/>
    </row>
    <row r="146" spans="1:8" x14ac:dyDescent="0.35">
      <c r="A146" s="77" t="s">
        <v>436</v>
      </c>
      <c r="B146" s="157"/>
      <c r="C146" s="160"/>
      <c r="D146" s="81"/>
      <c r="E146" s="81"/>
      <c r="F146" s="160"/>
      <c r="G146" s="103"/>
      <c r="H146" s="80"/>
    </row>
    <row r="147" spans="1:8" x14ac:dyDescent="0.35">
      <c r="A147" s="77" t="s">
        <v>437</v>
      </c>
      <c r="B147" s="157"/>
      <c r="C147" s="160"/>
      <c r="D147" s="81"/>
      <c r="E147" s="81"/>
      <c r="F147" s="160"/>
      <c r="G147" s="103"/>
      <c r="H147" s="80"/>
    </row>
    <row r="148" spans="1:8" x14ac:dyDescent="0.35">
      <c r="A148" s="77" t="s">
        <v>438</v>
      </c>
      <c r="B148" s="157"/>
      <c r="C148" s="160"/>
      <c r="D148" s="81"/>
      <c r="E148" s="81"/>
      <c r="F148" s="160"/>
      <c r="G148" s="103"/>
      <c r="H148" s="80"/>
    </row>
    <row r="149" spans="1:8" x14ac:dyDescent="0.35">
      <c r="A149" s="77" t="s">
        <v>439</v>
      </c>
      <c r="B149" s="157"/>
      <c r="C149" s="160"/>
      <c r="D149" s="81"/>
      <c r="E149" s="81"/>
      <c r="F149" s="160"/>
      <c r="G149" s="103"/>
      <c r="H149" s="80"/>
    </row>
    <row r="150" spans="1:8" x14ac:dyDescent="0.35">
      <c r="A150" s="77" t="s">
        <v>440</v>
      </c>
      <c r="B150" s="157"/>
      <c r="C150" s="160"/>
      <c r="D150" s="81"/>
      <c r="E150" s="81"/>
      <c r="F150" s="160"/>
      <c r="G150" s="103"/>
      <c r="H150" s="80"/>
    </row>
    <row r="151" spans="1:8" x14ac:dyDescent="0.35">
      <c r="A151" s="77" t="s">
        <v>441</v>
      </c>
      <c r="B151" s="157"/>
      <c r="C151" s="160"/>
      <c r="D151" s="81"/>
      <c r="E151" s="81"/>
      <c r="F151" s="160"/>
      <c r="G151" s="103"/>
      <c r="H151" s="80"/>
    </row>
    <row r="152" spans="1:8" x14ac:dyDescent="0.35">
      <c r="A152" s="77" t="s">
        <v>442</v>
      </c>
      <c r="B152" s="157"/>
      <c r="C152" s="160"/>
      <c r="D152" s="81"/>
      <c r="E152" s="81"/>
      <c r="F152" s="160"/>
      <c r="G152" s="103"/>
      <c r="H152" s="80"/>
    </row>
    <row r="153" spans="1:8" x14ac:dyDescent="0.35">
      <c r="A153" s="77" t="s">
        <v>443</v>
      </c>
      <c r="B153" s="157"/>
      <c r="C153" s="160"/>
      <c r="D153" s="81"/>
      <c r="E153" s="81"/>
      <c r="F153" s="160"/>
      <c r="G153" s="103"/>
      <c r="H153" s="80"/>
    </row>
    <row r="154" spans="1:8" x14ac:dyDescent="0.35">
      <c r="A154" s="77" t="s">
        <v>444</v>
      </c>
      <c r="B154" s="157"/>
      <c r="C154" s="160"/>
      <c r="D154" s="81"/>
      <c r="E154" s="81"/>
      <c r="F154" s="160"/>
      <c r="G154" s="103"/>
      <c r="H154" s="80"/>
    </row>
    <row r="155" spans="1:8" x14ac:dyDescent="0.35">
      <c r="A155" s="77" t="s">
        <v>445</v>
      </c>
      <c r="B155" s="157"/>
      <c r="C155" s="160"/>
      <c r="D155" s="81"/>
      <c r="E155" s="81"/>
      <c r="F155" s="160"/>
      <c r="G155" s="103"/>
      <c r="H155" s="80"/>
    </row>
    <row r="156" spans="1:8" x14ac:dyDescent="0.35">
      <c r="A156" s="77" t="s">
        <v>446</v>
      </c>
      <c r="B156" s="157"/>
      <c r="C156" s="160"/>
      <c r="D156" s="81"/>
      <c r="E156" s="81"/>
      <c r="F156" s="160"/>
      <c r="G156" s="103"/>
      <c r="H156" s="80"/>
    </row>
    <row r="157" spans="1:8" x14ac:dyDescent="0.35">
      <c r="A157" s="77" t="s">
        <v>447</v>
      </c>
      <c r="B157" s="157"/>
      <c r="C157" s="160"/>
      <c r="D157" s="81"/>
      <c r="E157" s="81"/>
      <c r="F157" s="160"/>
      <c r="G157" s="103"/>
      <c r="H157" s="80"/>
    </row>
    <row r="158" spans="1:8" x14ac:dyDescent="0.35">
      <c r="A158" s="77" t="s">
        <v>448</v>
      </c>
      <c r="B158" s="157"/>
      <c r="C158" s="160"/>
      <c r="D158" s="81"/>
      <c r="E158" s="81"/>
      <c r="F158" s="160"/>
      <c r="G158" s="103"/>
      <c r="H158" s="80"/>
    </row>
    <row r="159" spans="1:8" x14ac:dyDescent="0.35">
      <c r="A159" s="77" t="s">
        <v>449</v>
      </c>
      <c r="B159" s="157"/>
      <c r="C159" s="160"/>
      <c r="D159" s="81"/>
      <c r="E159" s="81"/>
      <c r="F159" s="160"/>
      <c r="G159" s="103"/>
      <c r="H159" s="80"/>
    </row>
    <row r="160" spans="1:8" x14ac:dyDescent="0.35">
      <c r="A160" s="77" t="s">
        <v>450</v>
      </c>
      <c r="B160" s="157"/>
      <c r="C160" s="160"/>
      <c r="D160" s="81"/>
      <c r="E160" s="81"/>
      <c r="F160" s="160"/>
      <c r="G160" s="103"/>
      <c r="H160" s="80"/>
    </row>
    <row r="161" spans="1:8" x14ac:dyDescent="0.35">
      <c r="A161" s="77" t="s">
        <v>451</v>
      </c>
      <c r="B161" s="157"/>
      <c r="C161" s="160"/>
      <c r="D161" s="81"/>
      <c r="E161" s="81"/>
      <c r="F161" s="160"/>
      <c r="G161" s="103"/>
      <c r="H161" s="80"/>
    </row>
    <row r="162" spans="1:8" x14ac:dyDescent="0.35">
      <c r="A162" s="77" t="s">
        <v>452</v>
      </c>
      <c r="B162" s="157"/>
      <c r="C162" s="160"/>
      <c r="D162" s="81"/>
      <c r="E162" s="81"/>
      <c r="F162" s="160"/>
      <c r="G162" s="103"/>
      <c r="H162" s="80"/>
    </row>
    <row r="163" spans="1:8" x14ac:dyDescent="0.35">
      <c r="A163" s="77" t="s">
        <v>453</v>
      </c>
      <c r="B163" s="157"/>
      <c r="C163" s="160"/>
      <c r="D163" s="81"/>
      <c r="E163" s="81"/>
      <c r="F163" s="160"/>
      <c r="G163" s="103"/>
      <c r="H163" s="80"/>
    </row>
    <row r="164" spans="1:8" x14ac:dyDescent="0.35">
      <c r="A164" s="77" t="s">
        <v>454</v>
      </c>
      <c r="B164" s="157"/>
      <c r="C164" s="160"/>
      <c r="D164" s="81"/>
      <c r="E164" s="81"/>
      <c r="F164" s="160"/>
      <c r="G164" s="103"/>
      <c r="H164" s="80"/>
    </row>
    <row r="165" spans="1:8" x14ac:dyDescent="0.35">
      <c r="A165" s="77" t="s">
        <v>455</v>
      </c>
      <c r="B165" s="157"/>
      <c r="C165" s="160"/>
      <c r="D165" s="81"/>
      <c r="E165" s="81"/>
      <c r="F165" s="160"/>
      <c r="G165" s="103"/>
      <c r="H165" s="80"/>
    </row>
    <row r="166" spans="1:8" x14ac:dyDescent="0.35">
      <c r="A166" s="77" t="s">
        <v>456</v>
      </c>
      <c r="B166" s="157"/>
      <c r="C166" s="160"/>
      <c r="D166" s="81"/>
      <c r="E166" s="81"/>
      <c r="F166" s="160"/>
      <c r="G166" s="103"/>
      <c r="H166" s="80"/>
    </row>
    <row r="167" spans="1:8" x14ac:dyDescent="0.35">
      <c r="A167" s="77" t="s">
        <v>457</v>
      </c>
      <c r="B167" s="157"/>
      <c r="C167" s="160"/>
      <c r="D167" s="81"/>
      <c r="E167" s="81"/>
      <c r="F167" s="160"/>
      <c r="G167" s="103"/>
      <c r="H167" s="80"/>
    </row>
    <row r="168" spans="1:8" x14ac:dyDescent="0.35">
      <c r="A168" s="77" t="s">
        <v>458</v>
      </c>
      <c r="B168" s="157"/>
      <c r="C168" s="160"/>
      <c r="D168" s="81"/>
      <c r="E168" s="81"/>
      <c r="F168" s="160"/>
      <c r="G168" s="103"/>
      <c r="H168" s="80"/>
    </row>
    <row r="169" spans="1:8" x14ac:dyDescent="0.35">
      <c r="A169" s="77" t="s">
        <v>459</v>
      </c>
      <c r="B169" s="157"/>
      <c r="C169" s="160"/>
      <c r="D169" s="81"/>
      <c r="E169" s="81"/>
      <c r="F169" s="160"/>
      <c r="G169" s="103"/>
      <c r="H169" s="80"/>
    </row>
    <row r="170" spans="1:8" x14ac:dyDescent="0.35">
      <c r="A170" s="77" t="s">
        <v>460</v>
      </c>
      <c r="B170" s="157"/>
      <c r="C170" s="160"/>
      <c r="D170" s="81"/>
      <c r="E170" s="81"/>
      <c r="F170" s="160"/>
      <c r="G170" s="103"/>
      <c r="H170" s="80"/>
    </row>
    <row r="171" spans="1:8" x14ac:dyDescent="0.35">
      <c r="A171" s="77" t="s">
        <v>461</v>
      </c>
      <c r="B171" s="157"/>
      <c r="C171" s="160"/>
      <c r="D171" s="81"/>
      <c r="E171" s="81"/>
      <c r="F171" s="160"/>
      <c r="G171" s="103"/>
      <c r="H171" s="80"/>
    </row>
    <row r="172" spans="1:8" x14ac:dyDescent="0.35">
      <c r="A172" s="77" t="s">
        <v>462</v>
      </c>
      <c r="B172" s="157"/>
      <c r="C172" s="160"/>
      <c r="D172" s="81"/>
      <c r="E172" s="81"/>
      <c r="F172" s="160"/>
      <c r="G172" s="103"/>
      <c r="H172" s="80"/>
    </row>
    <row r="173" spans="1:8" x14ac:dyDescent="0.35">
      <c r="A173" s="77" t="s">
        <v>463</v>
      </c>
      <c r="B173" s="157"/>
      <c r="C173" s="160"/>
      <c r="D173" s="81"/>
      <c r="E173" s="81"/>
      <c r="F173" s="160"/>
      <c r="G173" s="103"/>
      <c r="H173" s="80"/>
    </row>
    <row r="174" spans="1:8" x14ac:dyDescent="0.35">
      <c r="A174" s="77" t="s">
        <v>464</v>
      </c>
      <c r="B174" s="157"/>
      <c r="C174" s="160"/>
      <c r="D174" s="81"/>
      <c r="E174" s="81"/>
      <c r="F174" s="160"/>
      <c r="G174" s="103"/>
      <c r="H174" s="80"/>
    </row>
    <row r="175" spans="1:8" x14ac:dyDescent="0.35">
      <c r="A175" s="77" t="s">
        <v>465</v>
      </c>
      <c r="B175" s="157"/>
      <c r="C175" s="160"/>
      <c r="D175" s="81"/>
      <c r="E175" s="81"/>
      <c r="F175" s="160"/>
      <c r="G175" s="103"/>
      <c r="H175" s="80"/>
    </row>
    <row r="176" spans="1:8" x14ac:dyDescent="0.35">
      <c r="A176" s="77" t="s">
        <v>466</v>
      </c>
      <c r="B176" s="157"/>
      <c r="C176" s="160"/>
      <c r="D176" s="81"/>
      <c r="E176" s="81"/>
      <c r="F176" s="160"/>
      <c r="G176" s="103"/>
      <c r="H176" s="80"/>
    </row>
    <row r="177" spans="1:8" x14ac:dyDescent="0.35">
      <c r="A177" s="77" t="s">
        <v>467</v>
      </c>
      <c r="B177" s="157"/>
      <c r="C177" s="160"/>
      <c r="D177" s="81"/>
      <c r="E177" s="81"/>
      <c r="F177" s="160"/>
      <c r="G177" s="103"/>
      <c r="H177" s="80"/>
    </row>
    <row r="178" spans="1:8" x14ac:dyDescent="0.35">
      <c r="A178" s="77" t="s">
        <v>468</v>
      </c>
      <c r="B178" s="157"/>
      <c r="C178" s="160"/>
      <c r="D178" s="81"/>
      <c r="E178" s="81"/>
      <c r="F178" s="160"/>
      <c r="G178" s="103"/>
      <c r="H178" s="80"/>
    </row>
    <row r="179" spans="1:8" x14ac:dyDescent="0.35">
      <c r="A179" s="77" t="s">
        <v>469</v>
      </c>
      <c r="B179" s="157"/>
      <c r="C179" s="160"/>
      <c r="D179" s="81"/>
      <c r="E179" s="81"/>
      <c r="F179" s="160"/>
      <c r="G179" s="103"/>
      <c r="H179" s="80"/>
    </row>
    <row r="180" spans="1:8" x14ac:dyDescent="0.35">
      <c r="A180" s="77" t="s">
        <v>470</v>
      </c>
      <c r="B180" s="157"/>
      <c r="C180" s="160"/>
      <c r="D180" s="81"/>
      <c r="E180" s="81"/>
      <c r="F180" s="160"/>
      <c r="G180" s="103"/>
      <c r="H180" s="80"/>
    </row>
    <row r="181" spans="1:8" x14ac:dyDescent="0.35">
      <c r="A181" s="77" t="s">
        <v>471</v>
      </c>
      <c r="B181" s="157"/>
      <c r="C181" s="160"/>
      <c r="D181" s="81"/>
      <c r="E181" s="81"/>
      <c r="F181" s="160"/>
      <c r="G181" s="103"/>
      <c r="H181" s="80"/>
    </row>
    <row r="182" spans="1:8" x14ac:dyDescent="0.35">
      <c r="A182" s="77" t="s">
        <v>472</v>
      </c>
      <c r="B182" s="157"/>
      <c r="C182" s="160"/>
      <c r="D182" s="81"/>
      <c r="E182" s="81"/>
      <c r="F182" s="160"/>
      <c r="G182" s="103"/>
      <c r="H182" s="80"/>
    </row>
    <row r="183" spans="1:8" x14ac:dyDescent="0.35">
      <c r="A183" s="77" t="s">
        <v>473</v>
      </c>
      <c r="B183" s="157"/>
      <c r="C183" s="160"/>
      <c r="D183" s="81"/>
      <c r="E183" s="81"/>
      <c r="F183" s="160"/>
      <c r="G183" s="103"/>
      <c r="H183" s="80"/>
    </row>
    <row r="184" spans="1:8" x14ac:dyDescent="0.35">
      <c r="A184" s="77" t="s">
        <v>474</v>
      </c>
      <c r="B184" s="157"/>
      <c r="C184" s="160"/>
      <c r="D184" s="81"/>
      <c r="E184" s="81"/>
      <c r="F184" s="160"/>
      <c r="G184" s="103"/>
      <c r="H184" s="80"/>
    </row>
    <row r="185" spans="1:8" x14ac:dyDescent="0.35">
      <c r="A185" s="77" t="s">
        <v>475</v>
      </c>
      <c r="B185" s="157"/>
      <c r="C185" s="160"/>
      <c r="D185" s="81"/>
      <c r="E185" s="81"/>
      <c r="F185" s="160"/>
      <c r="G185" s="103"/>
      <c r="H185" s="80"/>
    </row>
    <row r="186" spans="1:8" x14ac:dyDescent="0.35">
      <c r="A186" s="77" t="s">
        <v>476</v>
      </c>
      <c r="B186" s="157"/>
      <c r="C186" s="160"/>
      <c r="D186" s="81"/>
      <c r="E186" s="81"/>
      <c r="F186" s="160"/>
      <c r="G186" s="103"/>
      <c r="H186" s="80"/>
    </row>
    <row r="187" spans="1:8" x14ac:dyDescent="0.35">
      <c r="A187" s="77" t="s">
        <v>477</v>
      </c>
      <c r="B187" s="157"/>
      <c r="C187" s="160"/>
      <c r="D187" s="81"/>
      <c r="E187" s="81"/>
      <c r="F187" s="160"/>
      <c r="G187" s="103"/>
      <c r="H187" s="80"/>
    </row>
    <row r="188" spans="1:8" x14ac:dyDescent="0.35">
      <c r="A188" s="77" t="s">
        <v>478</v>
      </c>
      <c r="B188" s="157"/>
      <c r="C188" s="160"/>
      <c r="D188" s="81"/>
      <c r="E188" s="81"/>
      <c r="F188" s="160"/>
      <c r="G188" s="103"/>
      <c r="H188" s="80"/>
    </row>
    <row r="189" spans="1:8" x14ac:dyDescent="0.35">
      <c r="A189" s="77" t="s">
        <v>479</v>
      </c>
      <c r="B189" s="157"/>
      <c r="C189" s="160"/>
      <c r="D189" s="81"/>
      <c r="E189" s="81"/>
      <c r="F189" s="160"/>
      <c r="G189" s="103"/>
      <c r="H189" s="80"/>
    </row>
    <row r="190" spans="1:8" x14ac:dyDescent="0.35">
      <c r="A190" s="77" t="s">
        <v>480</v>
      </c>
      <c r="B190" s="157"/>
      <c r="C190" s="160"/>
      <c r="D190" s="81"/>
      <c r="E190" s="81"/>
      <c r="F190" s="160"/>
      <c r="G190" s="103"/>
      <c r="H190" s="80"/>
    </row>
    <row r="191" spans="1:8" x14ac:dyDescent="0.35">
      <c r="A191" s="77" t="s">
        <v>481</v>
      </c>
      <c r="B191" s="157"/>
      <c r="C191" s="160"/>
      <c r="D191" s="81"/>
      <c r="E191" s="81"/>
      <c r="F191" s="160"/>
      <c r="G191" s="103"/>
      <c r="H191" s="80"/>
    </row>
    <row r="192" spans="1:8" x14ac:dyDescent="0.35">
      <c r="A192" s="77" t="s">
        <v>482</v>
      </c>
      <c r="B192" s="157"/>
      <c r="C192" s="160"/>
      <c r="D192" s="81"/>
      <c r="E192" s="81"/>
      <c r="F192" s="160"/>
      <c r="G192" s="103"/>
      <c r="H192" s="80"/>
    </row>
    <row r="193" spans="1:8" x14ac:dyDescent="0.35">
      <c r="A193" s="77" t="s">
        <v>483</v>
      </c>
      <c r="B193" s="157"/>
      <c r="C193" s="160"/>
      <c r="D193" s="81"/>
      <c r="E193" s="81"/>
      <c r="F193" s="160"/>
      <c r="G193" s="103"/>
      <c r="H193" s="80"/>
    </row>
    <row r="194" spans="1:8" x14ac:dyDescent="0.35">
      <c r="A194" s="77" t="s">
        <v>484</v>
      </c>
      <c r="B194" s="157"/>
      <c r="C194" s="160"/>
      <c r="D194" s="81"/>
      <c r="E194" s="81"/>
      <c r="F194" s="160"/>
      <c r="G194" s="103"/>
      <c r="H194" s="80"/>
    </row>
    <row r="195" spans="1:8" x14ac:dyDescent="0.35">
      <c r="A195" s="77" t="s">
        <v>485</v>
      </c>
      <c r="B195" s="157"/>
      <c r="C195" s="160"/>
      <c r="D195" s="81"/>
      <c r="E195" s="81"/>
      <c r="F195" s="160"/>
      <c r="G195" s="103"/>
      <c r="H195" s="80"/>
    </row>
    <row r="196" spans="1:8" x14ac:dyDescent="0.35">
      <c r="A196" s="77" t="s">
        <v>486</v>
      </c>
      <c r="B196" s="157"/>
      <c r="C196" s="160"/>
      <c r="D196" s="81"/>
      <c r="E196" s="81"/>
      <c r="F196" s="160"/>
      <c r="G196" s="103"/>
      <c r="H196" s="80"/>
    </row>
    <row r="197" spans="1:8" x14ac:dyDescent="0.35">
      <c r="A197" s="77" t="s">
        <v>487</v>
      </c>
      <c r="B197" s="157"/>
      <c r="C197" s="160"/>
      <c r="D197" s="81"/>
      <c r="E197" s="81"/>
      <c r="F197" s="160"/>
      <c r="G197" s="103"/>
      <c r="H197" s="80"/>
    </row>
    <row r="198" spans="1:8" x14ac:dyDescent="0.35">
      <c r="A198" s="77" t="s">
        <v>488</v>
      </c>
      <c r="B198" s="157"/>
      <c r="C198" s="160"/>
      <c r="D198" s="81"/>
      <c r="E198" s="81"/>
      <c r="F198" s="160"/>
      <c r="G198" s="103"/>
      <c r="H198" s="80"/>
    </row>
    <row r="199" spans="1:8" x14ac:dyDescent="0.35">
      <c r="A199" s="77" t="s">
        <v>489</v>
      </c>
      <c r="B199" s="157"/>
      <c r="C199" s="160"/>
      <c r="D199" s="81"/>
      <c r="E199" s="81"/>
      <c r="F199" s="160"/>
      <c r="G199" s="103"/>
      <c r="H199" s="80"/>
    </row>
    <row r="200" spans="1:8" x14ac:dyDescent="0.35">
      <c r="A200" s="77" t="s">
        <v>490</v>
      </c>
      <c r="B200" s="157"/>
      <c r="C200" s="160"/>
      <c r="D200" s="81"/>
      <c r="E200" s="81"/>
      <c r="F200" s="160"/>
      <c r="G200" s="103"/>
      <c r="H200" s="80"/>
    </row>
    <row r="201" spans="1:8" x14ac:dyDescent="0.35">
      <c r="A201" s="77" t="s">
        <v>491</v>
      </c>
      <c r="B201" s="157"/>
      <c r="C201" s="160"/>
      <c r="D201" s="81"/>
      <c r="E201" s="81"/>
      <c r="F201" s="160"/>
      <c r="G201" s="103"/>
      <c r="H201" s="80"/>
    </row>
    <row r="202" spans="1:8" x14ac:dyDescent="0.35">
      <c r="A202" s="77" t="s">
        <v>492</v>
      </c>
      <c r="B202" s="157"/>
      <c r="C202" s="160"/>
      <c r="D202" s="81"/>
      <c r="E202" s="81"/>
      <c r="F202" s="160"/>
      <c r="G202" s="103"/>
      <c r="H202" s="80"/>
    </row>
    <row r="203" spans="1:8" x14ac:dyDescent="0.35">
      <c r="A203" s="77" t="s">
        <v>493</v>
      </c>
      <c r="B203" s="157"/>
      <c r="C203" s="160"/>
      <c r="D203" s="81"/>
      <c r="E203" s="81"/>
      <c r="F203" s="160"/>
      <c r="G203" s="103"/>
      <c r="H203" s="80"/>
    </row>
    <row r="204" spans="1:8" x14ac:dyDescent="0.35">
      <c r="A204" s="77" t="s">
        <v>494</v>
      </c>
      <c r="B204" s="157"/>
      <c r="C204" s="160"/>
      <c r="D204" s="81"/>
      <c r="E204" s="81"/>
      <c r="F204" s="160"/>
      <c r="G204" s="103"/>
      <c r="H204" s="80"/>
    </row>
    <row r="205" spans="1:8" x14ac:dyDescent="0.35">
      <c r="A205" s="77" t="s">
        <v>495</v>
      </c>
      <c r="B205" s="157"/>
      <c r="C205" s="160"/>
      <c r="D205" s="81"/>
      <c r="E205" s="81"/>
      <c r="F205" s="160"/>
      <c r="G205" s="103"/>
      <c r="H205" s="80"/>
    </row>
    <row r="206" spans="1:8" x14ac:dyDescent="0.35">
      <c r="A206" s="84" t="s">
        <v>496</v>
      </c>
      <c r="B206" s="162"/>
      <c r="C206" s="163"/>
      <c r="D206" s="85"/>
      <c r="E206" s="85"/>
      <c r="F206" s="163"/>
      <c r="G206" s="209"/>
      <c r="H206" s="173"/>
    </row>
  </sheetData>
  <sheetProtection algorithmName="SHA-512" hashValue="WDb6unPtK2DHrD1ZDZAK7ixE3Lx7MZ3u7Z3E2pC8by4DKp+J1i+1asbnTWMIJjWJ+hcOrPnF4RDs089HxQwYjg==" saltValue="wpRo0Neh/t7jvczkaC4LWQ==" spinCount="100000" sheet="1" objects="1" scenarios="1"/>
  <pageMargins left="0.7" right="0.7" top="0.75" bottom="0.75" header="0.3" footer="0.3"/>
  <pageSetup orientation="portrait" verticalDpi="300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Institution_Codes!$K$1:$K$15</xm:f>
          </x14:formula1>
          <xm:sqref>F7:F56</xm:sqref>
        </x14:dataValidation>
        <x14:dataValidation type="list" allowBlank="1" showInputMessage="1" showErrorMessage="1">
          <x14:formula1>
            <xm:f>Institution_Codes!$M$2:$M$4</xm:f>
          </x14:formula1>
          <xm:sqref>B7:B56</xm:sqref>
        </x14:dataValidation>
      </x14:dataValidations>
    </ext>
  </extLst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F32"/>
  <sheetViews>
    <sheetView showGridLines="0" workbookViewId="0">
      <selection activeCell="D17" sqref="D17"/>
    </sheetView>
  </sheetViews>
  <sheetFormatPr defaultColWidth="0" defaultRowHeight="12.75" customHeight="1" zeroHeight="1" x14ac:dyDescent="0.3"/>
  <cols>
    <col min="1" max="1" width="2" style="54" customWidth="1"/>
    <col min="2" max="2" width="38.90625" style="54" customWidth="1"/>
    <col min="3" max="3" width="3" style="54" customWidth="1"/>
    <col min="4" max="4" width="36.36328125" style="54" customWidth="1"/>
    <col min="5" max="5" width="1.6328125" style="54" customWidth="1"/>
    <col min="6" max="6" width="10.36328125" style="54" customWidth="1"/>
    <col min="7" max="16384" width="10.36328125" style="55" hidden="1"/>
  </cols>
  <sheetData>
    <row r="1" spans="2:5" ht="13" x14ac:dyDescent="0.3"/>
    <row r="2" spans="2:5" ht="13" x14ac:dyDescent="0.3"/>
    <row r="3" spans="2:5" ht="13" x14ac:dyDescent="0.3"/>
    <row r="4" spans="2:5" ht="13" x14ac:dyDescent="0.3"/>
    <row r="5" spans="2:5" s="54" customFormat="1" ht="13" x14ac:dyDescent="0.3">
      <c r="B5" s="56"/>
      <c r="D5" s="56"/>
    </row>
    <row r="6" spans="2:5" s="54" customFormat="1" ht="13" x14ac:dyDescent="0.3">
      <c r="B6" s="57" t="s">
        <v>169</v>
      </c>
      <c r="C6" s="58"/>
      <c r="D6" s="59" t="s">
        <v>170</v>
      </c>
      <c r="E6" s="60"/>
    </row>
    <row r="7" spans="2:5" s="54" customFormat="1" ht="13" x14ac:dyDescent="0.3">
      <c r="B7" s="57" t="s">
        <v>171</v>
      </c>
      <c r="C7" s="61"/>
      <c r="D7" s="61"/>
      <c r="E7" s="61"/>
    </row>
    <row r="8" spans="2:5" s="54" customFormat="1" ht="13" x14ac:dyDescent="0.3">
      <c r="B8" s="61"/>
      <c r="C8" s="61"/>
      <c r="D8" s="61"/>
      <c r="E8" s="61"/>
    </row>
    <row r="9" spans="2:5" s="54" customFormat="1" ht="13" x14ac:dyDescent="0.3">
      <c r="B9" s="61"/>
      <c r="C9" s="61"/>
      <c r="D9" s="61"/>
      <c r="E9" s="61"/>
    </row>
    <row r="10" spans="2:5" s="54" customFormat="1" ht="13" x14ac:dyDescent="0.3">
      <c r="B10" s="61"/>
      <c r="C10" s="61"/>
      <c r="D10" s="61"/>
      <c r="E10" s="61"/>
    </row>
    <row r="11" spans="2:5" s="54" customFormat="1" ht="13" x14ac:dyDescent="0.3">
      <c r="B11" s="56"/>
      <c r="C11" s="61"/>
      <c r="D11" s="56"/>
      <c r="E11" s="61"/>
    </row>
    <row r="12" spans="2:5" s="54" customFormat="1" ht="13" x14ac:dyDescent="0.3">
      <c r="B12" s="62" t="s">
        <v>172</v>
      </c>
      <c r="C12" s="63"/>
      <c r="D12" s="57" t="s">
        <v>173</v>
      </c>
      <c r="E12" s="58"/>
    </row>
    <row r="13" spans="2:5" s="54" customFormat="1" ht="12.75" customHeight="1" x14ac:dyDescent="0.3">
      <c r="B13" s="57" t="s">
        <v>171</v>
      </c>
      <c r="C13" s="61"/>
      <c r="D13" s="61"/>
      <c r="E13" s="61"/>
    </row>
    <row r="14" spans="2:5" s="54" customFormat="1" ht="13" x14ac:dyDescent="0.3">
      <c r="B14" s="61"/>
      <c r="C14" s="61"/>
      <c r="D14" s="61"/>
      <c r="E14" s="61"/>
    </row>
    <row r="15" spans="2:5" s="54" customFormat="1" ht="13" x14ac:dyDescent="0.3">
      <c r="B15" s="61"/>
      <c r="C15" s="61"/>
      <c r="D15" s="61"/>
      <c r="E15" s="61"/>
    </row>
    <row r="16" spans="2:5" s="54" customFormat="1" ht="13" x14ac:dyDescent="0.3">
      <c r="B16" s="118"/>
      <c r="C16" s="61"/>
      <c r="D16" s="61"/>
      <c r="E16" s="61"/>
    </row>
    <row r="17" spans="2:5" s="54" customFormat="1" ht="13" x14ac:dyDescent="0.3">
      <c r="B17" s="56"/>
      <c r="C17" s="61"/>
      <c r="D17" s="155"/>
      <c r="E17" s="61"/>
    </row>
    <row r="18" spans="2:5" s="54" customFormat="1" ht="13" x14ac:dyDescent="0.3">
      <c r="B18" s="62" t="s">
        <v>174</v>
      </c>
      <c r="C18" s="63"/>
      <c r="D18" s="57" t="s">
        <v>175</v>
      </c>
      <c r="E18" s="64"/>
    </row>
    <row r="19" spans="2:5" s="54" customFormat="1" ht="12.75" customHeight="1" x14ac:dyDescent="0.3">
      <c r="B19" s="57" t="s">
        <v>176</v>
      </c>
    </row>
    <row r="20" spans="2:5" s="54" customFormat="1" ht="13" x14ac:dyDescent="0.3">
      <c r="B20" s="65"/>
    </row>
    <row r="21" spans="2:5" s="54" customFormat="1" ht="13" x14ac:dyDescent="0.3">
      <c r="B21" s="66"/>
      <c r="C21" s="63"/>
      <c r="D21" s="64"/>
      <c r="E21" s="64"/>
    </row>
    <row r="22" spans="2:5" s="54" customFormat="1" ht="39" x14ac:dyDescent="0.3">
      <c r="B22" s="67" t="s">
        <v>177</v>
      </c>
    </row>
    <row r="23" spans="2:5" ht="13" x14ac:dyDescent="0.3"/>
    <row r="24" spans="2:5" s="54" customFormat="1" ht="13" x14ac:dyDescent="0.3">
      <c r="B24" s="68"/>
    </row>
    <row r="25" spans="2:5" s="54" customFormat="1" ht="12.75" customHeight="1" x14ac:dyDescent="0.3">
      <c r="B25" s="69" t="s">
        <v>172</v>
      </c>
    </row>
    <row r="26" spans="2:5" s="54" customFormat="1" ht="12.75" customHeight="1" x14ac:dyDescent="0.3"/>
    <row r="27" spans="2:5" s="54" customFormat="1" ht="13" x14ac:dyDescent="0.3">
      <c r="B27" s="68"/>
    </row>
    <row r="28" spans="2:5" s="54" customFormat="1" ht="13" x14ac:dyDescent="0.3">
      <c r="B28" s="69" t="s">
        <v>174</v>
      </c>
    </row>
    <row r="29" spans="2:5" ht="13" x14ac:dyDescent="0.3"/>
    <row r="30" spans="2:5" s="54" customFormat="1" ht="13" x14ac:dyDescent="0.3">
      <c r="B30" s="70"/>
    </row>
    <row r="31" spans="2:5" s="54" customFormat="1" ht="13" x14ac:dyDescent="0.3">
      <c r="B31" s="71" t="s">
        <v>175</v>
      </c>
    </row>
    <row r="32" spans="2:5" ht="13" x14ac:dyDescent="0.3"/>
  </sheetData>
  <sheetProtection algorithmName="SHA-512" hashValue="v0mBmB/FyjnZj1PeoR4Clt/IpaPMXRlOa1na650MJ3kGkeDya+jKNv2UUHziec3wGjY2VBVBWQT+ifPWC6rVZQ==" saltValue="38TpQSfseKJiljr1Le8fxw==" spinCount="100000" sheet="1" selectLockedCells="1"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1</vt:i4>
      </vt:variant>
    </vt:vector>
  </HeadingPairs>
  <TitlesOfParts>
    <vt:vector size="10" baseType="lpstr">
      <vt:lpstr>Cover Page</vt:lpstr>
      <vt:lpstr>General Instructions</vt:lpstr>
      <vt:lpstr>1.Contractual Gap</vt:lpstr>
      <vt:lpstr>2.Concentration- Counterparty</vt:lpstr>
      <vt:lpstr>3.Concentration- Instrument</vt:lpstr>
      <vt:lpstr>4.Concentration- Currency</vt:lpstr>
      <vt:lpstr>5.Unencumbered Assets 1</vt:lpstr>
      <vt:lpstr>6.Unencumbered Assets 2</vt:lpstr>
      <vt:lpstr>Signature</vt:lpstr>
      <vt:lpstr>'1.Contractual Gap'!Print_Area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crisale</dc:creator>
  <cp:lastModifiedBy>Windell Balgobin</cp:lastModifiedBy>
  <dcterms:created xsi:type="dcterms:W3CDTF">2021-08-06T15:10:51Z</dcterms:created>
  <dcterms:modified xsi:type="dcterms:W3CDTF">2026-02-04T16:11:29Z</dcterms:modified>
</cp:coreProperties>
</file>