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UBLICATIONS\HANDBOOK\2026\GDP\Update_AUG26_GDP\"/>
    </mc:Choice>
  </mc:AlternateContent>
  <xr:revisionPtr revIDLastSave="0" documentId="13_ncr:1_{D45E6D43-1BA6-4542-B7F3-7C85C7AE6F6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e E.1 " sheetId="1" r:id="rId1"/>
    <sheet name="Table E.2" sheetId="2" r:id="rId2"/>
    <sheet name="Table E.3" sheetId="4" r:id="rId3"/>
    <sheet name="Table E.4" sheetId="5" r:id="rId4"/>
    <sheet name="Table E.5" sheetId="6" r:id="rId5"/>
    <sheet name="Table E.6" sheetId="7" r:id="rId6"/>
    <sheet name="Table E.7" sheetId="8" r:id="rId7"/>
    <sheet name="Sheet1" sheetId="9" state="hidden" r:id="rId8"/>
    <sheet name="Sheet2" sheetId="10" state="hidden" r:id="rId9"/>
  </sheets>
  <definedNames>
    <definedName name="OLE_LINK1" localSheetId="2">'Table E.3'!$P$6</definedName>
    <definedName name="page_58" localSheetId="0">'Table E.1 '!$A$1:$L$63</definedName>
    <definedName name="page_60" localSheetId="1">'Table E.2'!$A$1:$O$74</definedName>
    <definedName name="page_62" localSheetId="3">'Table E.4'!$A$1:$K$114</definedName>
    <definedName name="_xlnm.Print_Area" localSheetId="0">'Table E.1 '!$A$1:$L$41</definedName>
    <definedName name="_xlnm.Print_Area" localSheetId="1">'Table E.2'!$A$1:$AB$40</definedName>
    <definedName name="_xlnm.Print_Area" localSheetId="2">'Table E.3'!$A$1:$P$39</definedName>
    <definedName name="_xlnm.Print_Area" localSheetId="3">'Table E.4'!$A$1:$J$79</definedName>
    <definedName name="Z_11AB43AC_325D_4C3F_B382_0D9939FA05F1_.wvu.PrintArea" localSheetId="0" hidden="1">'Table E.1 '!$A$1:$L$41</definedName>
    <definedName name="Z_11AB43AC_325D_4C3F_B382_0D9939FA05F1_.wvu.PrintArea" localSheetId="1" hidden="1">'Table E.2'!$A$1:$AE$43</definedName>
    <definedName name="Z_11AB43AC_325D_4C3F_B382_0D9939FA05F1_.wvu.PrintArea" localSheetId="2" hidden="1">'Table E.3'!$A$1:$R$40</definedName>
    <definedName name="Z_11AB43AC_325D_4C3F_B382_0D9939FA05F1_.wvu.PrintArea" localSheetId="3" hidden="1">'Table E.4'!$A$1:$J$81</definedName>
    <definedName name="Z_11AB43AC_325D_4C3F_B382_0D9939FA05F1_.wvu.PrintArea" localSheetId="4" hidden="1">'Table E.5'!$A$1:$J$37</definedName>
    <definedName name="Z_11AB43AC_325D_4C3F_B382_0D9939FA05F1_.wvu.Rows" localSheetId="3" hidden="1">'Table E.4'!#REF!</definedName>
    <definedName name="Z_11AB43AC_325D_4C3F_B382_0D9939FA05F1_.wvu.Rows" localSheetId="4" hidden="1">'Table E.5'!#REF!</definedName>
    <definedName name="Z_26CA4D98_B6B6_4CEF_BB73_7724D5E16227_.wvu.PrintArea" localSheetId="0" hidden="1">'Table E.1 '!$A$1:$L$41</definedName>
    <definedName name="Z_26CA4D98_B6B6_4CEF_BB73_7724D5E16227_.wvu.PrintArea" localSheetId="1" hidden="1">'Table E.2'!$A$1:$AB$40</definedName>
    <definedName name="Z_26CA4D98_B6B6_4CEF_BB73_7724D5E16227_.wvu.PrintArea" localSheetId="2" hidden="1">'Table E.3'!$A$1:$P$39</definedName>
    <definedName name="Z_26CA4D98_B6B6_4CEF_BB73_7724D5E16227_.wvu.PrintArea" localSheetId="3" hidden="1">'Table E.4'!$A$1:$J$79</definedName>
    <definedName name="Z_3F7F0B76_5C21_4864_BB76_E6591F8333E4_.wvu.PrintArea" localSheetId="0" hidden="1">'Table E.1 '!$A$1:$L$41</definedName>
    <definedName name="Z_3F7F0B76_5C21_4864_BB76_E6591F8333E4_.wvu.PrintArea" localSheetId="1" hidden="1">'Table E.2'!$A$1:$AB$40</definedName>
    <definedName name="Z_3F7F0B76_5C21_4864_BB76_E6591F8333E4_.wvu.PrintArea" localSheetId="2" hidden="1">'Table E.3'!$A$1:$P$39</definedName>
    <definedName name="Z_3F7F0B76_5C21_4864_BB76_E6591F8333E4_.wvu.PrintArea" localSheetId="3" hidden="1">'Table E.4'!$A$1:$J$79</definedName>
    <definedName name="Z_4885C1C3_1FAF_4A61_97B8_512E7574E70E_.wvu.PrintArea" localSheetId="0" hidden="1">'Table E.1 '!$A$1:$L$41</definedName>
    <definedName name="Z_4885C1C3_1FAF_4A61_97B8_512E7574E70E_.wvu.PrintArea" localSheetId="1" hidden="1">'Table E.2'!$A$1:$AB$40</definedName>
    <definedName name="Z_4885C1C3_1FAF_4A61_97B8_512E7574E70E_.wvu.PrintArea" localSheetId="2" hidden="1">'Table E.3'!$A$1:$P$39</definedName>
    <definedName name="Z_4885C1C3_1FAF_4A61_97B8_512E7574E70E_.wvu.PrintArea" localSheetId="3" hidden="1">'Table E.4'!$A$1:$J$79</definedName>
    <definedName name="Z_722892AD_4C2D_4D50_AF83_995E3A283091_.wvu.PrintArea" localSheetId="0" hidden="1">'Table E.1 '!$A$1:$L$41</definedName>
    <definedName name="Z_722892AD_4C2D_4D50_AF83_995E3A283091_.wvu.PrintArea" localSheetId="1" hidden="1">'Table E.2'!$A$1:$AB$40</definedName>
    <definedName name="Z_722892AD_4C2D_4D50_AF83_995E3A283091_.wvu.PrintArea" localSheetId="2" hidden="1">'Table E.3'!$A$1:$P$39</definedName>
    <definedName name="Z_722892AD_4C2D_4D50_AF83_995E3A283091_.wvu.PrintArea" localSheetId="3" hidden="1">'Table E.4'!$A$1:$J$79</definedName>
    <definedName name="Z_E49EB051_1896_4E0A_B768_C5B32E1D63AF_.wvu.PrintArea" localSheetId="0" hidden="1">'Table E.1 '!$A$1:$L$41</definedName>
    <definedName name="Z_E49EB051_1896_4E0A_B768_C5B32E1D63AF_.wvu.PrintArea" localSheetId="1" hidden="1">'Table E.2'!$A$1:$AB$40</definedName>
    <definedName name="Z_E49EB051_1896_4E0A_B768_C5B32E1D63AF_.wvu.PrintArea" localSheetId="2" hidden="1">'Table E.3'!$A$1:$P$39</definedName>
    <definedName name="Z_E49EB051_1896_4E0A_B768_C5B32E1D63AF_.wvu.PrintArea" localSheetId="3" hidden="1">'Table E.4'!$A$1:$J$79</definedName>
    <definedName name="Z_F75EACA5_0FE1_4F13_BEE4_8919185C7F2B_.wvu.Rows" localSheetId="3" hidden="1">'Table E.4'!#REF!</definedName>
    <definedName name="Z_F75EACA5_0FE1_4F13_BEE4_8919185C7F2B_.wvu.Rows" localSheetId="4" hidden="1">'Table E.5'!#REF!</definedName>
  </definedNames>
  <calcPr calcId="191029"/>
  <customWorkbookViews>
    <customWorkbookView name="Kaveeta Ramdhanie - Personal View" guid="{E49EB051-1896-4E0A-B768-C5B32E1D63AF}" mergeInterval="0" personalView="1" maximized="1" windowWidth="1916" windowHeight="855" activeSheetId="2"/>
    <customWorkbookView name="Richard Cassie - Personal View" guid="{11AB43AC-325D-4C3F-B382-0D9939FA05F1}" mergeInterval="0" personalView="1" maximized="1" windowWidth="1916" windowHeight="781" activeSheetId="5"/>
    <customWorkbookView name="rcassie - Personal View" guid="{722892AD-4C2D-4D50-AF83-995E3A283091}" mergeInterval="0" personalView="1" maximized="1" xWindow="1" yWindow="1" windowWidth="1676" windowHeight="701" activeSheetId="8"/>
    <customWorkbookView name="sdhoray - Personal View" guid="{4885C1C3-1FAF-4A61-97B8-512E7574E70E}" mergeInterval="0" personalView="1" maximized="1" xWindow="1" yWindow="1" windowWidth="1676" windowHeight="787" activeSheetId="2"/>
    <customWorkbookView name="jgroome - Personal View" guid="{26CA4D98-B6B6-4CEF-BB73-7724D5E16227}" mergeInterval="0" personalView="1" maximized="1" xWindow="1" yWindow="1" windowWidth="1676" windowHeight="754" activeSheetId="2"/>
    <customWorkbookView name="Leah Burnett - Personal View" guid="{F75EACA5-0FE1-4F13-BEE4-8919185C7F2B}" mergeInterval="0" personalView="1" maximized="1" windowWidth="1916" windowHeight="815" activeSheetId="5"/>
    <customWorkbookView name="Shanta Dhoray-Baig - Personal View" guid="{3F7F0B76-5C21-4864-BB76-E6591F8333E4}" mergeInterval="0" personalView="1" maximized="1" windowWidth="1916" windowHeight="735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42" i="7" l="1"/>
  <c r="AG30" i="7" l="1"/>
  <c r="AG31" i="7"/>
  <c r="AG34" i="7"/>
  <c r="AG41" i="7"/>
  <c r="AG32" i="7"/>
  <c r="AG33" i="7"/>
  <c r="AG35" i="7"/>
  <c r="AG36" i="7"/>
  <c r="AG37" i="7"/>
  <c r="AG38" i="7"/>
  <c r="AG39" i="7"/>
  <c r="AG40" i="7"/>
  <c r="H33" i="8"/>
  <c r="H34" i="8"/>
  <c r="H35" i="8"/>
  <c r="H19" i="8"/>
  <c r="H18" i="8"/>
  <c r="H13" i="8"/>
  <c r="H24" i="8"/>
  <c r="AF35" i="7"/>
  <c r="AE30" i="7"/>
  <c r="AF30" i="7"/>
  <c r="H32" i="8"/>
  <c r="H31" i="8"/>
  <c r="H30" i="8"/>
  <c r="H29" i="8"/>
  <c r="H28" i="8"/>
  <c r="H27" i="8"/>
  <c r="H25" i="8"/>
  <c r="H26" i="8"/>
  <c r="AF38" i="7"/>
  <c r="AF37" i="7"/>
  <c r="AF36" i="7"/>
  <c r="AF34" i="7"/>
  <c r="AF41" i="7"/>
  <c r="AF33" i="7"/>
  <c r="AF40" i="7"/>
  <c r="AF32" i="7"/>
  <c r="AF39" i="7"/>
  <c r="AF31" i="7"/>
  <c r="AE32" i="7"/>
  <c r="AE41" i="7"/>
  <c r="AE40" i="7"/>
  <c r="AE39" i="7"/>
  <c r="AE38" i="7"/>
  <c r="AE37" i="7"/>
  <c r="AE36" i="7"/>
  <c r="AE35" i="7"/>
  <c r="AE34" i="7"/>
  <c r="AE33" i="7"/>
  <c r="AE31" i="7"/>
  <c r="AD41" i="7"/>
  <c r="AD40" i="7"/>
  <c r="AD35" i="7"/>
  <c r="AD33" i="7"/>
  <c r="AD32" i="7"/>
  <c r="AD30" i="7"/>
  <c r="AC33" i="7"/>
  <c r="AD34" i="7"/>
  <c r="AD36" i="7"/>
  <c r="AC31" i="7"/>
  <c r="AC32" i="7"/>
  <c r="AC35" i="7"/>
  <c r="AC30" i="7"/>
  <c r="AD37" i="7"/>
  <c r="AD38" i="7"/>
  <c r="AD31" i="7"/>
  <c r="AD39" i="7"/>
  <c r="X31" i="7"/>
  <c r="T32" i="7"/>
  <c r="AB33" i="7"/>
  <c r="W31" i="7"/>
  <c r="Y30" i="7"/>
  <c r="AA30" i="7"/>
  <c r="V35" i="7"/>
  <c r="U35" i="7"/>
  <c r="B7" i="7"/>
  <c r="B30" i="7" s="1"/>
  <c r="B31" i="7"/>
  <c r="B32" i="7"/>
  <c r="B33" i="7"/>
  <c r="B34" i="7"/>
  <c r="B35" i="7"/>
  <c r="B36" i="7"/>
  <c r="B37" i="7"/>
  <c r="B38" i="7"/>
  <c r="B39" i="7"/>
  <c r="B40" i="7"/>
  <c r="B41" i="7"/>
  <c r="C7" i="7"/>
  <c r="C30" i="7" s="1"/>
  <c r="D7" i="7"/>
  <c r="D30" i="7" s="1"/>
  <c r="E7" i="7"/>
  <c r="E30" i="7" s="1"/>
  <c r="F7" i="7"/>
  <c r="F30" i="7" s="1"/>
  <c r="J46" i="5"/>
  <c r="S12" i="7"/>
  <c r="R12" i="7" s="1"/>
  <c r="Q9" i="7"/>
  <c r="Q32" i="7" s="1"/>
  <c r="C40" i="7"/>
  <c r="G36" i="7"/>
  <c r="H39" i="7"/>
  <c r="J37" i="7"/>
  <c r="K40" i="7"/>
  <c r="K34" i="7"/>
  <c r="K38" i="7"/>
  <c r="K31" i="7"/>
  <c r="K41" i="7"/>
  <c r="J41" i="7"/>
  <c r="J31" i="7"/>
  <c r="J38" i="7"/>
  <c r="J40" i="7"/>
  <c r="J34" i="7"/>
  <c r="I38" i="7"/>
  <c r="I34" i="7"/>
  <c r="I37" i="7"/>
  <c r="I33" i="7"/>
  <c r="I41" i="7"/>
  <c r="I31" i="7"/>
  <c r="I40" i="7"/>
  <c r="H38" i="7"/>
  <c r="H41" i="7"/>
  <c r="H33" i="7"/>
  <c r="H34" i="7"/>
  <c r="H31" i="7"/>
  <c r="H37" i="7"/>
  <c r="H40" i="7"/>
  <c r="G40" i="7"/>
  <c r="G41" i="7"/>
  <c r="G37" i="7"/>
  <c r="G33" i="7"/>
  <c r="G31" i="7"/>
  <c r="G38" i="7"/>
  <c r="G34" i="7"/>
  <c r="G39" i="7"/>
  <c r="C31" i="7"/>
  <c r="C34" i="7"/>
  <c r="C38" i="7"/>
  <c r="C41" i="7"/>
  <c r="F41" i="7"/>
  <c r="F38" i="7"/>
  <c r="F34" i="7"/>
  <c r="F31" i="7"/>
  <c r="F40" i="7"/>
  <c r="F37" i="7"/>
  <c r="F33" i="7"/>
  <c r="F36" i="7"/>
  <c r="E38" i="7"/>
  <c r="E34" i="7"/>
  <c r="E31" i="7"/>
  <c r="E40" i="7"/>
  <c r="E37" i="7"/>
  <c r="E33" i="7"/>
  <c r="E39" i="7"/>
  <c r="E35" i="7"/>
  <c r="F35" i="7"/>
  <c r="E36" i="7"/>
  <c r="L31" i="7"/>
  <c r="L40" i="7"/>
  <c r="L37" i="7"/>
  <c r="L33" i="7"/>
  <c r="L39" i="7"/>
  <c r="L36" i="7"/>
  <c r="L32" i="7"/>
  <c r="D41" i="7"/>
  <c r="D31" i="7"/>
  <c r="D40" i="7"/>
  <c r="D37" i="7"/>
  <c r="D33" i="7"/>
  <c r="D39" i="7"/>
  <c r="D35" i="7"/>
  <c r="D36" i="7"/>
  <c r="D32" i="7"/>
  <c r="F32" i="7"/>
  <c r="E32" i="7"/>
  <c r="D38" i="7"/>
  <c r="E41" i="7"/>
  <c r="D34" i="7"/>
  <c r="L38" i="7"/>
  <c r="L41" i="7"/>
  <c r="L34" i="7"/>
  <c r="F39" i="7"/>
  <c r="K32" i="7"/>
  <c r="C32" i="7"/>
  <c r="K36" i="7"/>
  <c r="C36" i="7"/>
  <c r="J32" i="7"/>
  <c r="C35" i="7"/>
  <c r="J36" i="7"/>
  <c r="K39" i="7"/>
  <c r="C39" i="7"/>
  <c r="I32" i="7"/>
  <c r="I36" i="7"/>
  <c r="J39" i="7"/>
  <c r="H32" i="7"/>
  <c r="K33" i="7"/>
  <c r="C33" i="7"/>
  <c r="H36" i="7"/>
  <c r="K37" i="7"/>
  <c r="C37" i="7"/>
  <c r="I39" i="7"/>
  <c r="G32" i="7"/>
  <c r="J33" i="7"/>
  <c r="Q33" i="7"/>
  <c r="M39" i="7"/>
  <c r="M31" i="7"/>
  <c r="M32" i="7"/>
  <c r="S31" i="7"/>
  <c r="R33" i="7"/>
  <c r="P36" i="7"/>
  <c r="N39" i="7"/>
  <c r="S38" i="7"/>
  <c r="S34" i="7"/>
  <c r="M38" i="7"/>
  <c r="M36" i="7"/>
  <c r="R34" i="7"/>
  <c r="M37" i="7"/>
  <c r="M33" i="7"/>
  <c r="M40" i="7"/>
  <c r="M34" i="7"/>
  <c r="M41" i="7"/>
  <c r="Q34" i="7"/>
  <c r="R38" i="7"/>
  <c r="R31" i="7"/>
  <c r="S39" i="7"/>
  <c r="O40" i="7"/>
  <c r="Q40" i="7"/>
  <c r="Q31" i="7"/>
  <c r="R36" i="7"/>
  <c r="R40" i="7"/>
  <c r="S32" i="7"/>
  <c r="Q36" i="7"/>
  <c r="S40" i="7"/>
  <c r="S37" i="7"/>
  <c r="S41" i="7"/>
  <c r="O37" i="7"/>
  <c r="O32" i="7"/>
  <c r="Q39" i="7"/>
  <c r="Q41" i="7"/>
  <c r="S33" i="7"/>
  <c r="S36" i="7"/>
  <c r="R39" i="7"/>
  <c r="R41" i="7"/>
  <c r="P37" i="7"/>
  <c r="P32" i="7"/>
  <c r="P40" i="7"/>
  <c r="N33" i="7"/>
  <c r="N31" i="7"/>
  <c r="N36" i="7"/>
  <c r="N37" i="7"/>
  <c r="N32" i="7"/>
  <c r="N40" i="7"/>
  <c r="N41" i="7"/>
  <c r="P31" i="7"/>
  <c r="P39" i="7"/>
  <c r="O31" i="7"/>
  <c r="O36" i="7"/>
  <c r="Q38" i="7"/>
  <c r="O34" i="7"/>
  <c r="P38" i="7"/>
  <c r="R32" i="7"/>
  <c r="P33" i="7"/>
  <c r="R37" i="7"/>
  <c r="O38" i="7"/>
  <c r="O41" i="7"/>
  <c r="O33" i="7"/>
  <c r="Q37" i="7"/>
  <c r="O39" i="7"/>
  <c r="P41" i="7"/>
  <c r="P34" i="7"/>
  <c r="N38" i="7"/>
  <c r="N34" i="7"/>
  <c r="Z31" i="7"/>
  <c r="H22" i="8"/>
  <c r="H23" i="8"/>
  <c r="H21" i="8"/>
  <c r="H7" i="8"/>
  <c r="H8" i="8"/>
  <c r="H9" i="8"/>
  <c r="H10" i="8"/>
  <c r="H11" i="8"/>
  <c r="H12" i="8"/>
  <c r="H14" i="8"/>
  <c r="H15" i="8"/>
  <c r="H16" i="8"/>
  <c r="H17" i="8"/>
  <c r="H20" i="8"/>
  <c r="H6" i="8"/>
  <c r="AA31" i="7"/>
  <c r="Y31" i="7"/>
  <c r="T31" i="7"/>
  <c r="Z30" i="7"/>
  <c r="Z32" i="7"/>
  <c r="Z35" i="7"/>
  <c r="AA32" i="7"/>
  <c r="Z33" i="7"/>
  <c r="T35" i="7"/>
  <c r="Z34" i="7"/>
  <c r="AA33" i="7"/>
  <c r="X35" i="7"/>
  <c r="AA34" i="7"/>
  <c r="E17" i="10"/>
  <c r="B52" i="5"/>
  <c r="D15" i="9"/>
  <c r="D4" i="9"/>
  <c r="D5" i="9"/>
  <c r="D6" i="9"/>
  <c r="D7" i="9"/>
  <c r="D8" i="9"/>
  <c r="D9" i="9"/>
  <c r="D10" i="9"/>
  <c r="D11" i="9"/>
  <c r="D12" i="9"/>
  <c r="D13" i="9"/>
  <c r="D14" i="9"/>
  <c r="D16" i="9"/>
  <c r="D17" i="9"/>
  <c r="D18" i="9"/>
  <c r="D19" i="9"/>
  <c r="D20" i="9"/>
  <c r="D21" i="9"/>
  <c r="D22" i="9"/>
  <c r="D23" i="9"/>
  <c r="D24" i="9"/>
  <c r="D3" i="9"/>
  <c r="I54" i="5"/>
  <c r="I55" i="5"/>
  <c r="I56" i="5"/>
  <c r="I57" i="5"/>
  <c r="I58" i="5"/>
  <c r="I59" i="5"/>
  <c r="I60" i="5"/>
  <c r="I61" i="5"/>
  <c r="I63" i="5"/>
  <c r="I53" i="5"/>
  <c r="E5" i="10"/>
  <c r="E6" i="10"/>
  <c r="E7" i="10"/>
  <c r="E8" i="10"/>
  <c r="E9" i="10"/>
  <c r="E10" i="10"/>
  <c r="E11" i="10"/>
  <c r="E12" i="10"/>
  <c r="E13" i="10"/>
  <c r="E14" i="10"/>
  <c r="E15" i="10"/>
  <c r="E16" i="10"/>
  <c r="E4" i="10"/>
  <c r="B51" i="5"/>
  <c r="B49" i="5"/>
  <c r="B48" i="5"/>
  <c r="Y32" i="7"/>
  <c r="V34" i="7"/>
  <c r="X32" i="7"/>
  <c r="X34" i="7"/>
  <c r="X33" i="7"/>
  <c r="X30" i="7"/>
  <c r="AA35" i="7"/>
  <c r="AB34" i="7"/>
  <c r="Y33" i="7"/>
  <c r="Y34" i="7"/>
  <c r="U34" i="7"/>
  <c r="T33" i="7"/>
  <c r="T34" i="7"/>
  <c r="T30" i="7"/>
  <c r="V33" i="7"/>
  <c r="Y35" i="7"/>
  <c r="V32" i="7"/>
  <c r="V30" i="7"/>
  <c r="AB35" i="7"/>
  <c r="AB30" i="7"/>
  <c r="AC34" i="7"/>
  <c r="Q30" i="7"/>
  <c r="W34" i="7"/>
  <c r="AB31" i="7"/>
  <c r="W32" i="7"/>
  <c r="V31" i="7"/>
  <c r="W33" i="7"/>
  <c r="W30" i="7"/>
  <c r="AB32" i="7"/>
  <c r="W35" i="7"/>
  <c r="U33" i="7"/>
  <c r="U31" i="7"/>
  <c r="U32" i="7"/>
  <c r="U30" i="7"/>
  <c r="P30" i="7"/>
  <c r="O30" i="7"/>
  <c r="N30" i="7"/>
  <c r="C42" i="7" l="1"/>
  <c r="T42" i="7"/>
  <c r="X42" i="7"/>
  <c r="AB42" i="7"/>
  <c r="F42" i="7"/>
  <c r="Y42" i="7"/>
  <c r="AC42" i="7"/>
  <c r="AD42" i="7"/>
  <c r="AG42" i="7"/>
  <c r="V42" i="7"/>
  <c r="U42" i="7"/>
  <c r="B42" i="7"/>
  <c r="AA42" i="7"/>
  <c r="AE42" i="7"/>
  <c r="AF42" i="7"/>
  <c r="Z42" i="7"/>
  <c r="S35" i="7"/>
  <c r="E42" i="7"/>
  <c r="D42" i="7"/>
  <c r="W42" i="7"/>
  <c r="Q12" i="7"/>
  <c r="R7" i="7"/>
  <c r="R30" i="7" s="1"/>
  <c r="R35" i="7"/>
  <c r="S7" i="7"/>
  <c r="S30" i="7" s="1"/>
  <c r="S42" i="7" l="1"/>
  <c r="R42" i="7"/>
  <c r="P12" i="7"/>
  <c r="Q35" i="7"/>
  <c r="Q42" i="7" s="1"/>
  <c r="O12" i="7" l="1"/>
  <c r="P35" i="7"/>
  <c r="P42" i="7" s="1"/>
  <c r="N12" i="7" l="1"/>
  <c r="O35" i="7"/>
  <c r="O42" i="7" s="1"/>
  <c r="M12" i="7" l="1"/>
  <c r="N35" i="7"/>
  <c r="N42" i="7" s="1"/>
  <c r="M35" i="7" l="1"/>
  <c r="L12" i="7"/>
  <c r="M7" i="7"/>
  <c r="M30" i="7" s="1"/>
  <c r="M42" i="7" s="1"/>
  <c r="L35" i="7" l="1"/>
  <c r="K12" i="7"/>
  <c r="L7" i="7"/>
  <c r="L30" i="7" s="1"/>
  <c r="L42" i="7" l="1"/>
  <c r="J12" i="7"/>
  <c r="K35" i="7"/>
  <c r="K7" i="7"/>
  <c r="K30" i="7" s="1"/>
  <c r="K42" i="7" s="1"/>
  <c r="J35" i="7" l="1"/>
  <c r="I12" i="7"/>
  <c r="J7" i="7"/>
  <c r="J30" i="7" s="1"/>
  <c r="J42" i="7" s="1"/>
  <c r="I7" i="7" l="1"/>
  <c r="I30" i="7" s="1"/>
  <c r="I35" i="7"/>
  <c r="H12" i="7"/>
  <c r="I42" i="7" l="1"/>
  <c r="H7" i="7"/>
  <c r="H30" i="7" s="1"/>
  <c r="G12" i="7"/>
  <c r="H35" i="7"/>
  <c r="H42" i="7" l="1"/>
  <c r="G7" i="7"/>
  <c r="G30" i="7" s="1"/>
  <c r="G35" i="7"/>
  <c r="G42" i="7" l="1"/>
</calcChain>
</file>

<file path=xl/sharedStrings.xml><?xml version="1.0" encoding="utf-8"?>
<sst xmlns="http://schemas.openxmlformats.org/spreadsheetml/2006/main" count="333" uniqueCount="189">
  <si>
    <t>EXPENDITURE</t>
  </si>
  <si>
    <t>TOTAL REVENUE</t>
  </si>
  <si>
    <t>Capital Revenue</t>
  </si>
  <si>
    <t>Current Revenue</t>
  </si>
  <si>
    <t>Total Income Taxes</t>
  </si>
  <si>
    <t>Indirect Taxes</t>
  </si>
  <si>
    <t>Non-Tax Revenue</t>
  </si>
  <si>
    <t>Direct Taxes</t>
  </si>
  <si>
    <t>Overall Surplus (+) / Deficit (-)</t>
  </si>
  <si>
    <t>Current Account Surplus (+) / Deficit (-)</t>
  </si>
  <si>
    <t>Capital Expenditure</t>
  </si>
  <si>
    <t>Goods and Services</t>
  </si>
  <si>
    <t>Total Interest</t>
  </si>
  <si>
    <t>Loans and Grants to Public Utilities</t>
  </si>
  <si>
    <t>Transfers and Subsidies</t>
  </si>
  <si>
    <t>Wages and Salaries</t>
  </si>
  <si>
    <t>'</t>
  </si>
  <si>
    <t>6,279.2'</t>
  </si>
  <si>
    <t>Repayments</t>
  </si>
  <si>
    <t>0,0</t>
  </si>
  <si>
    <t>Current Expenditure</t>
  </si>
  <si>
    <t>Total Financing (Net)</t>
  </si>
  <si>
    <t>External Financing (Net)</t>
  </si>
  <si>
    <t>Domestic Financing (Net)</t>
  </si>
  <si>
    <t xml:space="preserve">     Oil</t>
  </si>
  <si>
    <t xml:space="preserve">     Non-Oil</t>
  </si>
  <si>
    <t xml:space="preserve">           Income</t>
  </si>
  <si>
    <t xml:space="preserve">           Property</t>
  </si>
  <si>
    <t xml:space="preserve">           International Trade</t>
  </si>
  <si>
    <t xml:space="preserve">           Interest</t>
  </si>
  <si>
    <t xml:space="preserve">    Capital Revenue</t>
  </si>
  <si>
    <t xml:space="preserve">    Capital Expenditure and Net Lending</t>
  </si>
  <si>
    <t xml:space="preserve">    Net External Borrowing</t>
  </si>
  <si>
    <t xml:space="preserve">         Disbursements</t>
  </si>
  <si>
    <t xml:space="preserve">         Repayments</t>
  </si>
  <si>
    <t xml:space="preserve">     Divestments Proceeds</t>
  </si>
  <si>
    <t xml:space="preserve">      Treasury Bills (Net)</t>
  </si>
  <si>
    <t xml:space="preserve">      Bonds (Net)</t>
  </si>
  <si>
    <t xml:space="preserve">           Disbursements</t>
  </si>
  <si>
    <t xml:space="preserve">           Repayments</t>
  </si>
  <si>
    <t xml:space="preserve">      Divestments Proceeds</t>
  </si>
  <si>
    <t xml:space="preserve">      Uncashed Balances (Net)</t>
  </si>
  <si>
    <t>TT$</t>
  </si>
  <si>
    <t>US$</t>
  </si>
  <si>
    <t>External Debt Service (%)</t>
  </si>
  <si>
    <t>Total Outstanding</t>
  </si>
  <si>
    <t>DEBT OUTSTANDING</t>
  </si>
  <si>
    <t>EXTERNAL DEBT</t>
  </si>
  <si>
    <t>DEBT RATIOS</t>
  </si>
  <si>
    <t>Table E.1</t>
  </si>
  <si>
    <t>Table E.2</t>
  </si>
  <si>
    <t xml:space="preserve">Current Expenditure </t>
  </si>
  <si>
    <t>TOTAL EXPENDITURE</t>
  </si>
  <si>
    <t>Disbursements</t>
  </si>
  <si>
    <t>-</t>
  </si>
  <si>
    <t xml:space="preserve"> REVENUE </t>
  </si>
  <si>
    <t xml:space="preserve">Current Revenue </t>
  </si>
  <si>
    <t>of which: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</si>
  <si>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</si>
  <si>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</si>
  <si>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</si>
  <si>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</si>
  <si>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</si>
  <si>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</si>
  <si>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</si>
  <si>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</si>
  <si>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</si>
  <si>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</si>
  <si>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</si>
  <si>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</si>
  <si>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</si>
  <si>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Table E.3</t>
  </si>
  <si>
    <t>Table E.4</t>
  </si>
  <si>
    <t>Table E.5</t>
  </si>
  <si>
    <t xml:space="preserve">Year </t>
  </si>
  <si>
    <r>
      <t>Nominal GDP (TT$M)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</si>
  <si>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Sourced from the Review of the Economy</t>
    </r>
  </si>
  <si>
    <t>External Debt Service Ratio (%)</t>
  </si>
  <si>
    <t>Exports (US$M)</t>
  </si>
  <si>
    <t>Interest (US$M)</t>
  </si>
  <si>
    <t>Principal (US$M)</t>
  </si>
  <si>
    <t>Debt Service Ratio</t>
  </si>
  <si>
    <t>Source: Table 16/17 Economic Bulletins, Central Bank and AES 2013</t>
  </si>
  <si>
    <t>Japanese Yen</t>
  </si>
  <si>
    <t>Australian Dollars</t>
  </si>
  <si>
    <t>Chinese Renmindi</t>
  </si>
  <si>
    <t>Great British Pound</t>
  </si>
  <si>
    <t>European Dollar</t>
  </si>
  <si>
    <t>United States Dollar</t>
  </si>
  <si>
    <t>Multilateral</t>
  </si>
  <si>
    <t>Bilateral</t>
  </si>
  <si>
    <t>Commercial Banks</t>
  </si>
  <si>
    <t>Bonds</t>
  </si>
  <si>
    <t>Financial Leases</t>
  </si>
  <si>
    <t>Other</t>
  </si>
  <si>
    <t>TOTAL</t>
  </si>
  <si>
    <t xml:space="preserve">CENTRAL GOVERNMENT - CURRENCY COMPOSITION, EXTERNAL DEBT </t>
  </si>
  <si>
    <t>Table E.6b</t>
  </si>
  <si>
    <r>
      <t>Total Internal Debt Outstanding</t>
    </r>
    <r>
      <rPr>
        <b/>
        <vertAlign val="superscript"/>
        <sz val="10"/>
        <rFont val="Times New Roman"/>
        <family val="1"/>
      </rPr>
      <t>1</t>
    </r>
  </si>
  <si>
    <t>Table E.7</t>
  </si>
  <si>
    <t>Canadian Dollar</t>
  </si>
  <si>
    <t>Swiss Franc</t>
  </si>
  <si>
    <t>French Franc</t>
  </si>
  <si>
    <t>Deutsche Mark</t>
  </si>
  <si>
    <t>SDR</t>
  </si>
  <si>
    <t xml:space="preserve">Other </t>
  </si>
  <si>
    <t>2011/12</t>
  </si>
  <si>
    <t>2012/13</t>
  </si>
  <si>
    <t>Memo Item:</t>
  </si>
  <si>
    <r>
      <rPr>
        <i/>
        <sz val="10"/>
        <rFont val="Times New Roman"/>
        <family val="1"/>
      </rPr>
      <t xml:space="preserve">of which: </t>
    </r>
    <r>
      <rPr>
        <b/>
        <i/>
        <sz val="10"/>
        <rFont val="Times New Roman"/>
        <family val="1"/>
      </rPr>
      <t>Oil</t>
    </r>
  </si>
  <si>
    <t>Individuals</t>
  </si>
  <si>
    <t>Pensions and Gratuities</t>
  </si>
  <si>
    <r>
      <t>Total  Debt Outstanding</t>
    </r>
    <r>
      <rPr>
        <b/>
        <vertAlign val="superscript"/>
        <sz val="10"/>
        <rFont val="Times New Roman"/>
        <family val="1"/>
      </rPr>
      <t>1</t>
    </r>
  </si>
  <si>
    <r>
      <t>of which… Treasury Bills</t>
    </r>
    <r>
      <rPr>
        <b/>
        <i/>
        <vertAlign val="superscript"/>
        <sz val="10"/>
        <rFont val="Times New Roman"/>
        <family val="1"/>
      </rPr>
      <t>2</t>
    </r>
  </si>
  <si>
    <r>
      <t>Total  Debt Outstanding</t>
    </r>
    <r>
      <rPr>
        <b/>
        <vertAlign val="superscript"/>
        <sz val="10"/>
        <color theme="1"/>
        <rFont val="Times New Roman"/>
        <family val="1"/>
      </rPr>
      <t>1</t>
    </r>
  </si>
  <si>
    <r>
      <t>Total Internal Debt Outstanding</t>
    </r>
    <r>
      <rPr>
        <b/>
        <vertAlign val="superscript"/>
        <sz val="10"/>
        <color theme="1"/>
        <rFont val="Times New Roman"/>
        <family val="1"/>
      </rPr>
      <t>1</t>
    </r>
  </si>
  <si>
    <r>
      <t>of which… Treasury Bills</t>
    </r>
    <r>
      <rPr>
        <b/>
        <i/>
        <vertAlign val="superscript"/>
        <sz val="10"/>
        <color theme="1"/>
        <rFont val="Times New Roman"/>
        <family val="1"/>
      </rPr>
      <t>2</t>
    </r>
  </si>
  <si>
    <t>2013/14</t>
  </si>
  <si>
    <t>Memorandum:</t>
  </si>
  <si>
    <t>FISCAL OPERATIONS - 1955-1985</t>
  </si>
  <si>
    <r>
      <rPr>
        <i/>
        <sz val="10"/>
        <rFont val="Times New Roman"/>
        <family val="1"/>
      </rPr>
      <t xml:space="preserve">of which: </t>
    </r>
    <r>
      <rPr>
        <b/>
        <i/>
        <sz val="10"/>
        <rFont val="Times New Roman"/>
        <family val="1"/>
      </rPr>
      <t>Foreign Interest</t>
    </r>
  </si>
  <si>
    <t>Current Account Surplus (+)      / Deficit (-)</t>
  </si>
  <si>
    <t>Overall Surplus (+)      / Deficit (-)</t>
  </si>
  <si>
    <t>Year</t>
  </si>
  <si>
    <t>CENTRAL GOVERNMENT - CURRENCY COMPOSITION, EXTERNAL DEBT -</t>
  </si>
  <si>
    <t>(In Per cent of Total External Debt (%))</t>
  </si>
  <si>
    <t>2014/15</t>
  </si>
  <si>
    <t>2      Refers to Debt Management Bills only.</t>
  </si>
  <si>
    <t>1      Includes Treasury Bills issued for  Debt Management but excludes Treasury Bills and Notes issued for OMOs, as well as Treasury Bonds issued for Liquidity absorption.</t>
  </si>
  <si>
    <t>2015/16</t>
  </si>
  <si>
    <t>2016/17</t>
  </si>
  <si>
    <t>2017/18</t>
  </si>
  <si>
    <t>Sources: Ministry of Finance and Central Bank of Trinidad and Tobago</t>
  </si>
  <si>
    <t>(TT$ Mn)</t>
  </si>
  <si>
    <t xml:space="preserve">  (TT$ Mn)</t>
  </si>
  <si>
    <t>(US$ Mn)</t>
  </si>
  <si>
    <t xml:space="preserve"> (US$ Mn)</t>
  </si>
  <si>
    <t xml:space="preserve">           Non-Tax revenue</t>
  </si>
  <si>
    <t xml:space="preserve">           Goods and Services</t>
  </si>
  <si>
    <t xml:space="preserve">          Wages and Salaries</t>
  </si>
  <si>
    <t xml:space="preserve">          Transfers and Subsidies</t>
  </si>
  <si>
    <t xml:space="preserve">           Non-Tax Revenue</t>
  </si>
  <si>
    <t>Transfers from the Heritage and Stabilisation Fund</t>
  </si>
  <si>
    <t>2018/19</t>
  </si>
  <si>
    <t>1,689.7**</t>
  </si>
  <si>
    <t>1,726.5**</t>
  </si>
  <si>
    <t>Table E.6a</t>
  </si>
  <si>
    <t>Capital Expenditure as a Per cent of GDP</t>
  </si>
  <si>
    <t>Total Expenditure as a Per cent of GDP (Current Prices)</t>
  </si>
  <si>
    <t>Total Revenue as a Per cent of GDP (Current Prices)</t>
  </si>
  <si>
    <t>Overall Surplus (+)/ Deficit (-) as a Per cent of GDP (Current Prices)</t>
  </si>
  <si>
    <t>2019/20</t>
  </si>
  <si>
    <r>
      <t>Total Debt to GDP</t>
    </r>
    <r>
      <rPr>
        <b/>
        <vertAlign val="super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 xml:space="preserve"> (%)</t>
    </r>
  </si>
  <si>
    <t>**    Includes the cancelation of the loans for the Offshore Patrol Vessels.</t>
  </si>
  <si>
    <t xml:space="preserve">*      Data from FY1999/2000 have been revised to include all components of internal debt with the exception of Treasury Bills, Treasury Notes and Treasury Bonds issued for Open Market Operations. </t>
  </si>
  <si>
    <t xml:space="preserve">*         Data from 2000 have been revised to include all components of internal debt with the exception of Treasury Bills, Treasury Notes and Treasury Bonds issued for Open Market Operations. </t>
  </si>
  <si>
    <t>**       Includes the cancelation of the loans for the Offshore Patrol Vessels.</t>
  </si>
  <si>
    <r>
      <t>Overall Surplus (+) / Deficit (-) (Per cent of GDP)</t>
    </r>
    <r>
      <rPr>
        <vertAlign val="superscript"/>
        <sz val="10"/>
        <color theme="1"/>
        <rFont val="Times New Roman"/>
        <family val="1"/>
      </rPr>
      <t>1</t>
    </r>
  </si>
  <si>
    <r>
      <t>Overall Balance/GDP</t>
    </r>
    <r>
      <rPr>
        <vertAlign val="superscript"/>
        <sz val="10"/>
        <color theme="1"/>
        <rFont val="Times New Roman"/>
        <family val="1"/>
      </rPr>
      <t>1</t>
    </r>
  </si>
  <si>
    <t>2020/21</t>
  </si>
  <si>
    <t>2         Refers to Debt Management Bills only.</t>
  </si>
  <si>
    <t>1         Includes Treasury Bills issued for  Debt Management but excludes Treasury Bills and Notes issued for OMOs, as well as Treasury Bonds issued for Liquidity absorption.</t>
  </si>
  <si>
    <t>2022/23</t>
  </si>
  <si>
    <t>2021/22</t>
  </si>
  <si>
    <t>p         Provisional.</t>
  </si>
  <si>
    <t>p    Provisional.</t>
  </si>
  <si>
    <t>p     Provisional.</t>
  </si>
  <si>
    <r>
      <t>2024</t>
    </r>
    <r>
      <rPr>
        <b/>
        <vertAlign val="superscript"/>
        <sz val="10"/>
        <color theme="1"/>
        <rFont val="Times New Roman"/>
        <family val="1"/>
      </rPr>
      <t>r</t>
    </r>
  </si>
  <si>
    <t>r     Revised.</t>
  </si>
  <si>
    <r>
      <t>2023/24</t>
    </r>
    <r>
      <rPr>
        <b/>
        <vertAlign val="superscript"/>
        <sz val="10"/>
        <rFont val="Times New Roman"/>
        <family val="1"/>
      </rPr>
      <t>r</t>
    </r>
  </si>
  <si>
    <t>CENTRAL GOVERNMENT - DEBT OUTSTANDING, DISBURSEMENTS, REPAYMENTS AND DEBT RATIOS - Fiscal Years 1998/99 - 2024/25*</t>
  </si>
  <si>
    <t>CENTRAL GOVERNMENT FISCAL OPERATIONS - FISCAL YEARS 1998/99 - 2024/25</t>
  </si>
  <si>
    <r>
      <t>2024/25</t>
    </r>
    <r>
      <rPr>
        <b/>
        <vertAlign val="superscript"/>
        <sz val="10"/>
        <color theme="1"/>
        <rFont val="Times New Roman"/>
        <family val="1"/>
      </rPr>
      <t>p</t>
    </r>
  </si>
  <si>
    <r>
      <t>2025</t>
    </r>
    <r>
      <rPr>
        <b/>
        <vertAlign val="superscript"/>
        <sz val="10"/>
        <color theme="1"/>
        <rFont val="Times New Roman"/>
        <family val="1"/>
      </rPr>
      <t>p</t>
    </r>
  </si>
  <si>
    <t>p   Provisional.</t>
  </si>
  <si>
    <t>CENTRAL GOVERNMENT FISCAL OPERATIONS - CALENDAR YEARS 1986- 2025</t>
  </si>
  <si>
    <r>
      <t>2024/25</t>
    </r>
    <r>
      <rPr>
        <b/>
        <vertAlign val="superscript"/>
        <sz val="10"/>
        <rFont val="Times New Roman"/>
        <family val="1"/>
      </rPr>
      <t>p</t>
    </r>
  </si>
  <si>
    <t>p    Provisional..</t>
  </si>
  <si>
    <t>CENTRAL GOVERNMENT - DEBT OUTSTANDING, DISBURSEMENTS, REPAYMENTS AND DEBT RATIOS - CALENDAR YEARS 1955-2025*</t>
  </si>
  <si>
    <r>
      <t>2025</t>
    </r>
    <r>
      <rPr>
        <b/>
        <vertAlign val="superscript"/>
        <sz val="10"/>
        <rFont val="Times New Roman"/>
        <family val="1"/>
      </rPr>
      <t>p</t>
    </r>
  </si>
  <si>
    <r>
      <t>2024</t>
    </r>
    <r>
      <rPr>
        <b/>
        <vertAlign val="superscript"/>
        <sz val="10"/>
        <rFont val="Times New Roman"/>
        <family val="1"/>
      </rPr>
      <t>r</t>
    </r>
  </si>
  <si>
    <t>r          Revised.</t>
  </si>
  <si>
    <r>
      <t xml:space="preserve">Total Debt to GDP 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 xml:space="preserve"> (%)</t>
    </r>
  </si>
  <si>
    <t>CALENDAR YEARS 1988-2025</t>
  </si>
  <si>
    <t>CENTRAL GOVERNMENT - CREDITOR  COMPOSITION, EXTERNAL DEBT - CALENDAR YEARS 1988 - 2025</t>
  </si>
  <si>
    <t xml:space="preserve">3         GDP data used for ratios to GDP are sourced from the CSO. </t>
  </si>
  <si>
    <t xml:space="preserve">1    GDP data used for ratios to GDP are sourced from the CSO. </t>
  </si>
  <si>
    <t xml:space="preserve">3      GDP data used for ratios to GDP are sourced from the CSO. </t>
  </si>
  <si>
    <t>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</si>
</sst>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#,##0.0"/>
    <numFmt numFmtId="166" formatCode="0.0%"/>
    <numFmt numFmtId="167" formatCode="#,##0.0,"/>
    <numFmt numFmtId="168" formatCode="#,##0.00,"/>
    <numFmt numFmtId="169" formatCode="0.0"/>
    <numFmt numFmtId="170" formatCode="0.0000"/>
    <numFmt numFmtId="171" formatCode="_(* #,##0.0_);_(* \(#,##0.0\);_(* &quot;-&quot;??_);_(@_)"/>
    <numFmt numFmtId="172" formatCode="0.0_)"/>
    <numFmt numFmtId="173" formatCode="000.0"/>
    <numFmt numFmtId="174" formatCode="00,000.0"/>
    <numFmt numFmtId="175" formatCode="#,##0.000000"/>
  </numFmts>
  <fonts count="3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b/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vertAlign val="superscript"/>
      <sz val="10"/>
      <name val="Times New Roman"/>
      <family val="1"/>
    </font>
    <font>
      <b/>
      <i/>
      <sz val="10"/>
      <color theme="1"/>
      <name val="Times New Roman"/>
      <family val="1"/>
    </font>
    <font>
      <b/>
      <i/>
      <vertAlign val="superscript"/>
      <sz val="10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i/>
      <vertAlign val="super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vertAlign val="superscript"/>
      <sz val="10"/>
      <color theme="1"/>
      <name val="Times New Roman"/>
      <family val="1"/>
    </font>
    <font>
      <i/>
      <sz val="9"/>
      <name val="Times New Roman"/>
      <family val="1"/>
    </font>
    <font>
      <sz val="6.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37">
    <xf numFmtId="0" fontId="0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 applyNumberFormat="0"/>
    <xf numFmtId="0" fontId="28" fillId="0" borderId="0"/>
    <xf numFmtId="9" fontId="2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15" fillId="0" borderId="0"/>
    <xf numFmtId="0" fontId="28" fillId="0" borderId="0"/>
    <xf numFmtId="0" fontId="28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15" fillId="0" borderId="0"/>
    <xf numFmtId="0" fontId="15" fillId="0" borderId="0"/>
    <xf numFmtId="0" fontId="28" fillId="0" borderId="0"/>
    <xf numFmtId="0" fontId="15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0" borderId="0"/>
    <xf numFmtId="0" fontId="15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28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8" fillId="0" borderId="0" applyFont="0" applyFill="0" applyBorder="0" applyAlignment="0" applyProtection="0"/>
    <xf numFmtId="3" fontId="35" fillId="3" borderId="13">
      <alignment horizontal="right"/>
      <protection locked="0"/>
    </xf>
    <xf numFmtId="3" fontId="35" fillId="0" borderId="13" applyFill="0" applyProtection="0">
      <alignment horizontal="right"/>
    </xf>
  </cellStyleXfs>
  <cellXfs count="315">
    <xf numFmtId="0" fontId="0" fillId="0" borderId="0" xfId="0"/>
    <xf numFmtId="165" fontId="6" fillId="0" borderId="0" xfId="1" applyNumberFormat="1" applyFont="1" applyAlignment="1">
      <alignment horizontal="center"/>
    </xf>
    <xf numFmtId="165" fontId="7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0" fontId="11" fillId="0" borderId="0" xfId="0" applyFont="1"/>
    <xf numFmtId="165" fontId="12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 wrapText="1"/>
    </xf>
    <xf numFmtId="165" fontId="13" fillId="0" borderId="0" xfId="2" applyNumberFormat="1" applyFont="1" applyAlignment="1">
      <alignment horizontal="center"/>
    </xf>
    <xf numFmtId="165" fontId="13" fillId="0" borderId="0" xfId="3" applyNumberFormat="1" applyFont="1" applyAlignment="1">
      <alignment horizontal="center"/>
    </xf>
    <xf numFmtId="169" fontId="0" fillId="0" borderId="0" xfId="0" applyNumberFormat="1"/>
    <xf numFmtId="165" fontId="14" fillId="0" borderId="0" xfId="0" applyNumberFormat="1" applyFont="1" applyAlignment="1">
      <alignment horizontal="center"/>
    </xf>
    <xf numFmtId="171" fontId="0" fillId="0" borderId="0" xfId="0" applyNumberFormat="1"/>
    <xf numFmtId="165" fontId="14" fillId="2" borderId="0" xfId="0" applyNumberFormat="1" applyFont="1" applyFill="1" applyAlignment="1">
      <alignment horizontal="center"/>
    </xf>
    <xf numFmtId="165" fontId="13" fillId="2" borderId="0" xfId="3" applyNumberFormat="1" applyFont="1" applyFill="1" applyAlignment="1">
      <alignment horizontal="center"/>
    </xf>
    <xf numFmtId="165" fontId="13" fillId="2" borderId="0" xfId="2" applyNumberFormat="1" applyFont="1" applyFill="1" applyAlignment="1">
      <alignment horizontal="center"/>
    </xf>
    <xf numFmtId="169" fontId="14" fillId="2" borderId="0" xfId="0" applyNumberFormat="1" applyFont="1" applyFill="1" applyAlignment="1">
      <alignment horizontal="center"/>
    </xf>
    <xf numFmtId="169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6" fillId="0" borderId="0" xfId="0" applyFont="1"/>
    <xf numFmtId="165" fontId="5" fillId="0" borderId="0" xfId="0" applyNumberFormat="1" applyFont="1" applyAlignment="1">
      <alignment horizontal="center"/>
    </xf>
    <xf numFmtId="0" fontId="5" fillId="0" borderId="0" xfId="0" applyFont="1"/>
    <xf numFmtId="0" fontId="16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 applyAlignment="1">
      <alignment horizontal="center"/>
    </xf>
    <xf numFmtId="0" fontId="16" fillId="0" borderId="3" xfId="0" applyFont="1" applyBorder="1"/>
    <xf numFmtId="165" fontId="5" fillId="0" borderId="2" xfId="0" applyNumberFormat="1" applyFont="1" applyBorder="1" applyAlignment="1">
      <alignment horizontal="right" vertical="center" wrapText="1" indent="1"/>
    </xf>
    <xf numFmtId="165" fontId="5" fillId="0" borderId="3" xfId="0" applyNumberFormat="1" applyFont="1" applyBorder="1" applyAlignment="1">
      <alignment horizontal="right" vertical="center" wrapText="1" indent="1"/>
    </xf>
    <xf numFmtId="165" fontId="5" fillId="0" borderId="3" xfId="0" applyNumberFormat="1" applyFont="1" applyBorder="1" applyAlignment="1">
      <alignment horizontal="right" indent="1"/>
    </xf>
    <xf numFmtId="165" fontId="5" fillId="0" borderId="4" xfId="0" applyNumberFormat="1" applyFont="1" applyBorder="1" applyAlignment="1">
      <alignment horizontal="right" indent="1"/>
    </xf>
    <xf numFmtId="165" fontId="5" fillId="0" borderId="2" xfId="0" applyNumberFormat="1" applyFont="1" applyBorder="1" applyAlignment="1">
      <alignment horizontal="right" vertical="center" wrapText="1" indent="2"/>
    </xf>
    <xf numFmtId="165" fontId="5" fillId="0" borderId="3" xfId="0" applyNumberFormat="1" applyFont="1" applyBorder="1" applyAlignment="1">
      <alignment horizontal="right" vertical="center" wrapText="1" indent="2"/>
    </xf>
    <xf numFmtId="165" fontId="5" fillId="0" borderId="3" xfId="0" applyNumberFormat="1" applyFont="1" applyBorder="1" applyAlignment="1">
      <alignment horizontal="right" indent="2"/>
    </xf>
    <xf numFmtId="165" fontId="5" fillId="0" borderId="4" xfId="0" applyNumberFormat="1" applyFont="1" applyBorder="1" applyAlignment="1">
      <alignment horizontal="right" indent="2"/>
    </xf>
    <xf numFmtId="165" fontId="5" fillId="0" borderId="3" xfId="0" quotePrefix="1" applyNumberFormat="1" applyFont="1" applyBorder="1" applyAlignment="1">
      <alignment horizontal="right" indent="2"/>
    </xf>
    <xf numFmtId="165" fontId="5" fillId="0" borderId="4" xfId="0" quotePrefix="1" applyNumberFormat="1" applyFont="1" applyBorder="1" applyAlignment="1">
      <alignment horizontal="right" indent="2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3" xfId="0" applyNumberFormat="1" applyFont="1" applyBorder="1" applyAlignment="1">
      <alignment horizontal="right" vertical="center" wrapText="1" indent="1"/>
    </xf>
    <xf numFmtId="165" fontId="3" fillId="0" borderId="3" xfId="0" applyNumberFormat="1" applyFont="1" applyBorder="1" applyAlignment="1">
      <alignment horizontal="right" indent="1"/>
    </xf>
    <xf numFmtId="165" fontId="3" fillId="0" borderId="4" xfId="0" applyNumberFormat="1" applyFont="1" applyBorder="1" applyAlignment="1">
      <alignment horizontal="right" indent="1"/>
    </xf>
    <xf numFmtId="165" fontId="3" fillId="0" borderId="2" xfId="0" applyNumberFormat="1" applyFont="1" applyBorder="1" applyAlignment="1">
      <alignment horizontal="right" vertical="center" wrapText="1" indent="2"/>
    </xf>
    <xf numFmtId="165" fontId="3" fillId="0" borderId="3" xfId="0" applyNumberFormat="1" applyFont="1" applyBorder="1" applyAlignment="1">
      <alignment horizontal="right" vertical="center" wrapText="1" indent="2"/>
    </xf>
    <xf numFmtId="165" fontId="3" fillId="0" borderId="3" xfId="0" applyNumberFormat="1" applyFont="1" applyBorder="1" applyAlignment="1">
      <alignment horizontal="right" indent="2"/>
    </xf>
    <xf numFmtId="165" fontId="3" fillId="0" borderId="4" xfId="0" applyNumberFormat="1" applyFont="1" applyBorder="1" applyAlignment="1">
      <alignment horizontal="right" indent="2"/>
    </xf>
    <xf numFmtId="165" fontId="5" fillId="0" borderId="2" xfId="0" applyNumberFormat="1" applyFont="1" applyBorder="1" applyAlignment="1">
      <alignment horizontal="right" vertical="center" wrapText="1" indent="3"/>
    </xf>
    <xf numFmtId="165" fontId="5" fillId="0" borderId="3" xfId="0" applyNumberFormat="1" applyFont="1" applyBorder="1" applyAlignment="1">
      <alignment horizontal="right" vertical="center" wrapText="1" indent="3"/>
    </xf>
    <xf numFmtId="165" fontId="5" fillId="0" borderId="3" xfId="0" applyNumberFormat="1" applyFont="1" applyBorder="1" applyAlignment="1">
      <alignment horizontal="right" indent="3"/>
    </xf>
    <xf numFmtId="165" fontId="5" fillId="0" borderId="4" xfId="0" applyNumberFormat="1" applyFont="1" applyBorder="1" applyAlignment="1">
      <alignment horizontal="right" indent="3"/>
    </xf>
    <xf numFmtId="0" fontId="5" fillId="0" borderId="3" xfId="0" applyFont="1" applyBorder="1" applyAlignment="1">
      <alignment horizontal="right" indent="1"/>
    </xf>
    <xf numFmtId="165" fontId="5" fillId="0" borderId="4" xfId="0" applyNumberFormat="1" applyFont="1" applyBorder="1" applyAlignment="1">
      <alignment horizontal="right" indent="4"/>
    </xf>
    <xf numFmtId="165" fontId="1" fillId="0" borderId="3" xfId="0" applyNumberFormat="1" applyFont="1" applyBorder="1" applyAlignment="1">
      <alignment horizontal="right" indent="1"/>
    </xf>
    <xf numFmtId="165" fontId="1" fillId="0" borderId="3" xfId="0" applyNumberFormat="1" applyFont="1" applyBorder="1" applyAlignment="1">
      <alignment horizontal="right" vertical="top" indent="1"/>
    </xf>
    <xf numFmtId="165" fontId="5" fillId="0" borderId="0" xfId="0" applyNumberFormat="1" applyFont="1"/>
    <xf numFmtId="165" fontId="16" fillId="0" borderId="0" xfId="0" applyNumberFormat="1" applyFont="1" applyAlignment="1">
      <alignment horizontal="center"/>
    </xf>
    <xf numFmtId="165" fontId="16" fillId="0" borderId="3" xfId="0" applyNumberFormat="1" applyFont="1" applyBorder="1" applyAlignment="1">
      <alignment horizontal="right" indent="1"/>
    </xf>
    <xf numFmtId="165" fontId="5" fillId="0" borderId="3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right" wrapText="1" indent="2"/>
    </xf>
    <xf numFmtId="165" fontId="3" fillId="0" borderId="3" xfId="0" applyNumberFormat="1" applyFont="1" applyBorder="1" applyAlignment="1">
      <alignment horizontal="right" wrapText="1" indent="2"/>
    </xf>
    <xf numFmtId="165" fontId="5" fillId="0" borderId="2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right" vertical="center" wrapText="1" indent="4"/>
    </xf>
    <xf numFmtId="165" fontId="5" fillId="0" borderId="3" xfId="0" applyNumberFormat="1" applyFont="1" applyBorder="1" applyAlignment="1">
      <alignment horizontal="right" vertical="center" wrapText="1" indent="4"/>
    </xf>
    <xf numFmtId="165" fontId="1" fillId="0" borderId="0" xfId="0" applyNumberFormat="1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16" fillId="0" borderId="4" xfId="0" applyNumberFormat="1" applyFont="1" applyBorder="1" applyAlignment="1">
      <alignment horizontal="right" vertical="center" indent="1"/>
    </xf>
    <xf numFmtId="165" fontId="2" fillId="0" borderId="4" xfId="0" applyNumberFormat="1" applyFont="1" applyBorder="1" applyAlignment="1">
      <alignment horizontal="right" vertical="center" indent="1"/>
    </xf>
    <xf numFmtId="169" fontId="1" fillId="0" borderId="3" xfId="0" applyNumberFormat="1" applyFont="1" applyBorder="1" applyAlignment="1">
      <alignment horizontal="right" indent="1"/>
    </xf>
    <xf numFmtId="169" fontId="2" fillId="0" borderId="4" xfId="0" applyNumberFormat="1" applyFont="1" applyBorder="1" applyAlignment="1">
      <alignment horizontal="right" vertical="center" indent="1"/>
    </xf>
    <xf numFmtId="0" fontId="2" fillId="0" borderId="3" xfId="0" applyFont="1" applyBorder="1" applyAlignment="1">
      <alignment horizontal="center"/>
    </xf>
    <xf numFmtId="169" fontId="5" fillId="0" borderId="0" xfId="0" applyNumberFormat="1" applyFont="1"/>
    <xf numFmtId="165" fontId="16" fillId="0" borderId="2" xfId="0" applyNumberFormat="1" applyFont="1" applyBorder="1" applyAlignment="1">
      <alignment horizontal="right" indent="1"/>
    </xf>
    <xf numFmtId="0" fontId="25" fillId="0" borderId="0" xfId="0" applyFont="1" applyAlignment="1">
      <alignment horizontal="left" vertical="center"/>
    </xf>
    <xf numFmtId="169" fontId="1" fillId="0" borderId="3" xfId="0" applyNumberFormat="1" applyFont="1" applyBorder="1" applyAlignment="1">
      <alignment horizontal="right" indent="2"/>
    </xf>
    <xf numFmtId="169" fontId="2" fillId="0" borderId="4" xfId="0" applyNumberFormat="1" applyFont="1" applyBorder="1" applyAlignment="1">
      <alignment horizontal="right" vertical="center" indent="2"/>
    </xf>
    <xf numFmtId="0" fontId="1" fillId="0" borderId="1" xfId="0" applyFont="1" applyBorder="1"/>
    <xf numFmtId="0" fontId="2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/>
    <xf numFmtId="172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166" fontId="5" fillId="0" borderId="0" xfId="11" applyNumberFormat="1" applyFont="1" applyFill="1"/>
    <xf numFmtId="165" fontId="13" fillId="0" borderId="0" xfId="1" applyNumberFormat="1" applyFont="1" applyAlignment="1">
      <alignment horizont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65" fontId="5" fillId="0" borderId="0" xfId="11" applyNumberFormat="1" applyFont="1" applyFill="1"/>
    <xf numFmtId="165" fontId="5" fillId="0" borderId="3" xfId="0" applyNumberFormat="1" applyFont="1" applyBorder="1" applyAlignment="1">
      <alignment horizontal="right" indent="4"/>
    </xf>
    <xf numFmtId="166" fontId="5" fillId="0" borderId="0" xfId="11" applyNumberFormat="1" applyFont="1" applyFill="1" applyAlignment="1">
      <alignment horizontal="center"/>
    </xf>
    <xf numFmtId="0" fontId="5" fillId="0" borderId="1" xfId="0" applyFont="1" applyBorder="1" applyAlignment="1">
      <alignment vertical="center"/>
    </xf>
    <xf numFmtId="0" fontId="16" fillId="0" borderId="2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5" fillId="0" borderId="3" xfId="0" applyFont="1" applyBorder="1"/>
    <xf numFmtId="0" fontId="26" fillId="0" borderId="0" xfId="0" applyFont="1" applyAlignment="1">
      <alignment vertical="center"/>
    </xf>
    <xf numFmtId="167" fontId="16" fillId="0" borderId="2" xfId="0" applyNumberFormat="1" applyFont="1" applyBorder="1" applyAlignment="1">
      <alignment horizontal="right" indent="1"/>
    </xf>
    <xf numFmtId="167" fontId="16" fillId="0" borderId="3" xfId="0" applyNumberFormat="1" applyFont="1" applyBorder="1" applyAlignment="1">
      <alignment horizontal="right" indent="1"/>
    </xf>
    <xf numFmtId="167" fontId="5" fillId="0" borderId="3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 wrapText="1"/>
    </xf>
    <xf numFmtId="165" fontId="2" fillId="0" borderId="0" xfId="0" applyNumberFormat="1" applyFont="1"/>
    <xf numFmtId="165" fontId="16" fillId="0" borderId="0" xfId="0" applyNumberFormat="1" applyFont="1"/>
    <xf numFmtId="166" fontId="1" fillId="0" borderId="0" xfId="11" applyNumberFormat="1" applyFont="1" applyFill="1"/>
    <xf numFmtId="0" fontId="2" fillId="0" borderId="3" xfId="0" applyFont="1" applyBorder="1" applyAlignment="1">
      <alignment horizontal="center" vertical="center"/>
    </xf>
    <xf numFmtId="165" fontId="29" fillId="0" borderId="0" xfId="0" applyNumberFormat="1" applyFont="1" applyAlignment="1">
      <alignment horizontal="center"/>
    </xf>
    <xf numFmtId="166" fontId="13" fillId="0" borderId="0" xfId="11" applyNumberFormat="1" applyFont="1" applyFill="1" applyAlignment="1">
      <alignment horizontal="center"/>
    </xf>
    <xf numFmtId="4" fontId="1" fillId="0" borderId="0" xfId="0" applyNumberFormat="1" applyFont="1"/>
    <xf numFmtId="0" fontId="16" fillId="0" borderId="0" xfId="0" applyFont="1" applyAlignment="1">
      <alignment horizontal="center"/>
    </xf>
    <xf numFmtId="0" fontId="1" fillId="0" borderId="3" xfId="0" applyFont="1" applyBorder="1" applyAlignment="1">
      <alignment horizontal="left" indent="1"/>
    </xf>
    <xf numFmtId="0" fontId="2" fillId="0" borderId="4" xfId="0" applyFont="1" applyBorder="1" applyAlignment="1">
      <alignment horizontal="left" vertical="center" indent="1"/>
    </xf>
    <xf numFmtId="169" fontId="5" fillId="0" borderId="0" xfId="11" applyNumberFormat="1" applyFont="1" applyFill="1" applyAlignment="1">
      <alignment horizontal="center"/>
    </xf>
    <xf numFmtId="165" fontId="23" fillId="0" borderId="0" xfId="0" applyNumberFormat="1" applyFont="1" applyAlignment="1">
      <alignment horizontal="left"/>
    </xf>
    <xf numFmtId="165" fontId="23" fillId="0" borderId="0" xfId="0" applyNumberFormat="1" applyFont="1" applyAlignment="1">
      <alignment horizontal="center"/>
    </xf>
    <xf numFmtId="171" fontId="16" fillId="0" borderId="0" xfId="124" applyNumberFormat="1" applyFont="1" applyFill="1" applyAlignment="1">
      <alignment horizontal="right" indent="1"/>
    </xf>
    <xf numFmtId="165" fontId="2" fillId="0" borderId="3" xfId="0" applyNumberFormat="1" applyFont="1" applyBorder="1" applyAlignment="1">
      <alignment horizontal="right" indent="1"/>
    </xf>
    <xf numFmtId="166" fontId="5" fillId="0" borderId="0" xfId="11" applyNumberFormat="1" applyFont="1" applyFill="1" applyAlignment="1">
      <alignment horizontal="right" indent="1"/>
    </xf>
    <xf numFmtId="10" fontId="5" fillId="0" borderId="0" xfId="11" applyNumberFormat="1" applyFont="1" applyFill="1" applyAlignment="1">
      <alignment horizontal="right" indent="1"/>
    </xf>
    <xf numFmtId="0" fontId="2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4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2" fillId="0" borderId="0" xfId="0" applyFont="1"/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6" fillId="0" borderId="4" xfId="0" applyFont="1" applyBorder="1" applyAlignment="1">
      <alignment horizontal="center"/>
    </xf>
    <xf numFmtId="169" fontId="16" fillId="0" borderId="3" xfId="0" applyNumberFormat="1" applyFont="1" applyBorder="1" applyAlignment="1">
      <alignment horizontal="right" indent="1"/>
    </xf>
    <xf numFmtId="0" fontId="26" fillId="0" borderId="0" xfId="0" applyFont="1" applyAlignment="1">
      <alignment horizontal="left" vertical="center"/>
    </xf>
    <xf numFmtId="165" fontId="1" fillId="0" borderId="0" xfId="11" applyNumberFormat="1" applyFont="1" applyFill="1"/>
    <xf numFmtId="0" fontId="27" fillId="0" borderId="0" xfId="0" applyFont="1" applyAlignment="1">
      <alignment horizontal="left" vertical="center"/>
    </xf>
    <xf numFmtId="165" fontId="5" fillId="0" borderId="3" xfId="0" applyNumberFormat="1" applyFont="1" applyBorder="1" applyAlignment="1">
      <alignment horizontal="right" vertical="center" indent="4"/>
    </xf>
    <xf numFmtId="165" fontId="5" fillId="0" borderId="2" xfId="0" applyNumberFormat="1" applyFont="1" applyBorder="1" applyAlignment="1">
      <alignment horizontal="right" vertical="center" indent="4"/>
    </xf>
    <xf numFmtId="165" fontId="1" fillId="0" borderId="3" xfId="0" applyNumberFormat="1" applyFont="1" applyBorder="1" applyAlignment="1">
      <alignment horizontal="right" vertical="center" indent="4"/>
    </xf>
    <xf numFmtId="165" fontId="5" fillId="0" borderId="3" xfId="0" applyNumberFormat="1" applyFont="1" applyBorder="1" applyAlignment="1">
      <alignment horizontal="right" vertical="center" indent="5"/>
    </xf>
    <xf numFmtId="165" fontId="1" fillId="0" borderId="3" xfId="0" applyNumberFormat="1" applyFont="1" applyBorder="1" applyAlignment="1">
      <alignment horizontal="right" vertical="center" indent="5"/>
    </xf>
    <xf numFmtId="0" fontId="16" fillId="0" borderId="1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right" indent="1"/>
    </xf>
    <xf numFmtId="166" fontId="1" fillId="0" borderId="0" xfId="11" applyNumberFormat="1" applyFont="1" applyFill="1" applyAlignment="1">
      <alignment vertical="center"/>
    </xf>
    <xf numFmtId="0" fontId="26" fillId="0" borderId="0" xfId="0" applyFont="1"/>
    <xf numFmtId="166" fontId="1" fillId="0" borderId="0" xfId="11" applyNumberFormat="1" applyFont="1" applyFill="1" applyAlignment="1"/>
    <xf numFmtId="165" fontId="16" fillId="0" borderId="2" xfId="0" applyNumberFormat="1" applyFont="1" applyBorder="1" applyAlignment="1">
      <alignment horizontal="right" vertical="center" wrapText="1" indent="2"/>
    </xf>
    <xf numFmtId="165" fontId="16" fillId="0" borderId="3" xfId="0" applyNumberFormat="1" applyFont="1" applyBorder="1" applyAlignment="1">
      <alignment horizontal="right" vertical="center" wrapText="1" indent="2"/>
    </xf>
    <xf numFmtId="165" fontId="16" fillId="0" borderId="3" xfId="0" applyNumberFormat="1" applyFont="1" applyBorder="1" applyAlignment="1">
      <alignment horizontal="right" indent="2"/>
    </xf>
    <xf numFmtId="165" fontId="16" fillId="0" borderId="4" xfId="0" applyNumberFormat="1" applyFont="1" applyBorder="1" applyAlignment="1">
      <alignment horizontal="right" indent="2"/>
    </xf>
    <xf numFmtId="165" fontId="16" fillId="0" borderId="2" xfId="0" applyNumberFormat="1" applyFont="1" applyBorder="1" applyAlignment="1">
      <alignment horizontal="right" vertical="center" wrapText="1" indent="3"/>
    </xf>
    <xf numFmtId="165" fontId="16" fillId="0" borderId="3" xfId="0" applyNumberFormat="1" applyFont="1" applyBorder="1" applyAlignment="1">
      <alignment horizontal="right" vertical="center" wrapText="1" indent="3"/>
    </xf>
    <xf numFmtId="165" fontId="16" fillId="0" borderId="3" xfId="0" applyNumberFormat="1" applyFont="1" applyBorder="1" applyAlignment="1">
      <alignment horizontal="right" indent="3"/>
    </xf>
    <xf numFmtId="165" fontId="16" fillId="0" borderId="4" xfId="0" applyNumberFormat="1" applyFont="1" applyBorder="1" applyAlignment="1">
      <alignment horizontal="right" indent="3"/>
    </xf>
    <xf numFmtId="165" fontId="1" fillId="0" borderId="4" xfId="0" applyNumberFormat="1" applyFont="1" applyBorder="1" applyAlignment="1">
      <alignment horizontal="right" vertical="center" indent="1"/>
    </xf>
    <xf numFmtId="0" fontId="1" fillId="0" borderId="3" xfId="0" applyFont="1" applyBorder="1"/>
    <xf numFmtId="167" fontId="1" fillId="0" borderId="3" xfId="0" applyNumberFormat="1" applyFont="1" applyBorder="1" applyAlignment="1">
      <alignment horizontal="right" indent="1"/>
    </xf>
    <xf numFmtId="0" fontId="2" fillId="0" borderId="3" xfId="0" applyFont="1" applyBorder="1"/>
    <xf numFmtId="167" fontId="2" fillId="0" borderId="3" xfId="0" applyNumberFormat="1" applyFont="1" applyBorder="1" applyAlignment="1">
      <alignment horizontal="right" indent="1"/>
    </xf>
    <xf numFmtId="0" fontId="19" fillId="0" borderId="3" xfId="0" applyFont="1" applyBorder="1"/>
    <xf numFmtId="0" fontId="1" fillId="0" borderId="4" xfId="0" applyFont="1" applyBorder="1" applyAlignment="1">
      <alignment vertical="center"/>
    </xf>
    <xf numFmtId="169" fontId="1" fillId="0" borderId="4" xfId="0" applyNumberFormat="1" applyFont="1" applyBorder="1" applyAlignment="1">
      <alignment horizontal="right" vertical="center" indent="1"/>
    </xf>
    <xf numFmtId="165" fontId="1" fillId="0" borderId="4" xfId="0" applyNumberFormat="1" applyFont="1" applyBorder="1" applyAlignment="1">
      <alignment horizontal="right" vertical="center" indent="4"/>
    </xf>
    <xf numFmtId="165" fontId="1" fillId="0" borderId="4" xfId="0" applyNumberFormat="1" applyFont="1" applyBorder="1" applyAlignment="1">
      <alignment horizontal="right" vertical="center" indent="5"/>
    </xf>
    <xf numFmtId="0" fontId="2" fillId="0" borderId="4" xfId="0" applyFont="1" applyBorder="1" applyAlignment="1">
      <alignment horizontal="center" vertical="center"/>
    </xf>
    <xf numFmtId="165" fontId="5" fillId="0" borderId="0" xfId="11" applyNumberFormat="1" applyFont="1" applyFill="1" applyAlignment="1">
      <alignment horizontal="right" indent="1"/>
    </xf>
    <xf numFmtId="169" fontId="5" fillId="0" borderId="0" xfId="11" applyNumberFormat="1" applyFont="1" applyFill="1"/>
    <xf numFmtId="165" fontId="5" fillId="0" borderId="0" xfId="11" applyNumberFormat="1" applyFont="1" applyFill="1" applyAlignment="1">
      <alignment horizontal="center"/>
    </xf>
    <xf numFmtId="169" fontId="1" fillId="0" borderId="0" xfId="11" applyNumberFormat="1" applyFont="1" applyFill="1"/>
    <xf numFmtId="2" fontId="5" fillId="0" borderId="0" xfId="0" applyNumberFormat="1" applyFont="1"/>
    <xf numFmtId="165" fontId="13" fillId="0" borderId="0" xfId="11" applyNumberFormat="1" applyFont="1" applyFill="1" applyAlignment="1">
      <alignment horizontal="center"/>
    </xf>
    <xf numFmtId="171" fontId="5" fillId="0" borderId="0" xfId="11" applyNumberFormat="1" applyFont="1" applyFill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169" fontId="5" fillId="0" borderId="0" xfId="0" applyNumberFormat="1" applyFont="1" applyAlignment="1">
      <alignment horizontal="center"/>
    </xf>
    <xf numFmtId="165" fontId="5" fillId="0" borderId="3" xfId="0" applyNumberFormat="1" applyFont="1" applyBorder="1"/>
    <xf numFmtId="0" fontId="17" fillId="0" borderId="0" xfId="0" applyFont="1"/>
    <xf numFmtId="0" fontId="16" fillId="0" borderId="0" xfId="0" applyFont="1" applyAlignment="1">
      <alignment horizontal="right" indent="4"/>
    </xf>
    <xf numFmtId="0" fontId="5" fillId="0" borderId="3" xfId="0" applyFont="1" applyBorder="1" applyAlignment="1">
      <alignment horizontal="right" indent="4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right" vertical="center" wrapText="1" indent="4"/>
    </xf>
    <xf numFmtId="0" fontId="5" fillId="0" borderId="3" xfId="0" applyFont="1" applyBorder="1" applyAlignment="1">
      <alignment horizontal="center"/>
    </xf>
    <xf numFmtId="169" fontId="5" fillId="0" borderId="3" xfId="0" applyNumberFormat="1" applyFont="1" applyBorder="1" applyAlignment="1">
      <alignment horizontal="right" indent="4"/>
    </xf>
    <xf numFmtId="0" fontId="3" fillId="0" borderId="3" xfId="0" applyFont="1" applyBorder="1" applyAlignment="1">
      <alignment horizontal="right" indent="4"/>
    </xf>
    <xf numFmtId="1" fontId="16" fillId="0" borderId="3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right" indent="4"/>
    </xf>
    <xf numFmtId="165" fontId="5" fillId="0" borderId="3" xfId="0" applyNumberFormat="1" applyFont="1" applyBorder="1" applyAlignment="1">
      <alignment horizontal="right" indent="5"/>
    </xf>
    <xf numFmtId="0" fontId="5" fillId="0" borderId="0" xfId="0" applyFont="1" applyAlignment="1">
      <alignment horizontal="center" vertical="center" wrapText="1"/>
    </xf>
    <xf numFmtId="170" fontId="5" fillId="0" borderId="0" xfId="0" applyNumberFormat="1" applyFont="1"/>
    <xf numFmtId="166" fontId="5" fillId="0" borderId="0" xfId="0" applyNumberFormat="1" applyFont="1"/>
    <xf numFmtId="169" fontId="1" fillId="0" borderId="3" xfId="0" applyNumberFormat="1" applyFont="1" applyBorder="1" applyAlignment="1">
      <alignment horizontal="right" indent="4"/>
    </xf>
    <xf numFmtId="165" fontId="1" fillId="0" borderId="3" xfId="0" applyNumberFormat="1" applyFont="1" applyBorder="1" applyAlignment="1">
      <alignment horizontal="right" indent="4"/>
    </xf>
    <xf numFmtId="169" fontId="5" fillId="0" borderId="3" xfId="0" applyNumberFormat="1" applyFont="1" applyBorder="1" applyAlignment="1">
      <alignment horizontal="right" indent="5"/>
    </xf>
    <xf numFmtId="171" fontId="5" fillId="0" borderId="0" xfId="0" applyNumberFormat="1" applyFont="1" applyAlignment="1">
      <alignment horizontal="center"/>
    </xf>
    <xf numFmtId="1" fontId="16" fillId="0" borderId="3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right" vertical="center" indent="4"/>
    </xf>
    <xf numFmtId="169" fontId="5" fillId="0" borderId="3" xfId="0" applyNumberFormat="1" applyFont="1" applyBorder="1" applyAlignment="1">
      <alignment horizontal="right" vertical="center" indent="5"/>
    </xf>
    <xf numFmtId="1" fontId="16" fillId="0" borderId="4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right" vertical="center" indent="4"/>
    </xf>
    <xf numFmtId="165" fontId="3" fillId="0" borderId="4" xfId="0" applyNumberFormat="1" applyFont="1" applyBorder="1" applyAlignment="1">
      <alignment horizontal="right" vertical="center" indent="4"/>
    </xf>
    <xf numFmtId="169" fontId="5" fillId="0" borderId="4" xfId="0" applyNumberFormat="1" applyFont="1" applyBorder="1" applyAlignment="1">
      <alignment horizontal="right" vertical="center" indent="5"/>
    </xf>
    <xf numFmtId="165" fontId="1" fillId="0" borderId="4" xfId="0" applyNumberFormat="1" applyFont="1" applyBorder="1" applyAlignment="1">
      <alignment horizontal="right" indent="4"/>
    </xf>
    <xf numFmtId="165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65" fontId="5" fillId="0" borderId="0" xfId="0" applyNumberFormat="1" applyFont="1" applyAlignment="1">
      <alignment vertical="center"/>
    </xf>
    <xf numFmtId="4" fontId="27" fillId="0" borderId="0" xfId="0" applyNumberFormat="1" applyFont="1" applyAlignment="1">
      <alignment horizontal="left"/>
    </xf>
    <xf numFmtId="0" fontId="27" fillId="0" borderId="0" xfId="0" applyFont="1"/>
    <xf numFmtId="0" fontId="34" fillId="0" borderId="0" xfId="0" applyFont="1"/>
    <xf numFmtId="0" fontId="27" fillId="0" borderId="0" xfId="0" applyFont="1" applyAlignment="1">
      <alignment horizontal="right" indent="4"/>
    </xf>
    <xf numFmtId="165" fontId="34" fillId="0" borderId="0" xfId="0" applyNumberFormat="1" applyFont="1"/>
    <xf numFmtId="165" fontId="27" fillId="0" borderId="0" xfId="0" applyNumberFormat="1" applyFont="1" applyAlignment="1">
      <alignment horizontal="right" indent="4"/>
    </xf>
    <xf numFmtId="165" fontId="27" fillId="0" borderId="0" xfId="0" applyNumberFormat="1" applyFont="1"/>
    <xf numFmtId="165" fontId="26" fillId="0" borderId="0" xfId="0" applyNumberFormat="1" applyFont="1"/>
    <xf numFmtId="4" fontId="27" fillId="0" borderId="0" xfId="0" applyNumberFormat="1" applyFont="1" applyAlignment="1">
      <alignment horizontal="left" vertical="center"/>
    </xf>
    <xf numFmtId="4" fontId="27" fillId="0" borderId="0" xfId="0" applyNumberFormat="1" applyFont="1"/>
    <xf numFmtId="165" fontId="5" fillId="0" borderId="0" xfId="0" applyNumberFormat="1" applyFont="1" applyAlignment="1">
      <alignment horizontal="right" indent="4"/>
    </xf>
    <xf numFmtId="173" fontId="5" fillId="0" borderId="0" xfId="0" applyNumberFormat="1" applyFont="1"/>
    <xf numFmtId="0" fontId="5" fillId="0" borderId="0" xfId="0" applyFont="1" applyAlignment="1">
      <alignment horizontal="right" indent="4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right" indent="2"/>
    </xf>
    <xf numFmtId="165" fontId="1" fillId="0" borderId="5" xfId="0" applyNumberFormat="1" applyFont="1" applyBorder="1" applyAlignment="1">
      <alignment horizontal="right" indent="2"/>
    </xf>
    <xf numFmtId="165" fontId="23" fillId="0" borderId="2" xfId="0" applyNumberFormat="1" applyFont="1" applyBorder="1" applyAlignment="1">
      <alignment horizontal="right" indent="3"/>
    </xf>
    <xf numFmtId="165" fontId="1" fillId="0" borderId="11" xfId="0" applyNumberFormat="1" applyFont="1" applyBorder="1" applyAlignment="1">
      <alignment horizontal="right" indent="3"/>
    </xf>
    <xf numFmtId="165" fontId="1" fillId="0" borderId="2" xfId="0" applyNumberFormat="1" applyFont="1" applyBorder="1" applyAlignment="1">
      <alignment horizontal="right" indent="3"/>
    </xf>
    <xf numFmtId="165" fontId="1" fillId="0" borderId="5" xfId="0" applyNumberFormat="1" applyFont="1" applyBorder="1" applyAlignment="1">
      <alignment horizontal="right" indent="3"/>
    </xf>
    <xf numFmtId="165" fontId="1" fillId="0" borderId="2" xfId="0" applyNumberFormat="1" applyFont="1" applyBorder="1" applyAlignment="1">
      <alignment horizontal="center"/>
    </xf>
    <xf numFmtId="169" fontId="1" fillId="0" borderId="2" xfId="0" applyNumberFormat="1" applyFont="1" applyBorder="1" applyAlignment="1">
      <alignment horizontal="right" indent="4"/>
    </xf>
    <xf numFmtId="169" fontId="1" fillId="0" borderId="0" xfId="0" applyNumberFormat="1" applyFont="1"/>
    <xf numFmtId="165" fontId="5" fillId="0" borderId="0" xfId="0" applyNumberFormat="1" applyFont="1" applyAlignment="1">
      <alignment horizontal="right" indent="2"/>
    </xf>
    <xf numFmtId="165" fontId="3" fillId="0" borderId="3" xfId="0" applyNumberFormat="1" applyFont="1" applyBorder="1" applyAlignment="1">
      <alignment horizontal="right" indent="3"/>
    </xf>
    <xf numFmtId="165" fontId="5" fillId="0" borderId="7" xfId="0" applyNumberFormat="1" applyFont="1" applyBorder="1" applyAlignment="1">
      <alignment horizontal="right" indent="3"/>
    </xf>
    <xf numFmtId="165" fontId="5" fillId="0" borderId="6" xfId="0" applyNumberFormat="1" applyFont="1" applyBorder="1" applyAlignment="1">
      <alignment horizontal="right" indent="3"/>
    </xf>
    <xf numFmtId="165" fontId="5" fillId="0" borderId="6" xfId="0" applyNumberFormat="1" applyFont="1" applyBorder="1" applyAlignment="1">
      <alignment horizontal="right" indent="2"/>
    </xf>
    <xf numFmtId="165" fontId="1" fillId="0" borderId="3" xfId="0" applyNumberFormat="1" applyFont="1" applyBorder="1" applyAlignment="1">
      <alignment horizontal="right" indent="2"/>
    </xf>
    <xf numFmtId="165" fontId="1" fillId="0" borderId="6" xfId="0" applyNumberFormat="1" applyFont="1" applyBorder="1" applyAlignment="1">
      <alignment horizontal="right" indent="2"/>
    </xf>
    <xf numFmtId="165" fontId="23" fillId="0" borderId="3" xfId="0" applyNumberFormat="1" applyFont="1" applyBorder="1" applyAlignment="1">
      <alignment horizontal="right" indent="3"/>
    </xf>
    <xf numFmtId="165" fontId="1" fillId="0" borderId="7" xfId="0" applyNumberFormat="1" applyFont="1" applyBorder="1" applyAlignment="1">
      <alignment horizontal="right" indent="3"/>
    </xf>
    <xf numFmtId="165" fontId="1" fillId="0" borderId="3" xfId="0" applyNumberFormat="1" applyFont="1" applyBorder="1" applyAlignment="1">
      <alignment horizontal="right" indent="3"/>
    </xf>
    <xf numFmtId="165" fontId="1" fillId="0" borderId="0" xfId="0" applyNumberFormat="1" applyFont="1" applyAlignment="1">
      <alignment horizontal="right" indent="2"/>
    </xf>
    <xf numFmtId="165" fontId="1" fillId="0" borderId="6" xfId="0" applyNumberFormat="1" applyFont="1" applyBorder="1" applyAlignment="1">
      <alignment horizontal="right" indent="3"/>
    </xf>
    <xf numFmtId="165" fontId="1" fillId="0" borderId="3" xfId="0" applyNumberFormat="1" applyFont="1" applyBorder="1" applyAlignment="1">
      <alignment horizontal="center"/>
    </xf>
    <xf numFmtId="174" fontId="1" fillId="0" borderId="3" xfId="0" applyNumberFormat="1" applyFont="1" applyBorder="1" applyAlignment="1">
      <alignment horizontal="right" indent="3"/>
    </xf>
    <xf numFmtId="0" fontId="2" fillId="0" borderId="4" xfId="0" applyFont="1" applyBorder="1" applyAlignment="1">
      <alignment horizontal="center"/>
    </xf>
    <xf numFmtId="165" fontId="1" fillId="0" borderId="4" xfId="0" applyNumberFormat="1" applyFont="1" applyBorder="1" applyAlignment="1">
      <alignment horizontal="right" indent="2"/>
    </xf>
    <xf numFmtId="165" fontId="23" fillId="0" borderId="4" xfId="0" applyNumberFormat="1" applyFont="1" applyBorder="1" applyAlignment="1">
      <alignment horizontal="right" indent="3"/>
    </xf>
    <xf numFmtId="165" fontId="1" fillId="0" borderId="4" xfId="0" applyNumberFormat="1" applyFont="1" applyBorder="1" applyAlignment="1">
      <alignment horizontal="right" indent="3"/>
    </xf>
    <xf numFmtId="165" fontId="1" fillId="0" borderId="4" xfId="0" applyNumberFormat="1" applyFont="1" applyBorder="1" applyAlignment="1">
      <alignment horizontal="center"/>
    </xf>
    <xf numFmtId="169" fontId="1" fillId="0" borderId="4" xfId="0" applyNumberFormat="1" applyFont="1" applyBorder="1" applyAlignment="1">
      <alignment horizontal="right" indent="4"/>
    </xf>
    <xf numFmtId="0" fontId="27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16" fillId="0" borderId="0" xfId="0" applyFont="1" applyAlignment="1">
      <alignment horizontal="right" indent="1"/>
    </xf>
    <xf numFmtId="165" fontId="5" fillId="0" borderId="0" xfId="0" applyNumberFormat="1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5" fillId="0" borderId="0" xfId="0" applyFont="1" applyAlignment="1">
      <alignment horizontal="left"/>
    </xf>
    <xf numFmtId="164" fontId="16" fillId="0" borderId="0" xfId="0" applyNumberFormat="1" applyFont="1" applyAlignment="1">
      <alignment horizontal="right" indent="1"/>
    </xf>
    <xf numFmtId="169" fontId="16" fillId="0" borderId="0" xfId="0" applyNumberFormat="1" applyFont="1" applyAlignment="1">
      <alignment horizontal="right" indent="1"/>
    </xf>
    <xf numFmtId="165" fontId="24" fillId="0" borderId="0" xfId="0" applyNumberFormat="1" applyFont="1" applyAlignment="1">
      <alignment horizontal="right" indent="1"/>
    </xf>
    <xf numFmtId="0" fontId="5" fillId="0" borderId="1" xfId="0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right" vertical="center" wrapText="1" indent="1"/>
    </xf>
    <xf numFmtId="3" fontId="16" fillId="0" borderId="0" xfId="0" applyNumberFormat="1" applyFont="1"/>
    <xf numFmtId="3" fontId="5" fillId="0" borderId="0" xfId="0" applyNumberFormat="1" applyFont="1"/>
    <xf numFmtId="175" fontId="5" fillId="0" borderId="0" xfId="0" applyNumberFormat="1" applyFont="1"/>
    <xf numFmtId="168" fontId="1" fillId="0" borderId="3" xfId="0" applyNumberFormat="1" applyFont="1" applyBorder="1" applyAlignment="1">
      <alignment horizontal="right" indent="1"/>
    </xf>
    <xf numFmtId="0" fontId="1" fillId="0" borderId="3" xfId="0" applyFont="1" applyBorder="1" applyAlignment="1">
      <alignment horizontal="right" indent="1"/>
    </xf>
    <xf numFmtId="0" fontId="1" fillId="0" borderId="4" xfId="0" applyFont="1" applyBorder="1" applyAlignment="1">
      <alignment vertical="center" wrapText="1"/>
    </xf>
    <xf numFmtId="165" fontId="5" fillId="0" borderId="4" xfId="0" applyNumberFormat="1" applyFont="1" applyBorder="1" applyAlignment="1">
      <alignment horizontal="right" vertical="center" indent="1"/>
    </xf>
    <xf numFmtId="165" fontId="13" fillId="0" borderId="0" xfId="1" applyNumberFormat="1" applyFont="1" applyAlignment="1">
      <alignment horizontal="right" indent="1"/>
    </xf>
    <xf numFmtId="169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4" fontId="5" fillId="0" borderId="0" xfId="0" applyNumberFormat="1" applyFont="1" applyAlignment="1">
      <alignment horizontal="right" indent="1"/>
    </xf>
    <xf numFmtId="3" fontId="24" fillId="0" borderId="0" xfId="0" applyNumberFormat="1" applyFont="1" applyAlignment="1">
      <alignment horizontal="right" indent="1"/>
    </xf>
    <xf numFmtId="2" fontId="5" fillId="0" borderId="0" xfId="0" applyNumberFormat="1" applyFont="1" applyAlignment="1">
      <alignment horizontal="right" indent="1"/>
    </xf>
    <xf numFmtId="4" fontId="31" fillId="0" borderId="0" xfId="0" applyNumberFormat="1" applyFont="1" applyAlignment="1">
      <alignment horizontal="right" vertical="center" wrapText="1" indent="1"/>
    </xf>
    <xf numFmtId="0" fontId="31" fillId="0" borderId="0" xfId="0" applyFont="1" applyAlignment="1">
      <alignment horizontal="right" vertical="center" wrapText="1" inden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/>
  </cellXfs>
  <cellStyles count="137">
    <cellStyle name="ANCLAS,REZONES Y SUS PARTES,DE FUNDICION,DE HIERRO O DE ACERO" xfId="13" xr:uid="{00000000-0005-0000-0000-000000000000}"/>
    <cellStyle name="ANCLAS,REZONES Y SUS PARTES,DE FUNDICION,DE HIERRO O DE ACERO 2" xfId="12" xr:uid="{00000000-0005-0000-0000-000001000000}"/>
    <cellStyle name="Comma" xfId="124" builtinId="3"/>
    <cellStyle name="Comma 2" xfId="5" xr:uid="{00000000-0005-0000-0000-000003000000}"/>
    <cellStyle name="Comma 2 2" xfId="15" xr:uid="{00000000-0005-0000-0000-000004000000}"/>
    <cellStyle name="Comma 2 3" xfId="14" xr:uid="{00000000-0005-0000-0000-000005000000}"/>
    <cellStyle name="Comma 2 4" xfId="127" xr:uid="{00000000-0005-0000-0000-000006000000}"/>
    <cellStyle name="Comma 3" xfId="6" xr:uid="{00000000-0005-0000-0000-000007000000}"/>
    <cellStyle name="Comma 3 2" xfId="17" xr:uid="{00000000-0005-0000-0000-000008000000}"/>
    <cellStyle name="Comma 3 2 2" xfId="18" xr:uid="{00000000-0005-0000-0000-000009000000}"/>
    <cellStyle name="Comma 3 3" xfId="19" xr:uid="{00000000-0005-0000-0000-00000A000000}"/>
    <cellStyle name="Comma 3 4" xfId="16" xr:uid="{00000000-0005-0000-0000-00000B000000}"/>
    <cellStyle name="Comma 3 5" xfId="128" xr:uid="{00000000-0005-0000-0000-00000C000000}"/>
    <cellStyle name="Comma 4" xfId="20" xr:uid="{00000000-0005-0000-0000-00000D000000}"/>
    <cellStyle name="Comma 4 2" xfId="21" xr:uid="{00000000-0005-0000-0000-00000E000000}"/>
    <cellStyle name="Comma 4 3" xfId="22" xr:uid="{00000000-0005-0000-0000-00000F000000}"/>
    <cellStyle name="Comma 4 4" xfId="23" xr:uid="{00000000-0005-0000-0000-000010000000}"/>
    <cellStyle name="Comma 4 5" xfId="129" xr:uid="{00000000-0005-0000-0000-000011000000}"/>
    <cellStyle name="Comma 5" xfId="126" xr:uid="{00000000-0005-0000-0000-000012000000}"/>
    <cellStyle name="Currency 2" xfId="8" xr:uid="{00000000-0005-0000-0000-000013000000}"/>
    <cellStyle name="Currency 3" xfId="7" xr:uid="{00000000-0005-0000-0000-000014000000}"/>
    <cellStyle name="Normal" xfId="0" builtinId="0"/>
    <cellStyle name="Normal 10" xfId="24" xr:uid="{00000000-0005-0000-0000-000016000000}"/>
    <cellStyle name="Normal 10 2" xfId="25" xr:uid="{00000000-0005-0000-0000-000017000000}"/>
    <cellStyle name="Normal 10 3" xfId="26" xr:uid="{00000000-0005-0000-0000-000018000000}"/>
    <cellStyle name="Normal 11" xfId="27" xr:uid="{00000000-0005-0000-0000-000019000000}"/>
    <cellStyle name="Normal 11 2" xfId="28" xr:uid="{00000000-0005-0000-0000-00001A000000}"/>
    <cellStyle name="Normal 11 3" xfId="29" xr:uid="{00000000-0005-0000-0000-00001B000000}"/>
    <cellStyle name="Normal 12" xfId="30" xr:uid="{00000000-0005-0000-0000-00001C000000}"/>
    <cellStyle name="Normal 12 2" xfId="31" xr:uid="{00000000-0005-0000-0000-00001D000000}"/>
    <cellStyle name="Normal 12 3" xfId="32" xr:uid="{00000000-0005-0000-0000-00001E000000}"/>
    <cellStyle name="Normal 13" xfId="33" xr:uid="{00000000-0005-0000-0000-00001F000000}"/>
    <cellStyle name="Normal 14" xfId="34" xr:uid="{00000000-0005-0000-0000-000020000000}"/>
    <cellStyle name="Normal 14 2" xfId="35" xr:uid="{00000000-0005-0000-0000-000021000000}"/>
    <cellStyle name="Normal 15" xfId="36" xr:uid="{00000000-0005-0000-0000-000022000000}"/>
    <cellStyle name="Normal 15 2" xfId="37" xr:uid="{00000000-0005-0000-0000-000023000000}"/>
    <cellStyle name="Normal 16" xfId="38" xr:uid="{00000000-0005-0000-0000-000024000000}"/>
    <cellStyle name="Normal 16 2" xfId="39" xr:uid="{00000000-0005-0000-0000-000025000000}"/>
    <cellStyle name="Normal 17" xfId="40" xr:uid="{00000000-0005-0000-0000-000026000000}"/>
    <cellStyle name="Normal 17 2" xfId="41" xr:uid="{00000000-0005-0000-0000-000027000000}"/>
    <cellStyle name="Normal 19" xfId="42" xr:uid="{00000000-0005-0000-0000-000028000000}"/>
    <cellStyle name="Normal 19 2" xfId="43" xr:uid="{00000000-0005-0000-0000-000029000000}"/>
    <cellStyle name="Normal 2" xfId="4" xr:uid="{00000000-0005-0000-0000-00002A000000}"/>
    <cellStyle name="Normal 2 10" xfId="45" xr:uid="{00000000-0005-0000-0000-00002B000000}"/>
    <cellStyle name="Normal 2 10 2" xfId="46" xr:uid="{00000000-0005-0000-0000-00002C000000}"/>
    <cellStyle name="Normal 2 11" xfId="47" xr:uid="{00000000-0005-0000-0000-00002D000000}"/>
    <cellStyle name="Normal 2 11 2" xfId="48" xr:uid="{00000000-0005-0000-0000-00002E000000}"/>
    <cellStyle name="Normal 2 12" xfId="49" xr:uid="{00000000-0005-0000-0000-00002F000000}"/>
    <cellStyle name="Normal 2 12 2" xfId="50" xr:uid="{00000000-0005-0000-0000-000030000000}"/>
    <cellStyle name="Normal 2 13" xfId="44" xr:uid="{00000000-0005-0000-0000-000031000000}"/>
    <cellStyle name="Normal 2 2" xfId="51" xr:uid="{00000000-0005-0000-0000-000032000000}"/>
    <cellStyle name="Normal 2 2 10" xfId="52" xr:uid="{00000000-0005-0000-0000-000033000000}"/>
    <cellStyle name="Normal 2 2 11" xfId="53" xr:uid="{00000000-0005-0000-0000-000034000000}"/>
    <cellStyle name="Normal 2 2 2" xfId="54" xr:uid="{00000000-0005-0000-0000-000035000000}"/>
    <cellStyle name="Normal 2 2 2 2" xfId="55" xr:uid="{00000000-0005-0000-0000-000036000000}"/>
    <cellStyle name="Normal 2 2 2 2 2" xfId="56" xr:uid="{00000000-0005-0000-0000-000037000000}"/>
    <cellStyle name="Normal 2 2 2 2 2 2" xfId="57" xr:uid="{00000000-0005-0000-0000-000038000000}"/>
    <cellStyle name="Normal 2 2 2 2 2 2 2" xfId="58" xr:uid="{00000000-0005-0000-0000-000039000000}"/>
    <cellStyle name="Normal 2 2 2 2 2 2 2 2" xfId="59" xr:uid="{00000000-0005-0000-0000-00003A000000}"/>
    <cellStyle name="Normal 2 2 2 2 2 3" xfId="60" xr:uid="{00000000-0005-0000-0000-00003B000000}"/>
    <cellStyle name="Normal 2 2 2 2 3" xfId="61" xr:uid="{00000000-0005-0000-0000-00003C000000}"/>
    <cellStyle name="Normal 2 2 2 3" xfId="62" xr:uid="{00000000-0005-0000-0000-00003D000000}"/>
    <cellStyle name="Normal 2 2 2 4" xfId="63" xr:uid="{00000000-0005-0000-0000-00003E000000}"/>
    <cellStyle name="Normal 2 2 3" xfId="64" xr:uid="{00000000-0005-0000-0000-00003F000000}"/>
    <cellStyle name="Normal 2 2 3 2" xfId="65" xr:uid="{00000000-0005-0000-0000-000040000000}"/>
    <cellStyle name="Normal 2 2 3 2 2" xfId="66" xr:uid="{00000000-0005-0000-0000-000041000000}"/>
    <cellStyle name="Normal 2 2 3 2 2 2" xfId="67" xr:uid="{00000000-0005-0000-0000-000042000000}"/>
    <cellStyle name="Normal 2 2 3 2 2 3" xfId="68" xr:uid="{00000000-0005-0000-0000-000043000000}"/>
    <cellStyle name="Normal 2 2 3 3" xfId="69" xr:uid="{00000000-0005-0000-0000-000044000000}"/>
    <cellStyle name="Normal 2 2 4" xfId="70" xr:uid="{00000000-0005-0000-0000-000045000000}"/>
    <cellStyle name="Normal 2 2 5" xfId="71" xr:uid="{00000000-0005-0000-0000-000046000000}"/>
    <cellStyle name="Normal 2 2 6" xfId="72" xr:uid="{00000000-0005-0000-0000-000047000000}"/>
    <cellStyle name="Normal 2 2 7" xfId="73" xr:uid="{00000000-0005-0000-0000-000048000000}"/>
    <cellStyle name="Normal 2 2 8" xfId="74" xr:uid="{00000000-0005-0000-0000-000049000000}"/>
    <cellStyle name="Normal 2 2 9" xfId="75" xr:uid="{00000000-0005-0000-0000-00004A000000}"/>
    <cellStyle name="Normal 2 3" xfId="76" xr:uid="{00000000-0005-0000-0000-00004B000000}"/>
    <cellStyle name="Normal 2 3 2" xfId="130" xr:uid="{00000000-0005-0000-0000-00004C000000}"/>
    <cellStyle name="Normal 2 4" xfId="77" xr:uid="{00000000-0005-0000-0000-00004D000000}"/>
    <cellStyle name="Normal 2 5" xfId="78" xr:uid="{00000000-0005-0000-0000-00004E000000}"/>
    <cellStyle name="Normal 2 5 2" xfId="79" xr:uid="{00000000-0005-0000-0000-00004F000000}"/>
    <cellStyle name="Normal 2 5 2 2" xfId="80" xr:uid="{00000000-0005-0000-0000-000050000000}"/>
    <cellStyle name="Normal 2 5 2 2 2" xfId="81" xr:uid="{00000000-0005-0000-0000-000051000000}"/>
    <cellStyle name="Normal 2 5 2 2 2 2" xfId="82" xr:uid="{00000000-0005-0000-0000-000052000000}"/>
    <cellStyle name="Normal 2 5 2 3" xfId="83" xr:uid="{00000000-0005-0000-0000-000053000000}"/>
    <cellStyle name="Normal 2 6" xfId="84" xr:uid="{00000000-0005-0000-0000-000054000000}"/>
    <cellStyle name="Normal 2 6 2" xfId="85" xr:uid="{00000000-0005-0000-0000-000055000000}"/>
    <cellStyle name="Normal 2 6 2 2" xfId="86" xr:uid="{00000000-0005-0000-0000-000056000000}"/>
    <cellStyle name="Normal 2 7" xfId="87" xr:uid="{00000000-0005-0000-0000-000057000000}"/>
    <cellStyle name="Normal 2 7 2" xfId="88" xr:uid="{00000000-0005-0000-0000-000058000000}"/>
    <cellStyle name="Normal 2 8" xfId="89" xr:uid="{00000000-0005-0000-0000-000059000000}"/>
    <cellStyle name="Normal 2 8 2" xfId="90" xr:uid="{00000000-0005-0000-0000-00005A000000}"/>
    <cellStyle name="Normal 2 9" xfId="91" xr:uid="{00000000-0005-0000-0000-00005B000000}"/>
    <cellStyle name="Normal 2 9 2" xfId="92" xr:uid="{00000000-0005-0000-0000-00005C000000}"/>
    <cellStyle name="Normal 20" xfId="93" xr:uid="{00000000-0005-0000-0000-00005D000000}"/>
    <cellStyle name="Normal 20 2" xfId="94" xr:uid="{00000000-0005-0000-0000-00005E000000}"/>
    <cellStyle name="Normal 23" xfId="95" xr:uid="{00000000-0005-0000-0000-00005F000000}"/>
    <cellStyle name="Normal 24" xfId="96" xr:uid="{00000000-0005-0000-0000-000060000000}"/>
    <cellStyle name="Normal 25" xfId="97" xr:uid="{00000000-0005-0000-0000-000061000000}"/>
    <cellStyle name="Normal 26" xfId="98" xr:uid="{00000000-0005-0000-0000-000062000000}"/>
    <cellStyle name="Normal 3" xfId="3" xr:uid="{00000000-0005-0000-0000-000063000000}"/>
    <cellStyle name="Normal 3 2" xfId="99" xr:uid="{00000000-0005-0000-0000-000064000000}"/>
    <cellStyle name="Normal 3 3" xfId="100" xr:uid="{00000000-0005-0000-0000-000065000000}"/>
    <cellStyle name="Normal 3 4" xfId="101" xr:uid="{00000000-0005-0000-0000-000066000000}"/>
    <cellStyle name="Normal 3 5" xfId="131" xr:uid="{00000000-0005-0000-0000-000067000000}"/>
    <cellStyle name="Normal 4" xfId="2" xr:uid="{00000000-0005-0000-0000-000068000000}"/>
    <cellStyle name="Normal 4 2" xfId="102" xr:uid="{00000000-0005-0000-0000-000069000000}"/>
    <cellStyle name="Normal 4 3" xfId="103" xr:uid="{00000000-0005-0000-0000-00006A000000}"/>
    <cellStyle name="Normal 46" xfId="125" xr:uid="{00000000-0005-0000-0000-00006B000000}"/>
    <cellStyle name="Normal 5" xfId="104" xr:uid="{00000000-0005-0000-0000-00006C000000}"/>
    <cellStyle name="Normal 5 2" xfId="105" xr:uid="{00000000-0005-0000-0000-00006D000000}"/>
    <cellStyle name="Normal 5 3" xfId="106" xr:uid="{00000000-0005-0000-0000-00006E000000}"/>
    <cellStyle name="Normal 5 4" xfId="107" xr:uid="{00000000-0005-0000-0000-00006F000000}"/>
    <cellStyle name="Normal 5 4 2" xfId="108" xr:uid="{00000000-0005-0000-0000-000070000000}"/>
    <cellStyle name="Normal 5 5" xfId="109" xr:uid="{00000000-0005-0000-0000-000071000000}"/>
    <cellStyle name="Normal 6" xfId="9" xr:uid="{00000000-0005-0000-0000-000072000000}"/>
    <cellStyle name="Normal 6 2" xfId="111" xr:uid="{00000000-0005-0000-0000-000073000000}"/>
    <cellStyle name="Normal 6 3" xfId="112" xr:uid="{00000000-0005-0000-0000-000074000000}"/>
    <cellStyle name="Normal 6 4" xfId="113" xr:uid="{00000000-0005-0000-0000-000075000000}"/>
    <cellStyle name="Normal 6 4 2" xfId="114" xr:uid="{00000000-0005-0000-0000-000076000000}"/>
    <cellStyle name="Normal 6 5" xfId="115" xr:uid="{00000000-0005-0000-0000-000077000000}"/>
    <cellStyle name="Normal 6 6" xfId="110" xr:uid="{00000000-0005-0000-0000-000078000000}"/>
    <cellStyle name="Normal 7" xfId="1" xr:uid="{00000000-0005-0000-0000-000079000000}"/>
    <cellStyle name="Normal 7 2" xfId="116" xr:uid="{00000000-0005-0000-0000-00007A000000}"/>
    <cellStyle name="Normal 7 3" xfId="117" xr:uid="{00000000-0005-0000-0000-00007B000000}"/>
    <cellStyle name="Normal 8" xfId="118" xr:uid="{00000000-0005-0000-0000-00007C000000}"/>
    <cellStyle name="Normal 8 2" xfId="119" xr:uid="{00000000-0005-0000-0000-00007D000000}"/>
    <cellStyle name="Normal 8 3" xfId="120" xr:uid="{00000000-0005-0000-0000-00007E000000}"/>
    <cellStyle name="Normal 9" xfId="121" xr:uid="{00000000-0005-0000-0000-00007F000000}"/>
    <cellStyle name="Normal 9 2" xfId="10" xr:uid="{00000000-0005-0000-0000-000080000000}"/>
    <cellStyle name="Normal 9 2 2" xfId="122" xr:uid="{00000000-0005-0000-0000-000081000000}"/>
    <cellStyle name="Normal 9 3" xfId="123" xr:uid="{00000000-0005-0000-0000-000082000000}"/>
    <cellStyle name="Percent" xfId="11" builtinId="5"/>
    <cellStyle name="Percent 2" xfId="133" xr:uid="{00000000-0005-0000-0000-000084000000}"/>
    <cellStyle name="Percent 3" xfId="134" xr:uid="{00000000-0005-0000-0000-000085000000}"/>
    <cellStyle name="Percent 4" xfId="132" xr:uid="{00000000-0005-0000-0000-000086000000}"/>
    <cellStyle name="s80" xfId="135" xr:uid="{00000000-0005-0000-0000-000087000000}"/>
    <cellStyle name="s94" xfId="136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.bin"/><Relationship Id="rId3" Type="http://schemas.openxmlformats.org/officeDocument/2006/relationships/printerSettings" Target="../printerSettings/printerSettings11.bin"/><Relationship Id="rId7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printerSettings" Target="../printerSettings/printerSettings14.bin"/><Relationship Id="rId5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.bin"/><Relationship Id="rId3" Type="http://schemas.openxmlformats.org/officeDocument/2006/relationships/printerSettings" Target="../printerSettings/printerSettings27.bin"/><Relationship Id="rId7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8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0.bin"/><Relationship Id="rId3" Type="http://schemas.openxmlformats.org/officeDocument/2006/relationships/printerSettings" Target="../printerSettings/printerSettings35.bin"/><Relationship Id="rId7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6" Type="http://schemas.openxmlformats.org/officeDocument/2006/relationships/printerSettings" Target="../printerSettings/printerSettings38.bin"/><Relationship Id="rId5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36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8.bin"/><Relationship Id="rId3" Type="http://schemas.openxmlformats.org/officeDocument/2006/relationships/printerSettings" Target="../printerSettings/printerSettings43.bin"/><Relationship Id="rId7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5" Type="http://schemas.openxmlformats.org/officeDocument/2006/relationships/printerSettings" Target="../printerSettings/printerSettings45.bin"/><Relationship Id="rId4" Type="http://schemas.openxmlformats.org/officeDocument/2006/relationships/printerSettings" Target="../printerSettings/printerSettings4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3" Type="http://schemas.openxmlformats.org/officeDocument/2006/relationships/printerSettings" Target="../printerSettings/printerSettings51.bin"/><Relationship Id="rId7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5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2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4.bin"/><Relationship Id="rId3" Type="http://schemas.openxmlformats.org/officeDocument/2006/relationships/printerSettings" Target="../printerSettings/printerSettings59.bin"/><Relationship Id="rId7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6" Type="http://schemas.openxmlformats.org/officeDocument/2006/relationships/printerSettings" Target="../printerSettings/printerSettings62.bin"/><Relationship Id="rId5" Type="http://schemas.openxmlformats.org/officeDocument/2006/relationships/printerSettings" Target="../printerSettings/printerSettings61.bin"/><Relationship Id="rId4" Type="http://schemas.openxmlformats.org/officeDocument/2006/relationships/printerSettings" Target="../printerSettings/printerSettings60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2.bin"/><Relationship Id="rId3" Type="http://schemas.openxmlformats.org/officeDocument/2006/relationships/printerSettings" Target="../printerSettings/printerSettings67.bin"/><Relationship Id="rId7" Type="http://schemas.openxmlformats.org/officeDocument/2006/relationships/printerSettings" Target="../printerSettings/printerSettings71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Relationship Id="rId6" Type="http://schemas.openxmlformats.org/officeDocument/2006/relationships/printerSettings" Target="../printerSettings/printerSettings70.bin"/><Relationship Id="rId5" Type="http://schemas.openxmlformats.org/officeDocument/2006/relationships/printerSettings" Target="../printerSettings/printerSettings69.bin"/><Relationship Id="rId4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3"/>
  <sheetViews>
    <sheetView tabSelected="1" zoomScaleNormal="100" workbookViewId="0">
      <pane xSplit="1" ySplit="9" topLeftCell="B26" activePane="bottomRight" state="frozen"/>
      <selection pane="topRight" activeCell="B1" sqref="B1"/>
      <selection pane="bottomLeft" activeCell="A10" sqref="A10"/>
      <selection pane="bottomRight" activeCell="B42" sqref="B42"/>
    </sheetView>
  </sheetViews>
  <sheetFormatPr defaultColWidth="9.42578125" defaultRowHeight="12.75" x14ac:dyDescent="0.2"/>
  <cols>
    <col min="1" max="1" width="12.5703125" style="24" customWidth="1"/>
    <col min="2" max="2" width="12.42578125" style="22" customWidth="1"/>
    <col min="3" max="3" width="12.5703125" style="24" customWidth="1"/>
    <col min="4" max="5" width="9.5703125" style="24" customWidth="1"/>
    <col min="6" max="6" width="9.5703125" style="27" customWidth="1"/>
    <col min="7" max="7" width="13.5703125" style="27" customWidth="1"/>
    <col min="8" max="8" width="9.5703125" style="27" customWidth="1"/>
    <col min="9" max="10" width="9.5703125" style="24" customWidth="1"/>
    <col min="11" max="11" width="14.5703125" style="22" customWidth="1"/>
    <col min="12" max="12" width="13.5703125" style="24" customWidth="1"/>
    <col min="13" max="13" width="12" style="24" customWidth="1"/>
    <col min="14" max="16" width="9.5703125" style="24" customWidth="1"/>
    <col min="17" max="17" width="10.42578125" style="24" customWidth="1"/>
    <col min="18" max="20" width="9.5703125" style="24" customWidth="1"/>
    <col min="21" max="21" width="11" style="24" customWidth="1"/>
    <col min="22" max="22" width="13.42578125" style="24" customWidth="1"/>
    <col min="23" max="24" width="12.42578125" style="24" customWidth="1"/>
    <col min="25" max="26" width="14.42578125" style="24" customWidth="1"/>
    <col min="27" max="16384" width="9.42578125" style="24"/>
  </cols>
  <sheetData>
    <row r="1" spans="1:25" x14ac:dyDescent="0.2">
      <c r="A1" s="292" t="s">
        <v>49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</row>
    <row r="2" spans="1:25" ht="12.75" customHeight="1" x14ac:dyDescent="0.2">
      <c r="A2" s="292" t="s">
        <v>119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</row>
    <row r="3" spans="1:25" ht="12.75" customHeight="1" x14ac:dyDescent="0.2">
      <c r="A3" s="292" t="s">
        <v>133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</row>
    <row r="4" spans="1:25" ht="15" customHeight="1" x14ac:dyDescent="0.2"/>
    <row r="5" spans="1:25" s="130" customFormat="1" ht="20.25" customHeight="1" x14ac:dyDescent="0.2">
      <c r="A5" s="293" t="s">
        <v>74</v>
      </c>
      <c r="B5" s="277" t="s">
        <v>55</v>
      </c>
      <c r="C5" s="277"/>
      <c r="D5" s="277"/>
      <c r="E5" s="277"/>
      <c r="F5" s="277"/>
      <c r="G5" s="277"/>
      <c r="H5" s="277"/>
      <c r="I5" s="277"/>
      <c r="J5" s="277"/>
      <c r="K5" s="281" t="s">
        <v>0</v>
      </c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3"/>
      <c r="W5" s="278" t="s">
        <v>121</v>
      </c>
      <c r="X5" s="278" t="s">
        <v>122</v>
      </c>
      <c r="Y5" s="278" t="s">
        <v>150</v>
      </c>
    </row>
    <row r="6" spans="1:25" ht="14.25" customHeight="1" x14ac:dyDescent="0.2">
      <c r="A6" s="294"/>
      <c r="B6" s="277" t="s">
        <v>1</v>
      </c>
      <c r="C6" s="277" t="s">
        <v>149</v>
      </c>
      <c r="D6" s="277" t="s">
        <v>2</v>
      </c>
      <c r="E6" s="296" t="s">
        <v>56</v>
      </c>
      <c r="F6" s="296"/>
      <c r="G6" s="296"/>
      <c r="H6" s="296"/>
      <c r="I6" s="296"/>
      <c r="J6" s="296"/>
      <c r="K6" s="277" t="s">
        <v>52</v>
      </c>
      <c r="L6" s="277" t="s">
        <v>148</v>
      </c>
      <c r="M6" s="298" t="s">
        <v>51</v>
      </c>
      <c r="N6" s="299"/>
      <c r="O6" s="299"/>
      <c r="P6" s="299"/>
      <c r="Q6" s="299"/>
      <c r="R6" s="299"/>
      <c r="S6" s="299"/>
      <c r="T6" s="300"/>
      <c r="U6" s="288" t="s">
        <v>10</v>
      </c>
      <c r="V6" s="288"/>
      <c r="W6" s="279"/>
      <c r="X6" s="279"/>
      <c r="Y6" s="279"/>
    </row>
    <row r="7" spans="1:25" ht="14.25" customHeight="1" x14ac:dyDescent="0.2">
      <c r="A7" s="294"/>
      <c r="B7" s="277"/>
      <c r="C7" s="277"/>
      <c r="D7" s="277"/>
      <c r="E7" s="277" t="s">
        <v>3</v>
      </c>
      <c r="F7" s="276" t="s">
        <v>109</v>
      </c>
      <c r="G7" s="296" t="s">
        <v>7</v>
      </c>
      <c r="H7" s="296"/>
      <c r="I7" s="277" t="s">
        <v>5</v>
      </c>
      <c r="J7" s="277" t="s">
        <v>6</v>
      </c>
      <c r="K7" s="277"/>
      <c r="L7" s="277"/>
      <c r="M7" s="289" t="s">
        <v>57</v>
      </c>
      <c r="N7" s="290"/>
      <c r="O7" s="290"/>
      <c r="P7" s="290"/>
      <c r="Q7" s="290"/>
      <c r="R7" s="290"/>
      <c r="S7" s="290"/>
      <c r="T7" s="291"/>
      <c r="U7" s="278" t="s">
        <v>10</v>
      </c>
      <c r="V7" s="278" t="s">
        <v>147</v>
      </c>
      <c r="W7" s="279"/>
      <c r="X7" s="279"/>
      <c r="Y7" s="279"/>
    </row>
    <row r="8" spans="1:25" ht="15" customHeight="1" x14ac:dyDescent="0.2">
      <c r="A8" s="294"/>
      <c r="B8" s="277"/>
      <c r="C8" s="277"/>
      <c r="D8" s="277"/>
      <c r="E8" s="277"/>
      <c r="F8" s="276"/>
      <c r="G8" s="297" t="s">
        <v>57</v>
      </c>
      <c r="H8" s="297"/>
      <c r="I8" s="277"/>
      <c r="J8" s="277"/>
      <c r="K8" s="277"/>
      <c r="L8" s="277"/>
      <c r="M8" s="284" t="s">
        <v>20</v>
      </c>
      <c r="N8" s="284" t="s">
        <v>15</v>
      </c>
      <c r="O8" s="284" t="s">
        <v>14</v>
      </c>
      <c r="P8" s="284" t="s">
        <v>13</v>
      </c>
      <c r="Q8" s="284" t="s">
        <v>111</v>
      </c>
      <c r="R8" s="284" t="s">
        <v>12</v>
      </c>
      <c r="S8" s="284" t="s">
        <v>120</v>
      </c>
      <c r="T8" s="286" t="s">
        <v>11</v>
      </c>
      <c r="U8" s="279"/>
      <c r="V8" s="279"/>
      <c r="W8" s="279"/>
      <c r="X8" s="279"/>
      <c r="Y8" s="279"/>
    </row>
    <row r="9" spans="1:25" ht="58.5" customHeight="1" x14ac:dyDescent="0.2">
      <c r="A9" s="295"/>
      <c r="B9" s="277"/>
      <c r="C9" s="277"/>
      <c r="D9" s="277"/>
      <c r="E9" s="277"/>
      <c r="F9" s="276"/>
      <c r="G9" s="129" t="s">
        <v>110</v>
      </c>
      <c r="H9" s="129" t="s">
        <v>4</v>
      </c>
      <c r="I9" s="277"/>
      <c r="J9" s="277"/>
      <c r="K9" s="277"/>
      <c r="L9" s="277"/>
      <c r="M9" s="285"/>
      <c r="N9" s="285"/>
      <c r="O9" s="285"/>
      <c r="P9" s="285"/>
      <c r="Q9" s="285"/>
      <c r="R9" s="285"/>
      <c r="S9" s="285"/>
      <c r="T9" s="287"/>
      <c r="U9" s="280"/>
      <c r="V9" s="280"/>
      <c r="W9" s="280"/>
      <c r="X9" s="280"/>
      <c r="Y9" s="280"/>
    </row>
    <row r="10" spans="1:25" ht="15.6" customHeight="1" x14ac:dyDescent="0.2">
      <c r="A10" s="127">
        <v>1955</v>
      </c>
      <c r="B10" s="146">
        <v>81.900000000000006</v>
      </c>
      <c r="C10" s="64">
        <v>16.2</v>
      </c>
      <c r="D10" s="34">
        <v>0.6</v>
      </c>
      <c r="E10" s="30">
        <v>81.3</v>
      </c>
      <c r="F10" s="40">
        <v>39.1</v>
      </c>
      <c r="G10" s="44">
        <v>4.2</v>
      </c>
      <c r="H10" s="40">
        <v>31</v>
      </c>
      <c r="I10" s="30">
        <v>28.7</v>
      </c>
      <c r="J10" s="34">
        <v>21.6</v>
      </c>
      <c r="K10" s="150">
        <v>89</v>
      </c>
      <c r="L10" s="64">
        <v>17.600000000000001</v>
      </c>
      <c r="M10" s="44">
        <v>70.400000000000006</v>
      </c>
      <c r="N10" s="40">
        <v>25.7</v>
      </c>
      <c r="O10" s="40">
        <v>12.3</v>
      </c>
      <c r="P10" s="44">
        <v>2.8</v>
      </c>
      <c r="Q10" s="44">
        <v>2.4</v>
      </c>
      <c r="R10" s="62">
        <v>3.1</v>
      </c>
      <c r="S10" s="62">
        <v>2</v>
      </c>
      <c r="T10" s="44">
        <v>29.3</v>
      </c>
      <c r="U10" s="34">
        <v>18.600000000000001</v>
      </c>
      <c r="V10" s="48">
        <v>4.0999999999999996</v>
      </c>
      <c r="W10" s="34">
        <v>10.9</v>
      </c>
      <c r="X10" s="146">
        <v>-7.1</v>
      </c>
      <c r="Y10" s="66">
        <v>-1.4</v>
      </c>
    </row>
    <row r="11" spans="1:25" ht="15.6" customHeight="1" x14ac:dyDescent="0.2">
      <c r="A11" s="128">
        <v>1956</v>
      </c>
      <c r="B11" s="147">
        <v>88.6</v>
      </c>
      <c r="C11" s="65">
        <v>15</v>
      </c>
      <c r="D11" s="35">
        <v>0.6</v>
      </c>
      <c r="E11" s="31">
        <v>87.9</v>
      </c>
      <c r="F11" s="41">
        <v>44</v>
      </c>
      <c r="G11" s="45">
        <v>4.4000000000000004</v>
      </c>
      <c r="H11" s="41">
        <v>35.1</v>
      </c>
      <c r="I11" s="31">
        <v>29.8</v>
      </c>
      <c r="J11" s="35">
        <v>23</v>
      </c>
      <c r="K11" s="151">
        <v>98.3</v>
      </c>
      <c r="L11" s="65">
        <v>14.8</v>
      </c>
      <c r="M11" s="45">
        <v>74.8</v>
      </c>
      <c r="N11" s="41">
        <v>27.3</v>
      </c>
      <c r="O11" s="41">
        <v>12.7</v>
      </c>
      <c r="P11" s="45">
        <v>2.8</v>
      </c>
      <c r="Q11" s="45">
        <v>2</v>
      </c>
      <c r="R11" s="63">
        <v>3.5</v>
      </c>
      <c r="S11" s="63">
        <v>2</v>
      </c>
      <c r="T11" s="45">
        <v>31.3</v>
      </c>
      <c r="U11" s="35">
        <v>23.5</v>
      </c>
      <c r="V11" s="49">
        <v>2.2000000000000002</v>
      </c>
      <c r="W11" s="35">
        <v>13.1</v>
      </c>
      <c r="X11" s="147">
        <v>-9.6999999999999993</v>
      </c>
      <c r="Y11" s="67">
        <v>-1.6</v>
      </c>
    </row>
    <row r="12" spans="1:25" ht="15.6" customHeight="1" x14ac:dyDescent="0.2">
      <c r="A12" s="128">
        <v>1957</v>
      </c>
      <c r="B12" s="147">
        <v>101.6</v>
      </c>
      <c r="C12" s="65">
        <v>14.6</v>
      </c>
      <c r="D12" s="35">
        <v>0.5</v>
      </c>
      <c r="E12" s="31">
        <v>101.1</v>
      </c>
      <c r="F12" s="41">
        <v>54.9</v>
      </c>
      <c r="G12" s="45">
        <v>5.4</v>
      </c>
      <c r="H12" s="41">
        <v>42.2</v>
      </c>
      <c r="I12" s="31">
        <v>32.799999999999997</v>
      </c>
      <c r="J12" s="35">
        <v>26.1</v>
      </c>
      <c r="K12" s="151">
        <v>103.7</v>
      </c>
      <c r="L12" s="65">
        <v>16.100000000000001</v>
      </c>
      <c r="M12" s="45">
        <v>81.5</v>
      </c>
      <c r="N12" s="41">
        <v>35.799999999999997</v>
      </c>
      <c r="O12" s="41">
        <v>14</v>
      </c>
      <c r="P12" s="45">
        <v>3.4</v>
      </c>
      <c r="Q12" s="45">
        <v>3.2</v>
      </c>
      <c r="R12" s="63">
        <v>2.8</v>
      </c>
      <c r="S12" s="63">
        <v>2</v>
      </c>
      <c r="T12" s="45">
        <v>28.9</v>
      </c>
      <c r="U12" s="35">
        <v>22.2</v>
      </c>
      <c r="V12" s="49">
        <v>3.6</v>
      </c>
      <c r="W12" s="35">
        <v>19.600000000000001</v>
      </c>
      <c r="X12" s="147">
        <v>-2.1</v>
      </c>
      <c r="Y12" s="67">
        <v>-0.3</v>
      </c>
    </row>
    <row r="13" spans="1:25" ht="15.6" customHeight="1" x14ac:dyDescent="0.2">
      <c r="A13" s="128">
        <v>1958</v>
      </c>
      <c r="B13" s="147">
        <v>130.1</v>
      </c>
      <c r="C13" s="65">
        <v>17</v>
      </c>
      <c r="D13" s="35">
        <v>0.2</v>
      </c>
      <c r="E13" s="31">
        <v>129.9</v>
      </c>
      <c r="F13" s="41">
        <v>69.900000000000006</v>
      </c>
      <c r="G13" s="45">
        <v>8.5</v>
      </c>
      <c r="H13" s="41">
        <v>57.4</v>
      </c>
      <c r="I13" s="31">
        <v>41.6</v>
      </c>
      <c r="J13" s="35">
        <v>30.9</v>
      </c>
      <c r="K13" s="151">
        <v>132.6</v>
      </c>
      <c r="L13" s="65">
        <v>17.399999999999999</v>
      </c>
      <c r="M13" s="45">
        <v>95.6</v>
      </c>
      <c r="N13" s="41">
        <v>32.200000000000003</v>
      </c>
      <c r="O13" s="41">
        <v>16.600000000000001</v>
      </c>
      <c r="P13" s="45">
        <v>3.5</v>
      </c>
      <c r="Q13" s="45">
        <v>3.7</v>
      </c>
      <c r="R13" s="63">
        <v>2.8</v>
      </c>
      <c r="S13" s="63">
        <v>2</v>
      </c>
      <c r="T13" s="45">
        <v>44</v>
      </c>
      <c r="U13" s="35">
        <v>37</v>
      </c>
      <c r="V13" s="49">
        <v>5.0999999999999996</v>
      </c>
      <c r="W13" s="35">
        <v>34.299999999999997</v>
      </c>
      <c r="X13" s="147">
        <v>-2.5</v>
      </c>
      <c r="Y13" s="67">
        <v>-0.3</v>
      </c>
    </row>
    <row r="14" spans="1:25" ht="15.6" customHeight="1" x14ac:dyDescent="0.2">
      <c r="A14" s="128">
        <v>1959</v>
      </c>
      <c r="B14" s="147">
        <v>137</v>
      </c>
      <c r="C14" s="65">
        <v>16.2</v>
      </c>
      <c r="D14" s="35">
        <v>1.6</v>
      </c>
      <c r="E14" s="31">
        <v>135.4</v>
      </c>
      <c r="F14" s="41">
        <v>64.599999999999994</v>
      </c>
      <c r="G14" s="45">
        <v>8.4</v>
      </c>
      <c r="H14" s="41">
        <v>53</v>
      </c>
      <c r="I14" s="31">
        <v>44.2</v>
      </c>
      <c r="J14" s="35">
        <v>38.200000000000003</v>
      </c>
      <c r="K14" s="151">
        <v>134.69999999999999</v>
      </c>
      <c r="L14" s="65">
        <v>17.2</v>
      </c>
      <c r="M14" s="45">
        <v>105.2</v>
      </c>
      <c r="N14" s="41">
        <v>40.200000000000003</v>
      </c>
      <c r="O14" s="41">
        <v>15.8</v>
      </c>
      <c r="P14" s="45">
        <v>3.8</v>
      </c>
      <c r="Q14" s="45">
        <v>4.3</v>
      </c>
      <c r="R14" s="63">
        <v>2.8</v>
      </c>
      <c r="S14" s="63">
        <v>2</v>
      </c>
      <c r="T14" s="45">
        <v>46.4</v>
      </c>
      <c r="U14" s="35">
        <v>29.5</v>
      </c>
      <c r="V14" s="49">
        <v>5.0999999999999996</v>
      </c>
      <c r="W14" s="35">
        <v>30.2</v>
      </c>
      <c r="X14" s="147">
        <v>2.2999999999999998</v>
      </c>
      <c r="Y14" s="67">
        <v>0.3</v>
      </c>
    </row>
    <row r="15" spans="1:25" ht="15.6" customHeight="1" x14ac:dyDescent="0.2">
      <c r="A15" s="128">
        <v>1960</v>
      </c>
      <c r="B15" s="147">
        <v>149.9</v>
      </c>
      <c r="C15" s="65">
        <v>16.3</v>
      </c>
      <c r="D15" s="35">
        <v>1.3</v>
      </c>
      <c r="E15" s="31">
        <v>148.6</v>
      </c>
      <c r="F15" s="41">
        <v>68</v>
      </c>
      <c r="G15" s="45">
        <v>12.2</v>
      </c>
      <c r="H15" s="41">
        <v>56.6</v>
      </c>
      <c r="I15" s="31">
        <v>51.4</v>
      </c>
      <c r="J15" s="35">
        <v>40.6</v>
      </c>
      <c r="K15" s="151">
        <v>156.30000000000001</v>
      </c>
      <c r="L15" s="65">
        <v>17</v>
      </c>
      <c r="M15" s="45">
        <v>118.9</v>
      </c>
      <c r="N15" s="41">
        <v>43.6</v>
      </c>
      <c r="O15" s="41">
        <v>18.100000000000001</v>
      </c>
      <c r="P15" s="45">
        <v>3.3</v>
      </c>
      <c r="Q15" s="45">
        <v>5</v>
      </c>
      <c r="R15" s="63">
        <v>3.3</v>
      </c>
      <c r="S15" s="63">
        <v>2</v>
      </c>
      <c r="T15" s="45">
        <v>53.9</v>
      </c>
      <c r="U15" s="35">
        <v>37.4</v>
      </c>
      <c r="V15" s="49">
        <v>4.4000000000000004</v>
      </c>
      <c r="W15" s="35">
        <v>29.7</v>
      </c>
      <c r="X15" s="147">
        <v>-6.4</v>
      </c>
      <c r="Y15" s="67">
        <v>-0.7</v>
      </c>
    </row>
    <row r="16" spans="1:25" ht="15.6" customHeight="1" x14ac:dyDescent="0.2">
      <c r="A16" s="128">
        <v>1961</v>
      </c>
      <c r="B16" s="147">
        <v>145.9</v>
      </c>
      <c r="C16" s="65">
        <v>14.5</v>
      </c>
      <c r="D16" s="35">
        <v>0.4</v>
      </c>
      <c r="E16" s="31">
        <v>145.5</v>
      </c>
      <c r="F16" s="41">
        <v>70.599999999999994</v>
      </c>
      <c r="G16" s="45">
        <v>13.6</v>
      </c>
      <c r="H16" s="41">
        <v>57.5</v>
      </c>
      <c r="I16" s="31">
        <v>49.5</v>
      </c>
      <c r="J16" s="35">
        <v>38.5</v>
      </c>
      <c r="K16" s="151">
        <v>201.9</v>
      </c>
      <c r="L16" s="65">
        <v>20.100000000000001</v>
      </c>
      <c r="M16" s="45">
        <v>140.19999999999999</v>
      </c>
      <c r="N16" s="41">
        <v>48.4</v>
      </c>
      <c r="O16" s="41">
        <v>21.5</v>
      </c>
      <c r="P16" s="45">
        <v>4.4000000000000004</v>
      </c>
      <c r="Q16" s="45">
        <v>4.0999999999999996</v>
      </c>
      <c r="R16" s="63">
        <v>4.0999999999999996</v>
      </c>
      <c r="S16" s="63">
        <v>2</v>
      </c>
      <c r="T16" s="45">
        <v>66.2</v>
      </c>
      <c r="U16" s="35">
        <v>61.7</v>
      </c>
      <c r="V16" s="49">
        <v>6.7</v>
      </c>
      <c r="W16" s="35">
        <v>5.3</v>
      </c>
      <c r="X16" s="147">
        <v>-56</v>
      </c>
      <c r="Y16" s="67">
        <v>-5.6</v>
      </c>
    </row>
    <row r="17" spans="1:25" ht="15.6" customHeight="1" x14ac:dyDescent="0.2">
      <c r="A17" s="128">
        <v>1962</v>
      </c>
      <c r="B17" s="147">
        <v>183</v>
      </c>
      <c r="C17" s="65">
        <v>17.2</v>
      </c>
      <c r="D17" s="35">
        <v>8.1999999999999993</v>
      </c>
      <c r="E17" s="31">
        <v>174.8</v>
      </c>
      <c r="F17" s="41">
        <v>72.599999999999994</v>
      </c>
      <c r="G17" s="45">
        <v>14.7</v>
      </c>
      <c r="H17" s="41">
        <v>63.3</v>
      </c>
      <c r="I17" s="31">
        <v>61.2</v>
      </c>
      <c r="J17" s="35">
        <v>50.3</v>
      </c>
      <c r="K17" s="151">
        <v>211.9</v>
      </c>
      <c r="L17" s="65">
        <v>20</v>
      </c>
      <c r="M17" s="45">
        <v>154.1</v>
      </c>
      <c r="N17" s="41">
        <v>53.6</v>
      </c>
      <c r="O17" s="41">
        <v>25.4</v>
      </c>
      <c r="P17" s="45">
        <v>6.9</v>
      </c>
      <c r="Q17" s="45">
        <v>5.2</v>
      </c>
      <c r="R17" s="63">
        <v>5.3</v>
      </c>
      <c r="S17" s="63">
        <v>2.4</v>
      </c>
      <c r="T17" s="45">
        <v>69.8</v>
      </c>
      <c r="U17" s="35">
        <v>57.8</v>
      </c>
      <c r="V17" s="49">
        <v>5.8</v>
      </c>
      <c r="W17" s="35">
        <v>20.7</v>
      </c>
      <c r="X17" s="147">
        <v>-28.9</v>
      </c>
      <c r="Y17" s="67">
        <v>-2.7</v>
      </c>
    </row>
    <row r="18" spans="1:25" ht="15.6" customHeight="1" x14ac:dyDescent="0.2">
      <c r="A18" s="128">
        <v>1963</v>
      </c>
      <c r="B18" s="147">
        <v>186.1</v>
      </c>
      <c r="C18" s="65">
        <v>16</v>
      </c>
      <c r="D18" s="35">
        <v>0.7</v>
      </c>
      <c r="E18" s="31">
        <v>185.4</v>
      </c>
      <c r="F18" s="41">
        <v>77.7</v>
      </c>
      <c r="G18" s="45">
        <v>19.5</v>
      </c>
      <c r="H18" s="41">
        <v>69.2</v>
      </c>
      <c r="I18" s="31">
        <v>73.599999999999994</v>
      </c>
      <c r="J18" s="35">
        <v>41.6</v>
      </c>
      <c r="K18" s="151">
        <v>228.5</v>
      </c>
      <c r="L18" s="65">
        <v>19.7</v>
      </c>
      <c r="M18" s="45">
        <v>168.9</v>
      </c>
      <c r="N18" s="41">
        <v>56.9</v>
      </c>
      <c r="O18" s="41">
        <v>31.2</v>
      </c>
      <c r="P18" s="45">
        <v>8</v>
      </c>
      <c r="Q18" s="45">
        <v>5.7</v>
      </c>
      <c r="R18" s="63">
        <v>7.3</v>
      </c>
      <c r="S18" s="63">
        <v>3.8</v>
      </c>
      <c r="T18" s="45">
        <v>73.5</v>
      </c>
      <c r="U18" s="35">
        <v>59.6</v>
      </c>
      <c r="V18" s="49">
        <v>5.4</v>
      </c>
      <c r="W18" s="35">
        <v>16.5</v>
      </c>
      <c r="X18" s="147">
        <v>-42.4</v>
      </c>
      <c r="Y18" s="67">
        <v>-3.6</v>
      </c>
    </row>
    <row r="19" spans="1:25" ht="15.6" customHeight="1" x14ac:dyDescent="0.2">
      <c r="A19" s="25">
        <v>1964</v>
      </c>
      <c r="B19" s="148">
        <v>204.9</v>
      </c>
      <c r="C19" s="59">
        <v>16.8</v>
      </c>
      <c r="D19" s="36">
        <v>2</v>
      </c>
      <c r="E19" s="32">
        <v>202.9</v>
      </c>
      <c r="F19" s="42">
        <v>86.5</v>
      </c>
      <c r="G19" s="46">
        <v>23.5</v>
      </c>
      <c r="H19" s="42">
        <v>81</v>
      </c>
      <c r="I19" s="32">
        <v>82.1</v>
      </c>
      <c r="J19" s="36">
        <v>41.4</v>
      </c>
      <c r="K19" s="152">
        <v>268</v>
      </c>
      <c r="L19" s="59">
        <v>21.7</v>
      </c>
      <c r="M19" s="46">
        <v>189.5</v>
      </c>
      <c r="N19" s="42">
        <v>60.5</v>
      </c>
      <c r="O19" s="42">
        <v>38.700000000000003</v>
      </c>
      <c r="P19" s="46">
        <v>11.7</v>
      </c>
      <c r="Q19" s="46">
        <v>6.4</v>
      </c>
      <c r="R19" s="46">
        <v>8.3000000000000007</v>
      </c>
      <c r="S19" s="46">
        <v>4.8</v>
      </c>
      <c r="T19" s="46">
        <v>82</v>
      </c>
      <c r="U19" s="36">
        <v>78.5</v>
      </c>
      <c r="V19" s="50">
        <v>6.4</v>
      </c>
      <c r="W19" s="36">
        <v>13.4</v>
      </c>
      <c r="X19" s="148">
        <v>-63.4</v>
      </c>
      <c r="Y19" s="94">
        <v>-5.2</v>
      </c>
    </row>
    <row r="20" spans="1:25" ht="15.6" customHeight="1" x14ac:dyDescent="0.2">
      <c r="A20" s="25">
        <v>1965</v>
      </c>
      <c r="B20" s="148">
        <v>232.4</v>
      </c>
      <c r="C20" s="59">
        <v>18.399999999999999</v>
      </c>
      <c r="D20" s="36">
        <v>26.2</v>
      </c>
      <c r="E20" s="32">
        <v>206.2</v>
      </c>
      <c r="F20" s="42">
        <v>85.3</v>
      </c>
      <c r="G20" s="46">
        <v>24.1</v>
      </c>
      <c r="H20" s="42">
        <v>75.400000000000006</v>
      </c>
      <c r="I20" s="32">
        <v>85.9</v>
      </c>
      <c r="J20" s="36">
        <v>44.9</v>
      </c>
      <c r="K20" s="152">
        <v>250.7</v>
      </c>
      <c r="L20" s="59">
        <v>19.899999999999999</v>
      </c>
      <c r="M20" s="46">
        <v>193.1</v>
      </c>
      <c r="N20" s="42">
        <v>63.5</v>
      </c>
      <c r="O20" s="42">
        <v>35.299999999999997</v>
      </c>
      <c r="P20" s="46">
        <v>7</v>
      </c>
      <c r="Q20" s="46">
        <v>6.6</v>
      </c>
      <c r="R20" s="46">
        <v>11.4</v>
      </c>
      <c r="S20" s="46">
        <v>5.7</v>
      </c>
      <c r="T20" s="46">
        <v>82.9</v>
      </c>
      <c r="U20" s="36">
        <v>57.6</v>
      </c>
      <c r="V20" s="50">
        <v>4.8</v>
      </c>
      <c r="W20" s="36">
        <v>13.1</v>
      </c>
      <c r="X20" s="148">
        <v>-18.3</v>
      </c>
      <c r="Y20" s="94">
        <v>-1.4</v>
      </c>
    </row>
    <row r="21" spans="1:25" ht="15.6" customHeight="1" x14ac:dyDescent="0.2">
      <c r="A21" s="25">
        <v>1966</v>
      </c>
      <c r="B21" s="148">
        <v>228.4</v>
      </c>
      <c r="C21" s="59">
        <v>18.399999999999999</v>
      </c>
      <c r="D21" s="36">
        <v>14</v>
      </c>
      <c r="E21" s="32">
        <v>214.4</v>
      </c>
      <c r="F21" s="42">
        <v>85.2</v>
      </c>
      <c r="G21" s="46">
        <v>27.8</v>
      </c>
      <c r="H21" s="42">
        <v>76.8</v>
      </c>
      <c r="I21" s="32">
        <v>87.1</v>
      </c>
      <c r="J21" s="36">
        <v>50.5</v>
      </c>
      <c r="K21" s="152">
        <v>266.5</v>
      </c>
      <c r="L21" s="59">
        <v>21.6</v>
      </c>
      <c r="M21" s="46">
        <v>203.6</v>
      </c>
      <c r="N21" s="42">
        <v>83.3</v>
      </c>
      <c r="O21" s="42">
        <v>42.5</v>
      </c>
      <c r="P21" s="46">
        <v>14</v>
      </c>
      <c r="Q21" s="46">
        <v>7.5</v>
      </c>
      <c r="R21" s="46">
        <v>12</v>
      </c>
      <c r="S21" s="46">
        <v>6</v>
      </c>
      <c r="T21" s="46">
        <v>65.8</v>
      </c>
      <c r="U21" s="36">
        <v>62.9</v>
      </c>
      <c r="V21" s="50">
        <v>4.9000000000000004</v>
      </c>
      <c r="W21" s="36">
        <v>10.8</v>
      </c>
      <c r="X21" s="148">
        <v>-38.1</v>
      </c>
      <c r="Y21" s="94">
        <v>-3.1</v>
      </c>
    </row>
    <row r="22" spans="1:25" ht="15.6" customHeight="1" x14ac:dyDescent="0.2">
      <c r="A22" s="25">
        <v>1967</v>
      </c>
      <c r="B22" s="148">
        <v>230.4</v>
      </c>
      <c r="C22" s="59">
        <v>17.3</v>
      </c>
      <c r="D22" s="36">
        <v>3.6</v>
      </c>
      <c r="E22" s="32">
        <v>226.8</v>
      </c>
      <c r="F22" s="42">
        <v>88.2</v>
      </c>
      <c r="G22" s="46">
        <v>28</v>
      </c>
      <c r="H22" s="42">
        <v>86.5</v>
      </c>
      <c r="I22" s="32">
        <v>85.3</v>
      </c>
      <c r="J22" s="36">
        <v>55</v>
      </c>
      <c r="K22" s="152">
        <v>271</v>
      </c>
      <c r="L22" s="59">
        <v>20.5</v>
      </c>
      <c r="M22" s="46">
        <v>216.6</v>
      </c>
      <c r="N22" s="42">
        <v>89</v>
      </c>
      <c r="O22" s="42">
        <v>38.200000000000003</v>
      </c>
      <c r="P22" s="46">
        <v>10</v>
      </c>
      <c r="Q22" s="46">
        <v>9.3000000000000007</v>
      </c>
      <c r="R22" s="46">
        <v>13.3</v>
      </c>
      <c r="S22" s="46">
        <v>5.9</v>
      </c>
      <c r="T22" s="46">
        <v>76.099999999999994</v>
      </c>
      <c r="U22" s="36">
        <v>54.4</v>
      </c>
      <c r="V22" s="50">
        <v>4.3</v>
      </c>
      <c r="W22" s="36">
        <v>10.199999999999999</v>
      </c>
      <c r="X22" s="148">
        <v>-40.6</v>
      </c>
      <c r="Y22" s="94">
        <v>-3.1</v>
      </c>
    </row>
    <row r="23" spans="1:25" ht="15.6" customHeight="1" x14ac:dyDescent="0.2">
      <c r="A23" s="25">
        <v>1968</v>
      </c>
      <c r="B23" s="148">
        <v>284</v>
      </c>
      <c r="C23" s="59">
        <v>18.7</v>
      </c>
      <c r="D23" s="36">
        <v>16.100000000000001</v>
      </c>
      <c r="E23" s="32">
        <v>267.89999999999998</v>
      </c>
      <c r="F23" s="42">
        <v>109.8</v>
      </c>
      <c r="G23" s="46">
        <v>28.6</v>
      </c>
      <c r="H23" s="42">
        <v>99.4</v>
      </c>
      <c r="I23" s="32">
        <v>100.4</v>
      </c>
      <c r="J23" s="36">
        <v>68.099999999999994</v>
      </c>
      <c r="K23" s="152">
        <v>304.8</v>
      </c>
      <c r="L23" s="59">
        <v>21.1</v>
      </c>
      <c r="M23" s="46">
        <v>232.4</v>
      </c>
      <c r="N23" s="42">
        <v>95.3</v>
      </c>
      <c r="O23" s="42">
        <v>36.799999999999997</v>
      </c>
      <c r="P23" s="46">
        <v>8.8000000000000007</v>
      </c>
      <c r="Q23" s="46">
        <v>10.6</v>
      </c>
      <c r="R23" s="46">
        <v>16.600000000000001</v>
      </c>
      <c r="S23" s="46">
        <v>6.6</v>
      </c>
      <c r="T23" s="46">
        <v>83.7</v>
      </c>
      <c r="U23" s="36">
        <v>72.400000000000006</v>
      </c>
      <c r="V23" s="50">
        <v>4.5999999999999996</v>
      </c>
      <c r="W23" s="36">
        <v>35.5</v>
      </c>
      <c r="X23" s="148">
        <v>-20.8</v>
      </c>
      <c r="Y23" s="94">
        <v>-1.4</v>
      </c>
    </row>
    <row r="24" spans="1:25" ht="15.6" customHeight="1" x14ac:dyDescent="0.2">
      <c r="A24" s="25">
        <v>1969</v>
      </c>
      <c r="B24" s="148">
        <v>308.3</v>
      </c>
      <c r="C24" s="59">
        <v>19.8</v>
      </c>
      <c r="D24" s="36">
        <v>4.7</v>
      </c>
      <c r="E24" s="32">
        <v>303.60000000000002</v>
      </c>
      <c r="F24" s="42">
        <v>108.5</v>
      </c>
      <c r="G24" s="46">
        <v>30.6</v>
      </c>
      <c r="H24" s="42">
        <v>126</v>
      </c>
      <c r="I24" s="32">
        <v>112.1</v>
      </c>
      <c r="J24" s="36">
        <v>65.5</v>
      </c>
      <c r="K24" s="152">
        <v>325.7</v>
      </c>
      <c r="L24" s="59">
        <v>20.9</v>
      </c>
      <c r="M24" s="46">
        <v>254.8</v>
      </c>
      <c r="N24" s="42">
        <v>100.6</v>
      </c>
      <c r="O24" s="42">
        <v>45.2</v>
      </c>
      <c r="P24" s="46">
        <v>13.7</v>
      </c>
      <c r="Q24" s="46">
        <v>12</v>
      </c>
      <c r="R24" s="46">
        <v>19.600000000000001</v>
      </c>
      <c r="S24" s="46">
        <v>8.3000000000000007</v>
      </c>
      <c r="T24" s="46">
        <v>89.4</v>
      </c>
      <c r="U24" s="36">
        <v>70.900000000000006</v>
      </c>
      <c r="V24" s="50">
        <v>4.9000000000000004</v>
      </c>
      <c r="W24" s="36">
        <v>48.8</v>
      </c>
      <c r="X24" s="148">
        <v>-17.399999999999999</v>
      </c>
      <c r="Y24" s="94">
        <v>-1.1000000000000001</v>
      </c>
    </row>
    <row r="25" spans="1:25" ht="15.6" customHeight="1" x14ac:dyDescent="0.2">
      <c r="A25" s="25">
        <v>1970</v>
      </c>
      <c r="B25" s="148">
        <v>317.5</v>
      </c>
      <c r="C25" s="59">
        <v>19.3</v>
      </c>
      <c r="D25" s="36">
        <v>4.3</v>
      </c>
      <c r="E25" s="32">
        <v>313.2</v>
      </c>
      <c r="F25" s="42">
        <v>112.7</v>
      </c>
      <c r="G25" s="46">
        <v>39.9</v>
      </c>
      <c r="H25" s="42">
        <v>122.6</v>
      </c>
      <c r="I25" s="32">
        <v>124.2</v>
      </c>
      <c r="J25" s="36">
        <v>66.400000000000006</v>
      </c>
      <c r="K25" s="152">
        <v>390.1</v>
      </c>
      <c r="L25" s="59">
        <v>23.9</v>
      </c>
      <c r="M25" s="46">
        <v>280.39999999999998</v>
      </c>
      <c r="N25" s="42">
        <v>110.4</v>
      </c>
      <c r="O25" s="42">
        <v>52.5</v>
      </c>
      <c r="P25" s="46">
        <v>13.2</v>
      </c>
      <c r="Q25" s="46">
        <v>11.9</v>
      </c>
      <c r="R25" s="46">
        <v>21.5</v>
      </c>
      <c r="S25" s="46">
        <v>8.6999999999999993</v>
      </c>
      <c r="T25" s="46">
        <v>96</v>
      </c>
      <c r="U25" s="36">
        <v>109.7</v>
      </c>
      <c r="V25" s="50">
        <v>7.1</v>
      </c>
      <c r="W25" s="36">
        <v>32.799999999999997</v>
      </c>
      <c r="X25" s="148">
        <v>-72.599999999999994</v>
      </c>
      <c r="Y25" s="94">
        <v>-4.4000000000000004</v>
      </c>
    </row>
    <row r="26" spans="1:25" ht="15.6" customHeight="1" x14ac:dyDescent="0.2">
      <c r="A26" s="25">
        <v>1971</v>
      </c>
      <c r="B26" s="148">
        <v>351.9</v>
      </c>
      <c r="C26" s="59">
        <v>19.899999999999999</v>
      </c>
      <c r="D26" s="36">
        <v>10</v>
      </c>
      <c r="E26" s="32">
        <v>341.9</v>
      </c>
      <c r="F26" s="42">
        <v>138.4</v>
      </c>
      <c r="G26" s="46">
        <v>52.2</v>
      </c>
      <c r="H26" s="42">
        <v>134</v>
      </c>
      <c r="I26" s="32">
        <v>138.69999999999999</v>
      </c>
      <c r="J26" s="36">
        <v>69.2</v>
      </c>
      <c r="K26" s="152">
        <v>465.1</v>
      </c>
      <c r="L26" s="59">
        <v>26.3</v>
      </c>
      <c r="M26" s="46">
        <v>348</v>
      </c>
      <c r="N26" s="42">
        <v>158.80000000000001</v>
      </c>
      <c r="O26" s="42">
        <v>57</v>
      </c>
      <c r="P26" s="46">
        <v>14.4</v>
      </c>
      <c r="Q26" s="46">
        <v>13.7</v>
      </c>
      <c r="R26" s="46">
        <v>23.6</v>
      </c>
      <c r="S26" s="46">
        <v>8.5</v>
      </c>
      <c r="T26" s="46">
        <v>108.6</v>
      </c>
      <c r="U26" s="36">
        <v>117.1</v>
      </c>
      <c r="V26" s="50">
        <v>6.9</v>
      </c>
      <c r="W26" s="36">
        <v>-6.1</v>
      </c>
      <c r="X26" s="148">
        <v>-113.2</v>
      </c>
      <c r="Y26" s="94">
        <v>-6.4</v>
      </c>
    </row>
    <row r="27" spans="1:25" ht="15.6" customHeight="1" x14ac:dyDescent="0.2">
      <c r="A27" s="25">
        <v>1972</v>
      </c>
      <c r="B27" s="148">
        <v>403</v>
      </c>
      <c r="C27" s="59">
        <v>19.399999999999999</v>
      </c>
      <c r="D27" s="36">
        <v>4.7</v>
      </c>
      <c r="E27" s="32">
        <v>398.3</v>
      </c>
      <c r="F27" s="42">
        <v>148.19999999999999</v>
      </c>
      <c r="G27" s="46">
        <v>69</v>
      </c>
      <c r="H27" s="42">
        <v>159.6</v>
      </c>
      <c r="I27" s="32">
        <v>170.6</v>
      </c>
      <c r="J27" s="36">
        <v>68.099999999999994</v>
      </c>
      <c r="K27" s="152">
        <v>538.29999999999995</v>
      </c>
      <c r="L27" s="59">
        <v>26.6</v>
      </c>
      <c r="M27" s="46">
        <v>418.4</v>
      </c>
      <c r="N27" s="42">
        <v>174.7</v>
      </c>
      <c r="O27" s="42">
        <v>73</v>
      </c>
      <c r="P27" s="46">
        <v>19.100000000000001</v>
      </c>
      <c r="Q27" s="46">
        <v>18.2</v>
      </c>
      <c r="R27" s="46">
        <v>29.7</v>
      </c>
      <c r="S27" s="46">
        <v>10.6</v>
      </c>
      <c r="T27" s="46">
        <v>141</v>
      </c>
      <c r="U27" s="36">
        <v>119.9</v>
      </c>
      <c r="V27" s="50">
        <v>6.9</v>
      </c>
      <c r="W27" s="36">
        <v>-20.100000000000001</v>
      </c>
      <c r="X27" s="148">
        <v>-135.30000000000001</v>
      </c>
      <c r="Y27" s="94">
        <v>-6.5</v>
      </c>
    </row>
    <row r="28" spans="1:25" ht="15.6" customHeight="1" x14ac:dyDescent="0.2">
      <c r="A28" s="25">
        <v>1973</v>
      </c>
      <c r="B28" s="148">
        <v>481.1</v>
      </c>
      <c r="C28" s="59">
        <v>18.7</v>
      </c>
      <c r="D28" s="36">
        <v>4.2</v>
      </c>
      <c r="E28" s="32">
        <v>476.9</v>
      </c>
      <c r="F28" s="42">
        <v>197.3</v>
      </c>
      <c r="G28" s="46">
        <v>89.5</v>
      </c>
      <c r="H28" s="42">
        <v>202</v>
      </c>
      <c r="I28" s="32">
        <v>184.9</v>
      </c>
      <c r="J28" s="36">
        <v>90</v>
      </c>
      <c r="K28" s="152">
        <v>556.20000000000005</v>
      </c>
      <c r="L28" s="59">
        <v>22.4</v>
      </c>
      <c r="M28" s="46">
        <v>447.7</v>
      </c>
      <c r="N28" s="42">
        <v>227.4</v>
      </c>
      <c r="O28" s="42">
        <v>114.5</v>
      </c>
      <c r="P28" s="46">
        <v>19.3</v>
      </c>
      <c r="Q28" s="46">
        <v>19.8</v>
      </c>
      <c r="R28" s="46">
        <v>34.5</v>
      </c>
      <c r="S28" s="46">
        <v>12.9</v>
      </c>
      <c r="T28" s="46">
        <v>71.3</v>
      </c>
      <c r="U28" s="36">
        <v>108.5</v>
      </c>
      <c r="V28" s="50">
        <v>5</v>
      </c>
      <c r="W28" s="36">
        <v>29.2</v>
      </c>
      <c r="X28" s="148">
        <v>-75.099999999999994</v>
      </c>
      <c r="Y28" s="94">
        <v>-2.9</v>
      </c>
    </row>
    <row r="29" spans="1:25" ht="15.6" customHeight="1" x14ac:dyDescent="0.2">
      <c r="A29" s="25">
        <v>1974</v>
      </c>
      <c r="B29" s="148">
        <v>1300.8</v>
      </c>
      <c r="C29" s="59">
        <v>31</v>
      </c>
      <c r="D29" s="36">
        <v>83.6</v>
      </c>
      <c r="E29" s="32">
        <v>1217.2</v>
      </c>
      <c r="F29" s="42">
        <v>889.1</v>
      </c>
      <c r="G29" s="46">
        <v>106.6</v>
      </c>
      <c r="H29" s="42">
        <v>828.7</v>
      </c>
      <c r="I29" s="32">
        <v>188.1</v>
      </c>
      <c r="J29" s="36">
        <v>200.4</v>
      </c>
      <c r="K29" s="152">
        <v>957.9</v>
      </c>
      <c r="L29" s="59">
        <v>22.8</v>
      </c>
      <c r="M29" s="46">
        <v>670.8</v>
      </c>
      <c r="N29" s="42">
        <v>343</v>
      </c>
      <c r="O29" s="42">
        <v>189.3</v>
      </c>
      <c r="P29" s="46">
        <v>54.3</v>
      </c>
      <c r="Q29" s="46">
        <v>20.8</v>
      </c>
      <c r="R29" s="46">
        <v>51.2</v>
      </c>
      <c r="S29" s="46">
        <v>25.4</v>
      </c>
      <c r="T29" s="46">
        <v>86.9</v>
      </c>
      <c r="U29" s="36">
        <v>287.5</v>
      </c>
      <c r="V29" s="50">
        <v>6.9</v>
      </c>
      <c r="W29" s="36">
        <v>546.4</v>
      </c>
      <c r="X29" s="148">
        <v>342.9</v>
      </c>
      <c r="Y29" s="94">
        <v>8.1999999999999993</v>
      </c>
    </row>
    <row r="30" spans="1:25" ht="15.6" customHeight="1" x14ac:dyDescent="0.2">
      <c r="A30" s="25">
        <v>1975</v>
      </c>
      <c r="B30" s="148">
        <v>1715.1</v>
      </c>
      <c r="C30" s="59">
        <v>32.4</v>
      </c>
      <c r="D30" s="36">
        <v>34.799999999999997</v>
      </c>
      <c r="E30" s="32">
        <v>1680.3</v>
      </c>
      <c r="F30" s="42">
        <v>1254.8</v>
      </c>
      <c r="G30" s="46">
        <v>141.5</v>
      </c>
      <c r="H30" s="42">
        <v>1182.3</v>
      </c>
      <c r="I30" s="32">
        <v>237.1</v>
      </c>
      <c r="J30" s="36">
        <v>260.7</v>
      </c>
      <c r="K30" s="152">
        <v>1201.0999999999999</v>
      </c>
      <c r="L30" s="59">
        <v>22.7</v>
      </c>
      <c r="M30" s="46">
        <v>847.6</v>
      </c>
      <c r="N30" s="42">
        <v>374.1</v>
      </c>
      <c r="O30" s="42">
        <v>252.8</v>
      </c>
      <c r="P30" s="46">
        <v>75.400000000000006</v>
      </c>
      <c r="Q30" s="46">
        <v>31.1</v>
      </c>
      <c r="R30" s="46">
        <v>47</v>
      </c>
      <c r="S30" s="46">
        <v>19.7</v>
      </c>
      <c r="T30" s="46">
        <v>173.7</v>
      </c>
      <c r="U30" s="36">
        <v>353.5</v>
      </c>
      <c r="V30" s="50">
        <v>6.7</v>
      </c>
      <c r="W30" s="36">
        <v>832.7</v>
      </c>
      <c r="X30" s="148">
        <v>514</v>
      </c>
      <c r="Y30" s="94">
        <v>9.6999999999999993</v>
      </c>
    </row>
    <row r="31" spans="1:25" ht="15.6" customHeight="1" x14ac:dyDescent="0.2">
      <c r="A31" s="25">
        <v>1976</v>
      </c>
      <c r="B31" s="148">
        <v>2131.5</v>
      </c>
      <c r="C31" s="59">
        <v>35</v>
      </c>
      <c r="D31" s="36">
        <v>6.5</v>
      </c>
      <c r="E31" s="32">
        <v>2125</v>
      </c>
      <c r="F31" s="42">
        <v>1447.8</v>
      </c>
      <c r="G31" s="46">
        <v>202.7</v>
      </c>
      <c r="H31" s="42">
        <v>1378.4</v>
      </c>
      <c r="I31" s="32">
        <v>311.39999999999998</v>
      </c>
      <c r="J31" s="36">
        <v>435.2</v>
      </c>
      <c r="K31" s="152">
        <v>1870.9</v>
      </c>
      <c r="L31" s="59">
        <v>30.7</v>
      </c>
      <c r="M31" s="46">
        <v>1065.8</v>
      </c>
      <c r="N31" s="42">
        <v>469.3</v>
      </c>
      <c r="O31" s="42">
        <v>278.89999999999998</v>
      </c>
      <c r="P31" s="46">
        <v>94.3</v>
      </c>
      <c r="Q31" s="46">
        <v>38.700000000000003</v>
      </c>
      <c r="R31" s="46">
        <v>43.5</v>
      </c>
      <c r="S31" s="46">
        <v>13.9</v>
      </c>
      <c r="T31" s="46">
        <v>274.10000000000002</v>
      </c>
      <c r="U31" s="36">
        <v>805.1</v>
      </c>
      <c r="V31" s="50">
        <v>13.2</v>
      </c>
      <c r="W31" s="36">
        <v>1059.2</v>
      </c>
      <c r="X31" s="148">
        <v>260.60000000000002</v>
      </c>
      <c r="Y31" s="94">
        <v>4.3</v>
      </c>
    </row>
    <row r="32" spans="1:25" ht="15.6" customHeight="1" x14ac:dyDescent="0.2">
      <c r="A32" s="25">
        <v>1977</v>
      </c>
      <c r="B32" s="148">
        <v>2755.1</v>
      </c>
      <c r="C32" s="59">
        <v>36.6</v>
      </c>
      <c r="D32" s="36">
        <v>6</v>
      </c>
      <c r="E32" s="32">
        <v>2749.1</v>
      </c>
      <c r="F32" s="42">
        <v>1770.5</v>
      </c>
      <c r="G32" s="46">
        <v>240.8</v>
      </c>
      <c r="H32" s="42">
        <v>1837.8</v>
      </c>
      <c r="I32" s="32">
        <v>456.1</v>
      </c>
      <c r="J32" s="36">
        <v>455.2</v>
      </c>
      <c r="K32" s="152">
        <v>2256.9</v>
      </c>
      <c r="L32" s="59">
        <v>30</v>
      </c>
      <c r="M32" s="46">
        <v>1277.8</v>
      </c>
      <c r="N32" s="42">
        <v>614.6</v>
      </c>
      <c r="O32" s="42">
        <v>331.8</v>
      </c>
      <c r="P32" s="46">
        <v>133.5</v>
      </c>
      <c r="Q32" s="46">
        <v>42.2</v>
      </c>
      <c r="R32" s="46">
        <v>42.6</v>
      </c>
      <c r="S32" s="46">
        <v>9.4</v>
      </c>
      <c r="T32" s="46">
        <v>288.8</v>
      </c>
      <c r="U32" s="36">
        <v>979.1</v>
      </c>
      <c r="V32" s="50">
        <v>13</v>
      </c>
      <c r="W32" s="36">
        <v>1471.3</v>
      </c>
      <c r="X32" s="148">
        <v>498.2</v>
      </c>
      <c r="Y32" s="94">
        <v>6.6</v>
      </c>
    </row>
    <row r="33" spans="1:25" ht="15.6" customHeight="1" x14ac:dyDescent="0.2">
      <c r="A33" s="25">
        <v>1978</v>
      </c>
      <c r="B33" s="148">
        <v>2772.2</v>
      </c>
      <c r="C33" s="59">
        <v>32.4</v>
      </c>
      <c r="D33" s="36">
        <v>2.5</v>
      </c>
      <c r="E33" s="32">
        <v>2769.7</v>
      </c>
      <c r="F33" s="42">
        <v>1733.5</v>
      </c>
      <c r="G33" s="46">
        <v>276</v>
      </c>
      <c r="H33" s="42">
        <v>1833</v>
      </c>
      <c r="I33" s="32">
        <v>461.8</v>
      </c>
      <c r="J33" s="36">
        <v>474.9</v>
      </c>
      <c r="K33" s="152">
        <v>2892.6</v>
      </c>
      <c r="L33" s="59">
        <v>33.799999999999997</v>
      </c>
      <c r="M33" s="46">
        <v>1611.2</v>
      </c>
      <c r="N33" s="42">
        <v>737.9</v>
      </c>
      <c r="O33" s="42">
        <v>391.2</v>
      </c>
      <c r="P33" s="46">
        <v>156</v>
      </c>
      <c r="Q33" s="46">
        <v>58.1</v>
      </c>
      <c r="R33" s="46">
        <v>80.3</v>
      </c>
      <c r="S33" s="46">
        <v>45</v>
      </c>
      <c r="T33" s="46">
        <v>401.8</v>
      </c>
      <c r="U33" s="36">
        <v>1281.4000000000001</v>
      </c>
      <c r="V33" s="50">
        <v>15</v>
      </c>
      <c r="W33" s="36">
        <v>1158.5</v>
      </c>
      <c r="X33" s="148">
        <v>-120.4</v>
      </c>
      <c r="Y33" s="94">
        <v>-1.4</v>
      </c>
    </row>
    <row r="34" spans="1:25" ht="15.6" customHeight="1" x14ac:dyDescent="0.2">
      <c r="A34" s="25">
        <v>1979</v>
      </c>
      <c r="B34" s="148">
        <v>3643.8</v>
      </c>
      <c r="C34" s="59">
        <v>33</v>
      </c>
      <c r="D34" s="36">
        <v>0.1</v>
      </c>
      <c r="E34" s="32">
        <v>3643.7</v>
      </c>
      <c r="F34" s="42">
        <v>2371.1</v>
      </c>
      <c r="G34" s="46">
        <v>453.2</v>
      </c>
      <c r="H34" s="42">
        <v>2488.1</v>
      </c>
      <c r="I34" s="32">
        <v>533</v>
      </c>
      <c r="J34" s="36">
        <v>622.6</v>
      </c>
      <c r="K34" s="152">
        <v>4190.8</v>
      </c>
      <c r="L34" s="59">
        <v>37.9</v>
      </c>
      <c r="M34" s="46">
        <v>2504.6</v>
      </c>
      <c r="N34" s="42">
        <v>1039.4000000000001</v>
      </c>
      <c r="O34" s="42">
        <v>372.9</v>
      </c>
      <c r="P34" s="46">
        <v>320</v>
      </c>
      <c r="Q34" s="46">
        <v>67.2</v>
      </c>
      <c r="R34" s="46">
        <v>125.7</v>
      </c>
      <c r="S34" s="46">
        <v>87.3</v>
      </c>
      <c r="T34" s="46">
        <v>966.6</v>
      </c>
      <c r="U34" s="36">
        <v>1686.2</v>
      </c>
      <c r="V34" s="50">
        <v>14.8</v>
      </c>
      <c r="W34" s="36">
        <v>1139.0999999999999</v>
      </c>
      <c r="X34" s="148">
        <v>-547</v>
      </c>
      <c r="Y34" s="94">
        <v>-5</v>
      </c>
    </row>
    <row r="35" spans="1:25" ht="15.6" customHeight="1" x14ac:dyDescent="0.2">
      <c r="A35" s="25">
        <v>1980</v>
      </c>
      <c r="B35" s="148">
        <v>5819.4</v>
      </c>
      <c r="C35" s="59">
        <v>38.9</v>
      </c>
      <c r="D35" s="36">
        <v>24</v>
      </c>
      <c r="E35" s="32">
        <v>5795.4</v>
      </c>
      <c r="F35" s="42">
        <v>4136.5</v>
      </c>
      <c r="G35" s="46">
        <v>657.2</v>
      </c>
      <c r="H35" s="42">
        <v>4244.3999999999996</v>
      </c>
      <c r="I35" s="32">
        <v>720.6</v>
      </c>
      <c r="J35" s="36">
        <v>830.4</v>
      </c>
      <c r="K35" s="152">
        <v>5466.1</v>
      </c>
      <c r="L35" s="59">
        <v>36.5</v>
      </c>
      <c r="M35" s="46">
        <v>3075</v>
      </c>
      <c r="N35" s="42">
        <v>1213.5</v>
      </c>
      <c r="O35" s="42">
        <v>940.3</v>
      </c>
      <c r="P35" s="46">
        <v>347.9</v>
      </c>
      <c r="Q35" s="46">
        <v>76.5</v>
      </c>
      <c r="R35" s="46">
        <v>125</v>
      </c>
      <c r="S35" s="46">
        <v>83.5</v>
      </c>
      <c r="T35" s="46">
        <v>796.2</v>
      </c>
      <c r="U35" s="36">
        <v>2391.3000000000002</v>
      </c>
      <c r="V35" s="50">
        <v>16</v>
      </c>
      <c r="W35" s="36">
        <v>2720.4</v>
      </c>
      <c r="X35" s="148">
        <v>353.3</v>
      </c>
      <c r="Y35" s="94">
        <v>2.4</v>
      </c>
    </row>
    <row r="36" spans="1:25" ht="15.6" customHeight="1" x14ac:dyDescent="0.2">
      <c r="A36" s="25">
        <v>1981</v>
      </c>
      <c r="B36" s="148">
        <v>6671.8</v>
      </c>
      <c r="C36" s="59">
        <v>40.6</v>
      </c>
      <c r="D36" s="36">
        <v>43.3</v>
      </c>
      <c r="E36" s="32">
        <v>6628.5</v>
      </c>
      <c r="F36" s="42">
        <v>4253</v>
      </c>
      <c r="G36" s="46">
        <v>861.2</v>
      </c>
      <c r="H36" s="42">
        <v>4892.7</v>
      </c>
      <c r="I36" s="32">
        <v>810.4</v>
      </c>
      <c r="J36" s="36">
        <v>925.4</v>
      </c>
      <c r="K36" s="152">
        <v>6674.9</v>
      </c>
      <c r="L36" s="59">
        <v>40.6</v>
      </c>
      <c r="M36" s="46">
        <v>3493.8</v>
      </c>
      <c r="N36" s="42">
        <v>1342.6</v>
      </c>
      <c r="O36" s="42">
        <v>1738.8</v>
      </c>
      <c r="P36" s="46">
        <v>393.7</v>
      </c>
      <c r="Q36" s="46">
        <v>100.5</v>
      </c>
      <c r="R36" s="46">
        <v>179.4</v>
      </c>
      <c r="S36" s="46">
        <v>134.69999999999999</v>
      </c>
      <c r="T36" s="46">
        <v>233</v>
      </c>
      <c r="U36" s="36">
        <v>3181.1</v>
      </c>
      <c r="V36" s="50">
        <v>19.399999999999999</v>
      </c>
      <c r="W36" s="36">
        <v>3134.7</v>
      </c>
      <c r="X36" s="148">
        <v>-3.6</v>
      </c>
      <c r="Y36" s="94">
        <v>1</v>
      </c>
    </row>
    <row r="37" spans="1:25" ht="15.6" customHeight="1" x14ac:dyDescent="0.2">
      <c r="A37" s="25">
        <v>1982</v>
      </c>
      <c r="B37" s="148">
        <v>6705.5</v>
      </c>
      <c r="C37" s="59">
        <v>35</v>
      </c>
      <c r="D37" s="36">
        <v>18.7</v>
      </c>
      <c r="E37" s="32">
        <v>6686.8</v>
      </c>
      <c r="F37" s="42">
        <v>3274.2</v>
      </c>
      <c r="G37" s="46">
        <v>1520.9</v>
      </c>
      <c r="H37" s="42">
        <v>4828.3999999999996</v>
      </c>
      <c r="I37" s="32">
        <v>949.7</v>
      </c>
      <c r="J37" s="36">
        <v>908.7</v>
      </c>
      <c r="K37" s="152">
        <v>9477.1</v>
      </c>
      <c r="L37" s="59">
        <v>49.4</v>
      </c>
      <c r="M37" s="46">
        <v>5893.5</v>
      </c>
      <c r="N37" s="42">
        <v>2970.6</v>
      </c>
      <c r="O37" s="42">
        <v>2510.9</v>
      </c>
      <c r="P37" s="46">
        <v>603.79999999999995</v>
      </c>
      <c r="Q37" s="46">
        <v>142.80000000000001</v>
      </c>
      <c r="R37" s="46">
        <v>160.6</v>
      </c>
      <c r="S37" s="46">
        <v>117.4</v>
      </c>
      <c r="T37" s="46">
        <v>251.4</v>
      </c>
      <c r="U37" s="36">
        <v>3583.6</v>
      </c>
      <c r="V37" s="50">
        <v>18.7</v>
      </c>
      <c r="W37" s="36">
        <v>793.3</v>
      </c>
      <c r="X37" s="148">
        <v>-2771.6</v>
      </c>
      <c r="Y37" s="94">
        <v>14.5</v>
      </c>
    </row>
    <row r="38" spans="1:25" ht="15.6" customHeight="1" x14ac:dyDescent="0.2">
      <c r="A38" s="25">
        <v>1983</v>
      </c>
      <c r="B38" s="148">
        <v>6322.8</v>
      </c>
      <c r="C38" s="59">
        <v>33.799999999999997</v>
      </c>
      <c r="D38" s="38">
        <v>0</v>
      </c>
      <c r="E38" s="32">
        <v>6322.8</v>
      </c>
      <c r="F38" s="42">
        <v>2461.4</v>
      </c>
      <c r="G38" s="46">
        <v>1604.9</v>
      </c>
      <c r="H38" s="42">
        <v>4234.6000000000004</v>
      </c>
      <c r="I38" s="32">
        <v>1110.9000000000001</v>
      </c>
      <c r="J38" s="36">
        <v>977.3</v>
      </c>
      <c r="K38" s="152">
        <v>8782.9</v>
      </c>
      <c r="L38" s="59">
        <v>46.9</v>
      </c>
      <c r="M38" s="46">
        <v>6242.9</v>
      </c>
      <c r="N38" s="42">
        <v>2698.9</v>
      </c>
      <c r="O38" s="42">
        <v>2960.9</v>
      </c>
      <c r="P38" s="46">
        <v>790.8</v>
      </c>
      <c r="Q38" s="46">
        <v>186.1</v>
      </c>
      <c r="R38" s="46">
        <v>197.1</v>
      </c>
      <c r="S38" s="46">
        <v>157.69999999999999</v>
      </c>
      <c r="T38" s="46">
        <v>386</v>
      </c>
      <c r="U38" s="36">
        <v>2540</v>
      </c>
      <c r="V38" s="50">
        <v>13.6</v>
      </c>
      <c r="W38" s="36">
        <v>79.900000000000006</v>
      </c>
      <c r="X38" s="148">
        <v>-2460.1</v>
      </c>
      <c r="Y38" s="94">
        <v>-13.1</v>
      </c>
    </row>
    <row r="39" spans="1:25" ht="15.6" customHeight="1" x14ac:dyDescent="0.2">
      <c r="A39" s="25">
        <v>1984</v>
      </c>
      <c r="B39" s="148">
        <v>6551.7</v>
      </c>
      <c r="C39" s="59">
        <v>34.799999999999997</v>
      </c>
      <c r="D39" s="36">
        <v>3.3</v>
      </c>
      <c r="E39" s="32">
        <v>6548.4</v>
      </c>
      <c r="F39" s="42">
        <v>2759.7</v>
      </c>
      <c r="G39" s="46">
        <v>1517.5</v>
      </c>
      <c r="H39" s="42">
        <v>4397.8999999999996</v>
      </c>
      <c r="I39" s="32">
        <v>1272.9000000000001</v>
      </c>
      <c r="J39" s="36">
        <v>877.6</v>
      </c>
      <c r="K39" s="152">
        <v>8307.9</v>
      </c>
      <c r="L39" s="59">
        <v>44.1</v>
      </c>
      <c r="M39" s="46">
        <v>6297.1</v>
      </c>
      <c r="N39" s="42">
        <v>2810</v>
      </c>
      <c r="O39" s="42">
        <v>2759.4</v>
      </c>
      <c r="P39" s="46">
        <v>516.29999999999995</v>
      </c>
      <c r="Q39" s="46">
        <v>207</v>
      </c>
      <c r="R39" s="46">
        <v>265.39999999999998</v>
      </c>
      <c r="S39" s="46">
        <v>184.6</v>
      </c>
      <c r="T39" s="46">
        <v>462.3</v>
      </c>
      <c r="U39" s="36">
        <v>2010.8</v>
      </c>
      <c r="V39" s="50">
        <v>10.7</v>
      </c>
      <c r="W39" s="36">
        <v>251.3</v>
      </c>
      <c r="X39" s="148">
        <v>-2231.1999999999998</v>
      </c>
      <c r="Y39" s="94">
        <v>-11.9</v>
      </c>
    </row>
    <row r="40" spans="1:25" ht="15.6" customHeight="1" x14ac:dyDescent="0.2">
      <c r="A40" s="131">
        <v>1985</v>
      </c>
      <c r="B40" s="149">
        <v>6361.2</v>
      </c>
      <c r="C40" s="60">
        <v>35.200000000000003</v>
      </c>
      <c r="D40" s="39">
        <v>0</v>
      </c>
      <c r="E40" s="33">
        <v>6361.2</v>
      </c>
      <c r="F40" s="43">
        <v>2457.1</v>
      </c>
      <c r="G40" s="47">
        <v>1411.5</v>
      </c>
      <c r="H40" s="43">
        <v>3879.5</v>
      </c>
      <c r="I40" s="33">
        <v>1528</v>
      </c>
      <c r="J40" s="37">
        <v>953.7</v>
      </c>
      <c r="K40" s="153">
        <v>7723</v>
      </c>
      <c r="L40" s="60">
        <v>42.7</v>
      </c>
      <c r="M40" s="47">
        <v>6077.9</v>
      </c>
      <c r="N40" s="43">
        <v>2760.7</v>
      </c>
      <c r="O40" s="43">
        <v>2674.1</v>
      </c>
      <c r="P40" s="47">
        <v>541.29999999999995</v>
      </c>
      <c r="Q40" s="47">
        <v>240.9</v>
      </c>
      <c r="R40" s="47">
        <v>277.89999999999998</v>
      </c>
      <c r="S40" s="47">
        <v>201.7</v>
      </c>
      <c r="T40" s="47">
        <v>365.2</v>
      </c>
      <c r="U40" s="37">
        <v>1645.1</v>
      </c>
      <c r="V40" s="51">
        <v>9.1</v>
      </c>
      <c r="W40" s="37">
        <v>283.3</v>
      </c>
      <c r="X40" s="149">
        <v>-1361.8</v>
      </c>
      <c r="Y40" s="53">
        <v>-7.5</v>
      </c>
    </row>
    <row r="41" spans="1:25" ht="24.75" customHeight="1" x14ac:dyDescent="0.2">
      <c r="A41" s="78" t="s">
        <v>132</v>
      </c>
      <c r="B41" s="57"/>
      <c r="C41" s="23"/>
      <c r="D41" s="23"/>
      <c r="E41" s="23"/>
      <c r="F41" s="28"/>
      <c r="G41" s="28"/>
      <c r="H41" s="28"/>
      <c r="I41" s="23"/>
      <c r="J41" s="23"/>
      <c r="K41" s="57"/>
      <c r="L41" s="23"/>
    </row>
    <row r="42" spans="1:25" x14ac:dyDescent="0.2">
      <c r="A42" s="112"/>
      <c r="B42" s="57"/>
      <c r="C42" s="23"/>
      <c r="D42" s="23"/>
      <c r="E42" s="23"/>
      <c r="F42" s="28"/>
      <c r="G42" s="28"/>
      <c r="H42" s="28"/>
      <c r="I42" s="23"/>
      <c r="J42" s="23"/>
      <c r="K42" s="57"/>
      <c r="L42" s="23"/>
    </row>
    <row r="43" spans="1:25" x14ac:dyDescent="0.2">
      <c r="A43" s="112"/>
      <c r="B43" s="57"/>
      <c r="C43" s="23"/>
      <c r="D43" s="23"/>
      <c r="E43" s="23"/>
      <c r="F43" s="28"/>
      <c r="G43" s="28"/>
      <c r="H43" s="28"/>
      <c r="I43" s="23"/>
      <c r="J43" s="23"/>
      <c r="K43" s="57"/>
      <c r="L43" s="23"/>
    </row>
    <row r="44" spans="1:25" x14ac:dyDescent="0.2">
      <c r="A44" s="112"/>
      <c r="B44" s="57"/>
      <c r="C44" s="23"/>
      <c r="D44" s="23"/>
      <c r="E44" s="23"/>
      <c r="F44" s="28"/>
      <c r="G44" s="28"/>
      <c r="H44" s="28"/>
      <c r="I44" s="23"/>
      <c r="J44" s="23"/>
      <c r="K44" s="57"/>
      <c r="L44" s="23"/>
    </row>
    <row r="45" spans="1:25" x14ac:dyDescent="0.2">
      <c r="A45" s="112"/>
      <c r="B45" s="57"/>
      <c r="C45" s="23"/>
      <c r="D45" s="23"/>
      <c r="E45" s="23"/>
      <c r="F45" s="28"/>
      <c r="G45" s="28"/>
      <c r="H45" s="28"/>
      <c r="I45" s="23"/>
      <c r="J45" s="23"/>
      <c r="K45" s="57"/>
      <c r="L45" s="23"/>
    </row>
    <row r="46" spans="1:25" x14ac:dyDescent="0.2">
      <c r="A46" s="112"/>
      <c r="B46" s="57"/>
      <c r="C46" s="23"/>
      <c r="D46" s="23"/>
      <c r="E46" s="23"/>
      <c r="F46" s="28"/>
      <c r="G46" s="28"/>
      <c r="H46" s="28"/>
      <c r="I46" s="23"/>
      <c r="J46" s="23"/>
      <c r="K46" s="57"/>
      <c r="L46" s="23"/>
    </row>
    <row r="47" spans="1:25" x14ac:dyDescent="0.2">
      <c r="A47" s="112"/>
      <c r="B47" s="57"/>
      <c r="C47" s="23"/>
      <c r="D47" s="23"/>
      <c r="E47" s="23"/>
      <c r="F47" s="28"/>
      <c r="G47" s="28"/>
      <c r="H47" s="28"/>
      <c r="I47" s="23"/>
      <c r="J47" s="23"/>
      <c r="K47" s="57"/>
      <c r="L47" s="23"/>
    </row>
    <row r="48" spans="1:25" x14ac:dyDescent="0.2">
      <c r="A48" s="112"/>
      <c r="B48" s="57"/>
      <c r="C48" s="23"/>
      <c r="D48" s="23"/>
      <c r="E48" s="23"/>
      <c r="F48" s="28"/>
      <c r="G48" s="28"/>
      <c r="H48" s="28"/>
      <c r="I48" s="23"/>
      <c r="J48" s="23"/>
      <c r="K48" s="57"/>
      <c r="L48" s="23"/>
    </row>
    <row r="49" spans="1:12" x14ac:dyDescent="0.2">
      <c r="A49" s="112"/>
      <c r="B49" s="57"/>
      <c r="C49" s="23"/>
      <c r="D49" s="23"/>
      <c r="E49" s="23"/>
      <c r="F49" s="28"/>
      <c r="G49" s="28"/>
      <c r="H49" s="28"/>
      <c r="I49" s="23"/>
      <c r="J49" s="23"/>
      <c r="K49" s="57"/>
      <c r="L49" s="23"/>
    </row>
    <row r="50" spans="1:12" x14ac:dyDescent="0.2">
      <c r="A50" s="112"/>
      <c r="B50" s="57"/>
      <c r="C50" s="23"/>
      <c r="D50" s="23"/>
      <c r="E50" s="23"/>
      <c r="F50" s="28"/>
      <c r="G50" s="28"/>
      <c r="H50" s="28"/>
      <c r="I50" s="23"/>
      <c r="J50" s="23"/>
      <c r="K50" s="57"/>
      <c r="L50" s="23"/>
    </row>
    <row r="51" spans="1:12" x14ac:dyDescent="0.2">
      <c r="A51" s="112"/>
      <c r="B51" s="57"/>
      <c r="C51" s="23"/>
      <c r="D51" s="23"/>
      <c r="E51" s="23"/>
      <c r="F51" s="28"/>
      <c r="G51" s="28"/>
      <c r="H51" s="28"/>
      <c r="I51" s="23"/>
      <c r="J51" s="23"/>
      <c r="K51" s="57"/>
      <c r="L51" s="23"/>
    </row>
    <row r="52" spans="1:12" x14ac:dyDescent="0.2">
      <c r="A52" s="112"/>
      <c r="B52" s="57"/>
      <c r="C52" s="23"/>
      <c r="D52" s="23"/>
      <c r="E52" s="23"/>
      <c r="F52" s="28"/>
      <c r="G52" s="28"/>
      <c r="H52" s="28"/>
      <c r="I52" s="23"/>
      <c r="J52" s="23"/>
      <c r="K52" s="57"/>
      <c r="L52" s="23"/>
    </row>
    <row r="53" spans="1:12" x14ac:dyDescent="0.2">
      <c r="A53" s="112"/>
      <c r="B53" s="57"/>
      <c r="C53" s="23"/>
      <c r="D53" s="23"/>
      <c r="E53" s="23"/>
      <c r="F53" s="28"/>
      <c r="G53" s="28"/>
      <c r="H53" s="28"/>
      <c r="I53" s="23"/>
      <c r="J53" s="23"/>
      <c r="K53" s="57"/>
      <c r="L53" s="23"/>
    </row>
    <row r="54" spans="1:12" x14ac:dyDescent="0.2">
      <c r="A54" s="112"/>
      <c r="B54" s="57"/>
      <c r="C54" s="23"/>
      <c r="D54" s="23"/>
      <c r="E54" s="23"/>
      <c r="F54" s="28"/>
      <c r="G54" s="28"/>
      <c r="H54" s="28"/>
      <c r="I54" s="23"/>
      <c r="J54" s="23"/>
      <c r="K54" s="57"/>
      <c r="L54" s="23"/>
    </row>
    <row r="55" spans="1:12" x14ac:dyDescent="0.2">
      <c r="A55" s="112"/>
      <c r="B55" s="57"/>
      <c r="C55" s="23"/>
      <c r="D55" s="23"/>
      <c r="E55" s="23"/>
      <c r="F55" s="28"/>
      <c r="G55" s="28"/>
      <c r="H55" s="28"/>
      <c r="I55" s="23"/>
      <c r="J55" s="23"/>
      <c r="K55" s="57"/>
      <c r="L55" s="23"/>
    </row>
    <row r="56" spans="1:12" x14ac:dyDescent="0.2">
      <c r="A56" s="112"/>
      <c r="B56" s="57"/>
      <c r="C56" s="23"/>
      <c r="D56" s="23"/>
      <c r="E56" s="23"/>
      <c r="F56" s="28"/>
      <c r="G56" s="28"/>
      <c r="H56" s="28"/>
      <c r="I56" s="23"/>
      <c r="J56" s="23"/>
      <c r="K56" s="57"/>
      <c r="L56" s="23"/>
    </row>
    <row r="57" spans="1:12" x14ac:dyDescent="0.2">
      <c r="A57" s="112"/>
      <c r="B57" s="57"/>
      <c r="C57" s="23"/>
      <c r="D57" s="23"/>
      <c r="E57" s="23"/>
      <c r="F57" s="28"/>
      <c r="G57" s="28"/>
      <c r="H57" s="28"/>
      <c r="I57" s="23"/>
      <c r="J57" s="23"/>
      <c r="K57" s="57"/>
      <c r="L57" s="23"/>
    </row>
    <row r="58" spans="1:12" x14ac:dyDescent="0.2">
      <c r="A58" s="112"/>
      <c r="B58" s="57"/>
      <c r="C58" s="23"/>
      <c r="D58" s="23"/>
      <c r="E58" s="23"/>
      <c r="F58" s="28"/>
      <c r="G58" s="28"/>
      <c r="H58" s="28"/>
      <c r="I58" s="23"/>
      <c r="J58" s="23"/>
      <c r="K58" s="57"/>
      <c r="L58" s="23"/>
    </row>
    <row r="59" spans="1:12" x14ac:dyDescent="0.2">
      <c r="A59" s="112"/>
      <c r="B59" s="57"/>
      <c r="C59" s="23"/>
      <c r="D59" s="23"/>
      <c r="E59" s="23"/>
      <c r="F59" s="28"/>
      <c r="G59" s="28"/>
      <c r="H59" s="28"/>
      <c r="I59" s="23"/>
      <c r="J59" s="23"/>
      <c r="K59" s="57"/>
      <c r="L59" s="23"/>
    </row>
    <row r="60" spans="1:12" x14ac:dyDescent="0.2">
      <c r="A60" s="112"/>
      <c r="B60" s="57"/>
      <c r="C60" s="23"/>
      <c r="D60" s="23"/>
      <c r="E60" s="23"/>
      <c r="F60" s="28"/>
      <c r="G60" s="28"/>
      <c r="H60" s="28"/>
      <c r="I60" s="23"/>
      <c r="J60" s="23"/>
      <c r="K60" s="57"/>
      <c r="L60" s="23"/>
    </row>
    <row r="61" spans="1:12" x14ac:dyDescent="0.2">
      <c r="A61" s="112"/>
      <c r="B61" s="57"/>
      <c r="C61" s="23"/>
      <c r="D61" s="23"/>
      <c r="E61" s="23"/>
      <c r="F61" s="28"/>
      <c r="G61" s="28"/>
      <c r="H61" s="28"/>
      <c r="I61" s="23"/>
      <c r="J61" s="23"/>
      <c r="K61" s="57"/>
      <c r="L61" s="23"/>
    </row>
    <row r="62" spans="1:12" x14ac:dyDescent="0.2">
      <c r="A62" s="112"/>
      <c r="B62" s="57"/>
      <c r="C62" s="23"/>
      <c r="D62" s="23"/>
      <c r="E62" s="23"/>
      <c r="F62" s="28"/>
      <c r="G62" s="28"/>
      <c r="H62" s="28"/>
      <c r="I62" s="23"/>
      <c r="J62" s="23"/>
      <c r="K62" s="57"/>
      <c r="L62" s="23"/>
    </row>
    <row r="63" spans="1:12" x14ac:dyDescent="0.2">
      <c r="A63" s="112"/>
      <c r="B63" s="57"/>
      <c r="C63" s="23"/>
      <c r="D63" s="23"/>
      <c r="E63" s="23"/>
      <c r="F63" s="28"/>
      <c r="G63" s="28"/>
      <c r="H63" s="28"/>
      <c r="I63" s="23"/>
      <c r="J63" s="23"/>
      <c r="K63" s="57"/>
      <c r="L63" s="23"/>
    </row>
    <row r="64" spans="1:12" x14ac:dyDescent="0.2">
      <c r="A64" s="112"/>
      <c r="B64" s="57"/>
      <c r="C64" s="23"/>
      <c r="D64" s="23"/>
      <c r="E64" s="23"/>
      <c r="F64" s="28"/>
      <c r="G64" s="28"/>
      <c r="H64" s="28"/>
      <c r="I64" s="23"/>
      <c r="J64" s="23"/>
      <c r="K64" s="57"/>
      <c r="L64" s="23"/>
    </row>
    <row r="65" spans="1:12" x14ac:dyDescent="0.2">
      <c r="A65" s="112"/>
      <c r="B65" s="57"/>
      <c r="C65" s="23"/>
      <c r="D65" s="23"/>
      <c r="E65" s="23"/>
      <c r="F65" s="28"/>
      <c r="G65" s="28"/>
      <c r="H65" s="28"/>
      <c r="I65" s="23"/>
      <c r="J65" s="23"/>
      <c r="K65" s="57"/>
      <c r="L65" s="23"/>
    </row>
    <row r="66" spans="1:12" x14ac:dyDescent="0.2">
      <c r="A66" s="112"/>
      <c r="B66" s="57"/>
      <c r="C66" s="23"/>
      <c r="D66" s="23"/>
      <c r="E66" s="23"/>
      <c r="F66" s="28"/>
      <c r="G66" s="28"/>
      <c r="H66" s="28"/>
      <c r="I66" s="23"/>
      <c r="J66" s="23"/>
      <c r="K66" s="57"/>
      <c r="L66" s="23"/>
    </row>
    <row r="67" spans="1:12" x14ac:dyDescent="0.2">
      <c r="A67" s="112"/>
      <c r="B67" s="57"/>
      <c r="C67" s="23"/>
      <c r="D67" s="23"/>
      <c r="E67" s="23"/>
      <c r="F67" s="28"/>
      <c r="G67" s="28"/>
      <c r="H67" s="28"/>
      <c r="I67" s="23"/>
      <c r="J67" s="23"/>
      <c r="K67" s="57"/>
      <c r="L67" s="23"/>
    </row>
    <row r="68" spans="1:12" x14ac:dyDescent="0.2">
      <c r="A68" s="26"/>
      <c r="B68" s="57"/>
      <c r="C68" s="23"/>
      <c r="D68" s="23"/>
      <c r="E68" s="23"/>
      <c r="F68" s="28"/>
      <c r="G68" s="28"/>
      <c r="H68" s="28"/>
      <c r="I68" s="23"/>
      <c r="J68" s="23"/>
      <c r="K68" s="57"/>
      <c r="L68" s="23"/>
    </row>
    <row r="69" spans="1:12" x14ac:dyDescent="0.2">
      <c r="D69" s="23"/>
      <c r="E69" s="23"/>
      <c r="F69" s="28"/>
      <c r="G69" s="28"/>
      <c r="H69" s="28"/>
      <c r="I69" s="23"/>
      <c r="J69" s="23"/>
      <c r="K69" s="57"/>
      <c r="L69" s="23"/>
    </row>
    <row r="70" spans="1:12" x14ac:dyDescent="0.2">
      <c r="A70" s="26"/>
      <c r="B70" s="57"/>
      <c r="C70" s="23"/>
      <c r="D70" s="23"/>
      <c r="E70" s="23"/>
      <c r="F70" s="28"/>
      <c r="G70" s="28"/>
      <c r="H70" s="28"/>
      <c r="I70" s="23"/>
      <c r="J70" s="23"/>
      <c r="K70" s="57"/>
      <c r="L70" s="23"/>
    </row>
    <row r="71" spans="1:12" x14ac:dyDescent="0.2">
      <c r="A71" s="26"/>
      <c r="B71" s="57"/>
      <c r="C71" s="23"/>
      <c r="D71" s="23"/>
      <c r="E71" s="23"/>
      <c r="F71" s="28"/>
      <c r="G71" s="28"/>
      <c r="H71" s="28"/>
      <c r="I71" s="23"/>
      <c r="J71" s="23"/>
      <c r="K71" s="57"/>
      <c r="L71" s="23"/>
    </row>
    <row r="72" spans="1:12" x14ac:dyDescent="0.2">
      <c r="A72" s="26"/>
      <c r="B72" s="57"/>
      <c r="C72" s="23"/>
      <c r="D72" s="23"/>
      <c r="E72" s="23"/>
      <c r="F72" s="28"/>
      <c r="G72" s="28"/>
      <c r="H72" s="28"/>
      <c r="I72" s="23"/>
      <c r="J72" s="23"/>
      <c r="K72" s="57"/>
      <c r="L72" s="23"/>
    </row>
    <row r="73" spans="1:12" x14ac:dyDescent="0.2">
      <c r="A73" s="26"/>
      <c r="B73" s="57"/>
      <c r="C73" s="23"/>
      <c r="D73" s="23"/>
      <c r="E73" s="23"/>
      <c r="F73" s="28"/>
      <c r="G73" s="28"/>
      <c r="H73" s="28"/>
      <c r="I73" s="23"/>
      <c r="J73" s="23"/>
      <c r="K73" s="57"/>
      <c r="L73" s="23"/>
    </row>
  </sheetData>
  <customSheetViews>
    <customSheetView guid="{E49EB051-1896-4E0A-B768-C5B32E1D63AF}" showPageBreaks="1" printArea="1">
      <selection activeCell="AA26" sqref="AA26"/>
      <pageMargins left="0.7" right="0.48" top="0.42" bottom="0.19" header="0.21" footer="0.16"/>
      <pageSetup paperSize="5" scale="95" orientation="landscape" r:id="rId1"/>
    </customSheetView>
    <customSheetView guid="{11AB43AC-325D-4C3F-B382-0D9939FA05F1}" showPageBreaks="1" printArea="1">
      <pane xSplit="1" ySplit="9" topLeftCell="B28" activePane="bottomRight" state="frozen"/>
      <selection pane="bottomRight" activeCell="M49" sqref="M49"/>
      <pageMargins left="0.7" right="0.48" top="0.42" bottom="0.19" header="0.21" footer="0.16"/>
      <pageSetup paperSize="9" scale="95" orientation="landscape" r:id="rId2"/>
    </customSheetView>
    <customSheetView guid="{722892AD-4C2D-4D50-AF83-995E3A283091}" scale="130" showPageBreaks="1" printArea="1">
      <selection activeCell="B29" sqref="B29"/>
      <pageMargins left="0.7" right="0.48" top="0.42" bottom="0.19" header="0.21" footer="0.16"/>
      <pageSetup paperSize="5" scale="95" orientation="landscape" r:id="rId3"/>
    </customSheetView>
    <customSheetView guid="{4885C1C3-1FAF-4A61-97B8-512E7574E70E}" showPageBreaks="1" printArea="1">
      <selection activeCell="P16" sqref="P16"/>
      <pageMargins left="0.7" right="0.48" top="0.42" bottom="0.19" header="0.21" footer="0.16"/>
      <pageSetup paperSize="5" scale="95" orientation="landscape" r:id="rId4"/>
    </customSheetView>
    <customSheetView guid="{26CA4D98-B6B6-4CEF-BB73-7724D5E16227}" showPageBreaks="1" printArea="1" topLeftCell="D19">
      <selection activeCell="V42" sqref="V42"/>
      <pageMargins left="0.7" right="0.48" top="0.42" bottom="0.19" header="0.21" footer="0.16"/>
      <pageSetup paperSize="9" scale="95" orientation="landscape" r:id="rId5"/>
    </customSheetView>
    <customSheetView guid="{F75EACA5-0FE1-4F13-BEE4-8919185C7F2B}" showPageBreaks="1">
      <pane xSplit="1" ySplit="9" topLeftCell="B22" activePane="bottomRight" state="frozen"/>
      <selection pane="bottomRight" activeCell="K44" sqref="K44"/>
      <pageMargins left="0.7" right="0.48" top="0.42" bottom="0.19" header="0.21" footer="0.16"/>
      <pageSetup paperSize="9" scale="95" orientation="landscape" r:id="rId6"/>
    </customSheetView>
    <customSheetView guid="{3F7F0B76-5C21-4864-BB76-E6591F8333E4}" showPageBreaks="1" printArea="1" topLeftCell="A17">
      <selection activeCell="C44" sqref="C44"/>
      <pageMargins left="0.7" right="0.48" top="0.42" bottom="0.19" header="0.21" footer="0.16"/>
      <pageSetup paperSize="5" scale="95" orientation="landscape" r:id="rId7"/>
    </customSheetView>
  </customSheetViews>
  <mergeCells count="34">
    <mergeCell ref="A1:Y1"/>
    <mergeCell ref="A2:Y2"/>
    <mergeCell ref="A3:Y3"/>
    <mergeCell ref="A5:A9"/>
    <mergeCell ref="B5:J5"/>
    <mergeCell ref="E6:J6"/>
    <mergeCell ref="G7:H7"/>
    <mergeCell ref="G8:H8"/>
    <mergeCell ref="B6:B9"/>
    <mergeCell ref="C6:C9"/>
    <mergeCell ref="D6:D9"/>
    <mergeCell ref="E7:E9"/>
    <mergeCell ref="K6:K9"/>
    <mergeCell ref="L6:L9"/>
    <mergeCell ref="X5:X9"/>
    <mergeCell ref="M6:T6"/>
    <mergeCell ref="Y5:Y9"/>
    <mergeCell ref="M8:M9"/>
    <mergeCell ref="T8:T9"/>
    <mergeCell ref="U6:V6"/>
    <mergeCell ref="M7:T7"/>
    <mergeCell ref="F7:F9"/>
    <mergeCell ref="I7:I9"/>
    <mergeCell ref="J7:J9"/>
    <mergeCell ref="W5:W9"/>
    <mergeCell ref="U7:U9"/>
    <mergeCell ref="V7:V9"/>
    <mergeCell ref="K5:V5"/>
    <mergeCell ref="O8:O9"/>
    <mergeCell ref="P8:P9"/>
    <mergeCell ref="Q8:Q9"/>
    <mergeCell ref="R8:R9"/>
    <mergeCell ref="S8:S9"/>
    <mergeCell ref="N8:N9"/>
  </mergeCells>
  <pageMargins left="0.7" right="0.48" top="0.42" bottom="0.19" header="0.21" footer="0.16"/>
  <pageSetup paperSize="5" scale="95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70"/>
  <sheetViews>
    <sheetView zoomScale="110" zoomScaleNormal="110" workbookViewId="0">
      <pane xSplit="1" ySplit="5" topLeftCell="AE18" activePane="bottomRight" state="frozen"/>
      <selection activeCell="G46" sqref="G46"/>
      <selection pane="topRight" activeCell="G46" sqref="G46"/>
      <selection pane="bottomLeft" activeCell="G46" sqref="G46"/>
      <selection pane="bottomRight" activeCell="A2" sqref="A2"/>
    </sheetView>
  </sheetViews>
  <sheetFormatPr defaultColWidth="9.42578125" defaultRowHeight="12.75" x14ac:dyDescent="0.2"/>
  <cols>
    <col min="1" max="1" width="40.42578125" style="24" customWidth="1"/>
    <col min="2" max="30" width="10.5703125" style="254" customWidth="1"/>
    <col min="31" max="31" width="10.5703125" style="258" customWidth="1"/>
    <col min="32" max="38" width="10.5703125" style="254" customWidth="1"/>
    <col min="39" max="39" width="12.140625" style="24" customWidth="1"/>
    <col min="40" max="40" width="12.7109375" style="24" customWidth="1"/>
    <col min="41" max="41" width="12.140625" style="24" customWidth="1"/>
    <col min="42" max="43" width="9.42578125" style="24" customWidth="1"/>
    <col min="44" max="44" width="12.5703125" style="24" customWidth="1"/>
    <col min="45" max="51" width="9.42578125" style="24" customWidth="1"/>
    <col min="52" max="16384" width="9.42578125" style="24"/>
  </cols>
  <sheetData>
    <row r="1" spans="1:47" s="255" customFormat="1" ht="13.35" customHeight="1" x14ac:dyDescent="0.2">
      <c r="A1" s="22" t="s">
        <v>50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3"/>
      <c r="AG1" s="253"/>
      <c r="AH1" s="253"/>
      <c r="AI1" s="254"/>
      <c r="AJ1" s="254"/>
      <c r="AK1" s="254"/>
      <c r="AL1" s="254"/>
    </row>
    <row r="2" spans="1:47" s="255" customFormat="1" ht="13.35" customHeight="1" x14ac:dyDescent="0.2">
      <c r="A2" s="22" t="s">
        <v>175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6"/>
      <c r="AF2" s="256"/>
      <c r="AG2" s="256"/>
      <c r="AH2" s="256"/>
      <c r="AI2" s="256"/>
      <c r="AJ2" s="256"/>
      <c r="AK2" s="256"/>
      <c r="AL2" s="256"/>
    </row>
    <row r="3" spans="1:47" s="255" customFormat="1" ht="13.35" customHeight="1" x14ac:dyDescent="0.2">
      <c r="A3" s="22" t="s">
        <v>133</v>
      </c>
      <c r="B3" s="252"/>
      <c r="C3" s="252"/>
      <c r="D3" s="257"/>
      <c r="E3" s="257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7"/>
      <c r="AA3" s="257"/>
      <c r="AB3" s="257"/>
      <c r="AC3" s="257"/>
      <c r="AD3" s="257"/>
      <c r="AE3" s="118"/>
      <c r="AF3" s="118"/>
      <c r="AG3" s="118"/>
      <c r="AH3" s="118"/>
      <c r="AI3" s="118"/>
      <c r="AJ3" s="118"/>
      <c r="AK3" s="118"/>
      <c r="AL3" s="118"/>
    </row>
    <row r="4" spans="1:47" ht="12" customHeight="1" x14ac:dyDescent="0.2">
      <c r="E4" s="257"/>
      <c r="Z4" s="253"/>
      <c r="AA4" s="253"/>
      <c r="AB4" s="253"/>
      <c r="AC4" s="253"/>
      <c r="AD4" s="253"/>
      <c r="AF4" s="258"/>
      <c r="AG4" s="258"/>
      <c r="AH4" s="258"/>
      <c r="AI4" s="258"/>
      <c r="AJ4" s="258"/>
      <c r="AK4" s="258"/>
      <c r="AL4" s="258"/>
      <c r="AM4" s="56"/>
    </row>
    <row r="5" spans="1:47" s="70" customFormat="1" ht="24" customHeight="1" x14ac:dyDescent="0.25">
      <c r="A5" s="259"/>
      <c r="B5" s="141">
        <v>1986</v>
      </c>
      <c r="C5" s="141">
        <v>1987</v>
      </c>
      <c r="D5" s="141">
        <v>1988</v>
      </c>
      <c r="E5" s="141">
        <v>1989</v>
      </c>
      <c r="F5" s="141">
        <v>1990</v>
      </c>
      <c r="G5" s="141">
        <v>1991</v>
      </c>
      <c r="H5" s="141">
        <v>1992</v>
      </c>
      <c r="I5" s="141">
        <v>1993</v>
      </c>
      <c r="J5" s="141">
        <v>1994</v>
      </c>
      <c r="K5" s="141">
        <v>1995</v>
      </c>
      <c r="L5" s="141">
        <v>1996</v>
      </c>
      <c r="M5" s="141">
        <v>1997</v>
      </c>
      <c r="N5" s="141">
        <v>1998</v>
      </c>
      <c r="O5" s="141">
        <v>1999</v>
      </c>
      <c r="P5" s="141">
        <v>2000</v>
      </c>
      <c r="Q5" s="141">
        <v>2001</v>
      </c>
      <c r="R5" s="141">
        <v>2002</v>
      </c>
      <c r="S5" s="141">
        <v>2003</v>
      </c>
      <c r="T5" s="141">
        <v>2004</v>
      </c>
      <c r="U5" s="141">
        <v>2005</v>
      </c>
      <c r="V5" s="141">
        <v>2006</v>
      </c>
      <c r="W5" s="141">
        <v>2007</v>
      </c>
      <c r="X5" s="141">
        <v>2008</v>
      </c>
      <c r="Y5" s="141">
        <v>2009</v>
      </c>
      <c r="Z5" s="141">
        <v>2010</v>
      </c>
      <c r="AA5" s="141">
        <v>2011</v>
      </c>
      <c r="AB5" s="61">
        <v>2012</v>
      </c>
      <c r="AC5" s="61">
        <v>2013</v>
      </c>
      <c r="AD5" s="61">
        <v>2014</v>
      </c>
      <c r="AE5" s="141">
        <v>2015</v>
      </c>
      <c r="AF5" s="61">
        <v>2016</v>
      </c>
      <c r="AG5" s="141">
        <v>2017</v>
      </c>
      <c r="AH5" s="61">
        <v>2018</v>
      </c>
      <c r="AI5" s="61">
        <v>2019</v>
      </c>
      <c r="AJ5" s="61">
        <v>2020</v>
      </c>
      <c r="AK5" s="61">
        <v>2021</v>
      </c>
      <c r="AL5" s="61">
        <v>2022</v>
      </c>
      <c r="AM5" s="61">
        <v>2023</v>
      </c>
      <c r="AN5" s="61" t="s">
        <v>167</v>
      </c>
      <c r="AO5" s="61" t="s">
        <v>173</v>
      </c>
    </row>
    <row r="6" spans="1:47" s="22" customFormat="1" ht="15" customHeight="1" x14ac:dyDescent="0.2">
      <c r="A6" s="97" t="s">
        <v>3</v>
      </c>
      <c r="B6" s="77">
        <v>5234.6000000000004</v>
      </c>
      <c r="C6" s="77">
        <v>5232</v>
      </c>
      <c r="D6" s="77">
        <v>4936.8999999999996</v>
      </c>
      <c r="E6" s="77">
        <v>4972.3</v>
      </c>
      <c r="F6" s="77">
        <v>5534</v>
      </c>
      <c r="G6" s="77">
        <v>6734.4</v>
      </c>
      <c r="H6" s="77">
        <v>6083.2</v>
      </c>
      <c r="I6" s="77">
        <v>6721</v>
      </c>
      <c r="J6" s="77">
        <v>7504.8</v>
      </c>
      <c r="K6" s="77">
        <v>8455.7999999999993</v>
      </c>
      <c r="L6" s="77">
        <v>9536.7999999999993</v>
      </c>
      <c r="M6" s="77">
        <v>9126</v>
      </c>
      <c r="N6" s="77">
        <v>9629.4</v>
      </c>
      <c r="O6" s="77">
        <v>9613.2000000000007</v>
      </c>
      <c r="P6" s="77">
        <v>13006.7</v>
      </c>
      <c r="Q6" s="77">
        <v>13379.9</v>
      </c>
      <c r="R6" s="101">
        <v>14517162</v>
      </c>
      <c r="S6" s="101">
        <v>17852633</v>
      </c>
      <c r="T6" s="101">
        <v>22020131.600000001</v>
      </c>
      <c r="U6" s="101">
        <v>31910465</v>
      </c>
      <c r="V6" s="101">
        <v>38553497.399999999</v>
      </c>
      <c r="W6" s="101">
        <v>40666207</v>
      </c>
      <c r="X6" s="101">
        <v>57784551.200000003</v>
      </c>
      <c r="Y6" s="101">
        <v>38543499</v>
      </c>
      <c r="Z6" s="101">
        <v>44835440</v>
      </c>
      <c r="AA6" s="101">
        <v>49784202</v>
      </c>
      <c r="AB6" s="77">
        <v>47030.2</v>
      </c>
      <c r="AC6" s="77">
        <v>56048.5</v>
      </c>
      <c r="AD6" s="119">
        <v>55351.9</v>
      </c>
      <c r="AE6" s="119">
        <v>49841.599999999999</v>
      </c>
      <c r="AF6" s="77">
        <v>38302.300000000003</v>
      </c>
      <c r="AG6" s="77">
        <v>36487.699999999997</v>
      </c>
      <c r="AH6" s="77">
        <v>44521.292691000002</v>
      </c>
      <c r="AI6" s="77">
        <v>44530.453430000001</v>
      </c>
      <c r="AJ6" s="77">
        <v>32409.1</v>
      </c>
      <c r="AK6" s="77">
        <v>39394.160519000005</v>
      </c>
      <c r="AL6" s="77">
        <v>57548.002594999998</v>
      </c>
      <c r="AM6" s="77">
        <v>51875.333044000014</v>
      </c>
      <c r="AN6" s="77">
        <v>48792.678044</v>
      </c>
      <c r="AO6" s="77">
        <v>46424.465965999996</v>
      </c>
    </row>
    <row r="7" spans="1:47" s="22" customFormat="1" ht="15" customHeight="1" x14ac:dyDescent="0.2">
      <c r="A7" s="98" t="s">
        <v>24</v>
      </c>
      <c r="B7" s="58">
        <v>1690.6</v>
      </c>
      <c r="C7" s="58">
        <v>1958</v>
      </c>
      <c r="D7" s="58">
        <v>1538.3</v>
      </c>
      <c r="E7" s="58">
        <v>2004.2</v>
      </c>
      <c r="F7" s="58">
        <v>2317.5</v>
      </c>
      <c r="G7" s="58">
        <v>2717.5</v>
      </c>
      <c r="H7" s="58">
        <v>1817.6</v>
      </c>
      <c r="I7" s="58">
        <v>1802.5</v>
      </c>
      <c r="J7" s="58">
        <v>1895.9</v>
      </c>
      <c r="K7" s="58">
        <v>2535.9</v>
      </c>
      <c r="L7" s="58">
        <v>3060.7</v>
      </c>
      <c r="M7" s="58">
        <v>2069.8000000000002</v>
      </c>
      <c r="N7" s="58">
        <v>1706.9</v>
      </c>
      <c r="O7" s="58">
        <v>1999.7</v>
      </c>
      <c r="P7" s="58">
        <v>4475.6000000000004</v>
      </c>
      <c r="Q7" s="58">
        <v>3693.5</v>
      </c>
      <c r="R7" s="102">
        <v>3931034</v>
      </c>
      <c r="S7" s="102">
        <v>6904717.75</v>
      </c>
      <c r="T7" s="102">
        <v>8159380.0999999996</v>
      </c>
      <c r="U7" s="102">
        <v>15851818.100000001</v>
      </c>
      <c r="V7" s="102">
        <v>21111511.5</v>
      </c>
      <c r="W7" s="102">
        <v>19365428.850000001</v>
      </c>
      <c r="X7" s="102">
        <v>31100510.899999999</v>
      </c>
      <c r="Y7" s="102">
        <v>14825536.35</v>
      </c>
      <c r="Z7" s="102">
        <v>19216421</v>
      </c>
      <c r="AA7" s="58">
        <v>23471.021484375</v>
      </c>
      <c r="AB7" s="58">
        <v>17349.2</v>
      </c>
      <c r="AC7" s="58">
        <v>20837.8</v>
      </c>
      <c r="AD7" s="119">
        <v>21025.556640625</v>
      </c>
      <c r="AE7" s="119">
        <v>10530.5</v>
      </c>
      <c r="AF7" s="58">
        <v>3263.529689</v>
      </c>
      <c r="AG7" s="58">
        <v>4936.3457730000009</v>
      </c>
      <c r="AH7" s="260">
        <v>6685.7239599999994</v>
      </c>
      <c r="AI7" s="260">
        <v>11972.771835</v>
      </c>
      <c r="AJ7" s="260">
        <v>5126.2</v>
      </c>
      <c r="AK7" s="260">
        <v>8618.9099889999998</v>
      </c>
      <c r="AL7" s="260">
        <v>26014.693800000001</v>
      </c>
      <c r="AM7" s="260">
        <v>18618.285398000004</v>
      </c>
      <c r="AN7" s="260">
        <v>11310.979592999998</v>
      </c>
      <c r="AO7" s="260">
        <v>11452.106974999997</v>
      </c>
    </row>
    <row r="8" spans="1:47" s="22" customFormat="1" ht="15" customHeight="1" x14ac:dyDescent="0.2">
      <c r="A8" s="98" t="s">
        <v>25</v>
      </c>
      <c r="B8" s="58">
        <v>3544</v>
      </c>
      <c r="C8" s="58">
        <v>3274</v>
      </c>
      <c r="D8" s="58">
        <v>3398.6</v>
      </c>
      <c r="E8" s="58">
        <v>2968.1</v>
      </c>
      <c r="F8" s="58">
        <v>3216.5</v>
      </c>
      <c r="G8" s="58">
        <v>4016.9</v>
      </c>
      <c r="H8" s="58">
        <v>4265.6000000000004</v>
      </c>
      <c r="I8" s="58">
        <v>4918.5</v>
      </c>
      <c r="J8" s="58">
        <v>5608.9</v>
      </c>
      <c r="K8" s="58">
        <v>5919.9</v>
      </c>
      <c r="L8" s="58">
        <v>6476.1</v>
      </c>
      <c r="M8" s="58">
        <v>7056.2</v>
      </c>
      <c r="N8" s="58">
        <v>7922.5</v>
      </c>
      <c r="O8" s="58">
        <v>7613.4</v>
      </c>
      <c r="P8" s="58">
        <v>8531.1</v>
      </c>
      <c r="Q8" s="58">
        <v>9686.4</v>
      </c>
      <c r="R8" s="102">
        <v>10586128</v>
      </c>
      <c r="S8" s="102">
        <v>10947915.25</v>
      </c>
      <c r="T8" s="102">
        <v>13860751.5</v>
      </c>
      <c r="U8" s="102">
        <v>16058646.899999999</v>
      </c>
      <c r="V8" s="102">
        <v>17441985.899999999</v>
      </c>
      <c r="W8" s="102">
        <v>21300778.149999999</v>
      </c>
      <c r="X8" s="102">
        <v>26684040.300000001</v>
      </c>
      <c r="Y8" s="102">
        <v>23717962.649999999</v>
      </c>
      <c r="Z8" s="102">
        <v>25619019</v>
      </c>
      <c r="AA8" s="58">
        <v>26313.181640625</v>
      </c>
      <c r="AB8" s="58">
        <v>29681</v>
      </c>
      <c r="AC8" s="58">
        <v>35210.699999999997</v>
      </c>
      <c r="AD8" s="119">
        <v>34326.34375</v>
      </c>
      <c r="AE8" s="119">
        <v>39311.1</v>
      </c>
      <c r="AF8" s="58">
        <v>35038.800000000003</v>
      </c>
      <c r="AG8" s="58">
        <v>31566.060444999999</v>
      </c>
      <c r="AH8" s="58">
        <v>37835.568259</v>
      </c>
      <c r="AI8" s="58">
        <v>32557.681595000002</v>
      </c>
      <c r="AJ8" s="58">
        <v>27282.9</v>
      </c>
      <c r="AK8" s="58">
        <v>30775.251514999996</v>
      </c>
      <c r="AL8" s="58">
        <v>31533.175599000002</v>
      </c>
      <c r="AM8" s="58">
        <v>33257.046610999998</v>
      </c>
      <c r="AN8" s="58">
        <v>37481.695649000001</v>
      </c>
      <c r="AO8" s="58">
        <v>34972.359062999996</v>
      </c>
      <c r="AQ8" s="261"/>
      <c r="AR8" s="261"/>
      <c r="AS8" s="262"/>
      <c r="AT8" s="56"/>
    </row>
    <row r="9" spans="1:47" ht="15" customHeight="1" x14ac:dyDescent="0.2">
      <c r="A9" s="99" t="s">
        <v>26</v>
      </c>
      <c r="B9" s="32">
        <v>1775.1</v>
      </c>
      <c r="C9" s="32">
        <v>1630</v>
      </c>
      <c r="D9" s="32">
        <v>1730.8</v>
      </c>
      <c r="E9" s="32">
        <v>1304.8</v>
      </c>
      <c r="F9" s="32">
        <v>1113.4000000000001</v>
      </c>
      <c r="G9" s="32">
        <v>1475.1</v>
      </c>
      <c r="H9" s="32">
        <v>1813.2</v>
      </c>
      <c r="I9" s="32">
        <v>2087.6</v>
      </c>
      <c r="J9" s="32">
        <v>2286.6</v>
      </c>
      <c r="K9" s="32">
        <v>2686</v>
      </c>
      <c r="L9" s="32">
        <v>3035.5</v>
      </c>
      <c r="M9" s="32">
        <v>3134.3</v>
      </c>
      <c r="N9" s="32">
        <v>3388.5</v>
      </c>
      <c r="O9" s="32">
        <v>3448.8</v>
      </c>
      <c r="P9" s="32">
        <v>3919</v>
      </c>
      <c r="Q9" s="32">
        <v>4534.8999999999996</v>
      </c>
      <c r="R9" s="103">
        <v>4788486</v>
      </c>
      <c r="S9" s="103">
        <v>5419614.25</v>
      </c>
      <c r="T9" s="103">
        <v>6878111.5</v>
      </c>
      <c r="U9" s="103">
        <v>8219241.9000000004</v>
      </c>
      <c r="V9" s="103">
        <v>7627361.6999999993</v>
      </c>
      <c r="W9" s="103">
        <v>9767639.1500000004</v>
      </c>
      <c r="X9" s="103">
        <v>13605526.5</v>
      </c>
      <c r="Y9" s="103">
        <v>10366408.25</v>
      </c>
      <c r="Z9" s="103">
        <v>12554346</v>
      </c>
      <c r="AA9" s="103">
        <v>15067382.25</v>
      </c>
      <c r="AB9" s="32">
        <v>15550.2</v>
      </c>
      <c r="AC9" s="32">
        <v>17189.7</v>
      </c>
      <c r="AD9" s="54">
        <v>18203.47265625</v>
      </c>
      <c r="AE9" s="54">
        <v>17553.3</v>
      </c>
      <c r="AF9" s="32">
        <v>15591.263243000001</v>
      </c>
      <c r="AG9" s="32">
        <v>15938.040041999999</v>
      </c>
      <c r="AH9" s="32">
        <v>17586.311820999999</v>
      </c>
      <c r="AI9" s="32">
        <v>16926.615484000002</v>
      </c>
      <c r="AJ9" s="32">
        <v>13006.344403000003</v>
      </c>
      <c r="AK9" s="32">
        <v>15540.65065</v>
      </c>
      <c r="AL9" s="32">
        <v>19918.647932</v>
      </c>
      <c r="AM9" s="32">
        <v>17488.878539000001</v>
      </c>
      <c r="AN9" s="32">
        <v>15916.4</v>
      </c>
      <c r="AO9" s="32">
        <v>17468.8</v>
      </c>
      <c r="AQ9" s="262"/>
      <c r="AR9" s="262"/>
      <c r="AS9" s="262"/>
      <c r="AT9" s="56"/>
    </row>
    <row r="10" spans="1:47" ht="15" customHeight="1" x14ac:dyDescent="0.2">
      <c r="A10" s="99" t="s">
        <v>27</v>
      </c>
      <c r="B10" s="32">
        <v>27.2</v>
      </c>
      <c r="C10" s="32">
        <v>23.8</v>
      </c>
      <c r="D10" s="32">
        <v>25.6</v>
      </c>
      <c r="E10" s="32">
        <v>37.1</v>
      </c>
      <c r="F10" s="32">
        <v>40.6</v>
      </c>
      <c r="G10" s="32">
        <v>44</v>
      </c>
      <c r="H10" s="32">
        <v>39.799999999999997</v>
      </c>
      <c r="I10" s="32">
        <v>72.3</v>
      </c>
      <c r="J10" s="32">
        <v>109.6</v>
      </c>
      <c r="K10" s="32">
        <v>61</v>
      </c>
      <c r="L10" s="32">
        <v>58.9</v>
      </c>
      <c r="M10" s="32">
        <v>56.8</v>
      </c>
      <c r="N10" s="32">
        <v>60.1</v>
      </c>
      <c r="O10" s="32">
        <v>61.5</v>
      </c>
      <c r="P10" s="32">
        <v>62.3</v>
      </c>
      <c r="Q10" s="32">
        <v>69.5</v>
      </c>
      <c r="R10" s="103">
        <v>84924</v>
      </c>
      <c r="S10" s="103">
        <v>77022</v>
      </c>
      <c r="T10" s="103">
        <v>85922</v>
      </c>
      <c r="U10" s="103">
        <v>64584</v>
      </c>
      <c r="V10" s="103">
        <v>72817</v>
      </c>
      <c r="W10" s="103">
        <v>75972</v>
      </c>
      <c r="X10" s="103">
        <v>82980</v>
      </c>
      <c r="Y10" s="103">
        <v>72356</v>
      </c>
      <c r="Z10" s="103">
        <v>17750</v>
      </c>
      <c r="AA10" s="103">
        <v>10270</v>
      </c>
      <c r="AB10" s="32">
        <v>4.0999999999999996</v>
      </c>
      <c r="AC10" s="32">
        <v>4.3</v>
      </c>
      <c r="AD10" s="54">
        <v>3</v>
      </c>
      <c r="AE10" s="54">
        <v>3.5</v>
      </c>
      <c r="AF10" s="32">
        <v>2.8639999999999999</v>
      </c>
      <c r="AG10" s="32">
        <v>3.222</v>
      </c>
      <c r="AH10" s="32">
        <v>3.7559999999999998</v>
      </c>
      <c r="AI10" s="32">
        <v>49.804000000000002</v>
      </c>
      <c r="AJ10" s="32">
        <v>1.6947110000000001</v>
      </c>
      <c r="AK10" s="32">
        <v>2.3378999999999999</v>
      </c>
      <c r="AL10" s="32">
        <v>1.8272399999999995</v>
      </c>
      <c r="AM10" s="32">
        <v>1.4093289999999998</v>
      </c>
      <c r="AN10" s="32">
        <v>126.529</v>
      </c>
      <c r="AO10" s="32">
        <v>12.672000000000002</v>
      </c>
      <c r="AP10" s="56"/>
      <c r="AQ10" s="262"/>
      <c r="AR10" s="262"/>
      <c r="AS10" s="262"/>
      <c r="AT10" s="56"/>
    </row>
    <row r="11" spans="1:47" ht="15" customHeight="1" x14ac:dyDescent="0.2">
      <c r="A11" s="99" t="s">
        <v>138</v>
      </c>
      <c r="B11" s="32">
        <v>628.9</v>
      </c>
      <c r="C11" s="32">
        <v>679.2</v>
      </c>
      <c r="D11" s="32">
        <v>697.9</v>
      </c>
      <c r="E11" s="32">
        <v>745</v>
      </c>
      <c r="F11" s="32">
        <v>1362.7</v>
      </c>
      <c r="G11" s="32">
        <v>1431.3</v>
      </c>
      <c r="H11" s="32">
        <v>1437</v>
      </c>
      <c r="I11" s="32">
        <v>1629.1</v>
      </c>
      <c r="J11" s="32">
        <v>1819.5</v>
      </c>
      <c r="K11" s="32">
        <v>1974.8</v>
      </c>
      <c r="L11" s="32">
        <v>2101.6</v>
      </c>
      <c r="M11" s="32">
        <v>2422.5</v>
      </c>
      <c r="N11" s="32">
        <v>3072</v>
      </c>
      <c r="O11" s="32">
        <v>2543.6999999999998</v>
      </c>
      <c r="P11" s="32">
        <v>2906.2</v>
      </c>
      <c r="Q11" s="32">
        <v>3109.7</v>
      </c>
      <c r="R11" s="103">
        <v>3387306</v>
      </c>
      <c r="S11" s="103">
        <v>3344778</v>
      </c>
      <c r="T11" s="103">
        <v>4207704</v>
      </c>
      <c r="U11" s="103">
        <v>4329356</v>
      </c>
      <c r="V11" s="103">
        <v>5776480.2000000002</v>
      </c>
      <c r="W11" s="103">
        <v>6794401</v>
      </c>
      <c r="X11" s="103">
        <v>7556209.7999999998</v>
      </c>
      <c r="Y11" s="103">
        <v>6891878.4000000004</v>
      </c>
      <c r="Z11" s="32">
        <v>7194.2147979736328</v>
      </c>
      <c r="AA11" s="32">
        <v>6777.5179290771484</v>
      </c>
      <c r="AB11" s="32">
        <v>8229.7119293212891</v>
      </c>
      <c r="AC11" s="32">
        <v>7925.9532775878906</v>
      </c>
      <c r="AD11" s="54">
        <v>7780.259765625</v>
      </c>
      <c r="AE11" s="54">
        <v>9863.9</v>
      </c>
      <c r="AF11" s="32">
        <v>8329.5</v>
      </c>
      <c r="AG11" s="32">
        <v>7577.6594029999997</v>
      </c>
      <c r="AH11" s="32">
        <v>8368.3934379999992</v>
      </c>
      <c r="AI11" s="32">
        <v>7806.8111110000009</v>
      </c>
      <c r="AJ11" s="32">
        <v>8689.5085769999987</v>
      </c>
      <c r="AK11" s="32">
        <v>10168.187734000001</v>
      </c>
      <c r="AL11" s="32">
        <v>6487.4392759999982</v>
      </c>
      <c r="AM11" s="32">
        <v>9137.2992489999997</v>
      </c>
      <c r="AN11" s="32">
        <v>11512.5</v>
      </c>
      <c r="AO11" s="32">
        <v>9956.4</v>
      </c>
      <c r="AP11" s="56"/>
      <c r="AQ11" s="262"/>
      <c r="AR11" s="262"/>
      <c r="AS11" s="262"/>
      <c r="AT11" s="56"/>
    </row>
    <row r="12" spans="1:47" ht="15" customHeight="1" x14ac:dyDescent="0.2">
      <c r="A12" s="99" t="s">
        <v>28</v>
      </c>
      <c r="B12" s="32">
        <v>487.2</v>
      </c>
      <c r="C12" s="32">
        <v>374.3</v>
      </c>
      <c r="D12" s="32">
        <v>336.3</v>
      </c>
      <c r="E12" s="32">
        <v>344.9</v>
      </c>
      <c r="F12" s="32">
        <v>463</v>
      </c>
      <c r="G12" s="32">
        <v>547.6</v>
      </c>
      <c r="H12" s="32">
        <v>569.1</v>
      </c>
      <c r="I12" s="32">
        <v>628.5</v>
      </c>
      <c r="J12" s="32">
        <v>578.79999999999995</v>
      </c>
      <c r="K12" s="32">
        <v>494</v>
      </c>
      <c r="L12" s="32">
        <v>496.2</v>
      </c>
      <c r="M12" s="32">
        <v>570</v>
      </c>
      <c r="N12" s="32">
        <v>695.3</v>
      </c>
      <c r="O12" s="32">
        <v>698.5</v>
      </c>
      <c r="P12" s="32">
        <v>765.3</v>
      </c>
      <c r="Q12" s="32">
        <v>834.8</v>
      </c>
      <c r="R12" s="103">
        <v>885337</v>
      </c>
      <c r="S12" s="103">
        <v>1040532</v>
      </c>
      <c r="T12" s="103">
        <v>1319240</v>
      </c>
      <c r="U12" s="103">
        <v>1550645</v>
      </c>
      <c r="V12" s="103">
        <v>1970151</v>
      </c>
      <c r="W12" s="103">
        <v>2021034</v>
      </c>
      <c r="X12" s="103">
        <v>2172912</v>
      </c>
      <c r="Y12" s="103">
        <v>1715153</v>
      </c>
      <c r="Z12" s="103">
        <v>1986092</v>
      </c>
      <c r="AA12" s="103">
        <v>2152845</v>
      </c>
      <c r="AB12" s="32">
        <v>2374.16</v>
      </c>
      <c r="AC12" s="32">
        <v>2736.8</v>
      </c>
      <c r="AD12" s="54">
        <v>2757.6</v>
      </c>
      <c r="AE12" s="54">
        <v>3240</v>
      </c>
      <c r="AF12" s="32">
        <v>2889.9080000000004</v>
      </c>
      <c r="AG12" s="32">
        <v>2640.7860000000001</v>
      </c>
      <c r="AH12" s="32">
        <v>2741.8270000000002</v>
      </c>
      <c r="AI12" s="32">
        <v>2659.239</v>
      </c>
      <c r="AJ12" s="32">
        <v>2325.7133389999999</v>
      </c>
      <c r="AK12" s="32">
        <v>2254.0674989999998</v>
      </c>
      <c r="AL12" s="32">
        <v>2678.8127289999998</v>
      </c>
      <c r="AM12" s="32">
        <v>2687.5013979999999</v>
      </c>
      <c r="AN12" s="32">
        <v>2823.6296999999995</v>
      </c>
      <c r="AO12" s="32">
        <v>2763.509</v>
      </c>
      <c r="AQ12" s="262"/>
      <c r="AR12" s="262"/>
      <c r="AS12" s="262"/>
      <c r="AT12" s="56"/>
    </row>
    <row r="13" spans="1:47" ht="15" customHeight="1" x14ac:dyDescent="0.2">
      <c r="A13" s="99" t="s">
        <v>137</v>
      </c>
      <c r="B13" s="32">
        <v>625.6</v>
      </c>
      <c r="C13" s="32">
        <v>566.70000000000005</v>
      </c>
      <c r="D13" s="32">
        <v>608</v>
      </c>
      <c r="E13" s="32">
        <v>536.29999999999995</v>
      </c>
      <c r="F13" s="32">
        <v>236.9</v>
      </c>
      <c r="G13" s="32">
        <v>518.79999999999995</v>
      </c>
      <c r="H13" s="32">
        <v>406.5</v>
      </c>
      <c r="I13" s="32">
        <v>501</v>
      </c>
      <c r="J13" s="32">
        <v>814.4</v>
      </c>
      <c r="K13" s="32">
        <v>704.1</v>
      </c>
      <c r="L13" s="32">
        <v>783.9</v>
      </c>
      <c r="M13" s="32">
        <v>872.6</v>
      </c>
      <c r="N13" s="32">
        <v>706.6</v>
      </c>
      <c r="O13" s="32">
        <v>861</v>
      </c>
      <c r="P13" s="32">
        <v>878.3</v>
      </c>
      <c r="Q13" s="32">
        <v>1137.5999999999999</v>
      </c>
      <c r="R13" s="103">
        <v>1440075</v>
      </c>
      <c r="S13" s="103">
        <v>1065969</v>
      </c>
      <c r="T13" s="103">
        <v>1369774</v>
      </c>
      <c r="U13" s="103">
        <v>1894820</v>
      </c>
      <c r="V13" s="103">
        <v>1995176</v>
      </c>
      <c r="W13" s="103">
        <v>2641732</v>
      </c>
      <c r="X13" s="103">
        <v>3266412</v>
      </c>
      <c r="Y13" s="103">
        <v>4672167</v>
      </c>
      <c r="Z13" s="103">
        <v>3866616</v>
      </c>
      <c r="AA13" s="32">
        <v>2305.1669921875</v>
      </c>
      <c r="AB13" s="32">
        <v>3522.8</v>
      </c>
      <c r="AC13" s="32">
        <v>7353.9</v>
      </c>
      <c r="AD13" s="54">
        <v>5582.07177734375</v>
      </c>
      <c r="AE13" s="54">
        <v>8650.4</v>
      </c>
      <c r="AF13" s="32">
        <v>8225.2999999999993</v>
      </c>
      <c r="AG13" s="32">
        <v>5406.3530000000001</v>
      </c>
      <c r="AH13" s="32">
        <v>9135.2799999999988</v>
      </c>
      <c r="AI13" s="32">
        <v>5115.2119999999986</v>
      </c>
      <c r="AJ13" s="32">
        <v>3259.6886350000004</v>
      </c>
      <c r="AK13" s="32">
        <v>2810.007732</v>
      </c>
      <c r="AL13" s="32">
        <v>2446.4484220000004</v>
      </c>
      <c r="AM13" s="32">
        <v>3941.9580959999998</v>
      </c>
      <c r="AN13" s="32">
        <v>7102.6187000000009</v>
      </c>
      <c r="AO13" s="32">
        <v>4771</v>
      </c>
      <c r="AP13" s="262"/>
      <c r="AQ13" s="262"/>
      <c r="AR13" s="262"/>
      <c r="AS13" s="262"/>
      <c r="AT13" s="56"/>
    </row>
    <row r="14" spans="1:47" ht="15" customHeight="1" x14ac:dyDescent="0.2">
      <c r="A14" s="29" t="s">
        <v>20</v>
      </c>
      <c r="B14" s="58">
        <v>5636.3</v>
      </c>
      <c r="C14" s="58">
        <v>5629</v>
      </c>
      <c r="D14" s="58">
        <v>5543.3</v>
      </c>
      <c r="E14" s="58">
        <v>5202.8999999999996</v>
      </c>
      <c r="F14" s="58">
        <v>5438.2</v>
      </c>
      <c r="G14" s="58">
        <v>6060.6</v>
      </c>
      <c r="H14" s="58" t="s">
        <v>17</v>
      </c>
      <c r="I14" s="58">
        <v>6482.8</v>
      </c>
      <c r="J14" s="58">
        <v>7103.4</v>
      </c>
      <c r="K14" s="58">
        <v>7836</v>
      </c>
      <c r="L14" s="58">
        <v>8791</v>
      </c>
      <c r="M14" s="58">
        <v>8770</v>
      </c>
      <c r="N14" s="58">
        <v>9539.7000000000007</v>
      </c>
      <c r="O14" s="58">
        <v>10541.9</v>
      </c>
      <c r="P14" s="58">
        <v>10993.5</v>
      </c>
      <c r="Q14" s="58">
        <v>12594.9</v>
      </c>
      <c r="R14" s="102">
        <v>13697390</v>
      </c>
      <c r="S14" s="102">
        <v>15179376</v>
      </c>
      <c r="T14" s="102">
        <v>18448145</v>
      </c>
      <c r="U14" s="102">
        <v>22444639</v>
      </c>
      <c r="V14" s="102">
        <v>27142651.800000001</v>
      </c>
      <c r="W14" s="102">
        <v>31573317</v>
      </c>
      <c r="X14" s="102">
        <v>36097866</v>
      </c>
      <c r="Y14" s="102">
        <v>36752805</v>
      </c>
      <c r="Z14" s="102">
        <v>37700037</v>
      </c>
      <c r="AA14" s="102">
        <v>42105488</v>
      </c>
      <c r="AB14" s="58">
        <v>45193.1</v>
      </c>
      <c r="AC14" s="58">
        <v>50333.5</v>
      </c>
      <c r="AD14" s="119">
        <v>55069.4</v>
      </c>
      <c r="AE14" s="119">
        <v>52457.4</v>
      </c>
      <c r="AF14" s="58">
        <v>47267.209000000003</v>
      </c>
      <c r="AG14" s="58">
        <v>45290.106</v>
      </c>
      <c r="AH14" s="58">
        <v>46314.521498999995</v>
      </c>
      <c r="AI14" s="58">
        <v>46998.5</v>
      </c>
      <c r="AJ14" s="58">
        <v>46879.401463000002</v>
      </c>
      <c r="AK14" s="58">
        <v>47239.300817000003</v>
      </c>
      <c r="AL14" s="58">
        <v>52271.115550999995</v>
      </c>
      <c r="AM14" s="58">
        <v>52514.500268200005</v>
      </c>
      <c r="AN14" s="58">
        <v>53488.137999999999</v>
      </c>
      <c r="AO14" s="58">
        <v>53711.625000000007</v>
      </c>
      <c r="AP14" s="56"/>
      <c r="AQ14" s="56"/>
      <c r="AR14" s="262"/>
      <c r="AS14" s="262"/>
      <c r="AT14" s="262"/>
      <c r="AU14" s="262"/>
    </row>
    <row r="15" spans="1:47" ht="15" customHeight="1" x14ac:dyDescent="0.2">
      <c r="A15" s="99" t="s">
        <v>139</v>
      </c>
      <c r="B15" s="32">
        <v>2791.8</v>
      </c>
      <c r="C15" s="32">
        <v>2410.1999999999998</v>
      </c>
      <c r="D15" s="32">
        <v>2422.4</v>
      </c>
      <c r="E15" s="32">
        <v>2011.5</v>
      </c>
      <c r="F15" s="32">
        <v>1982.8</v>
      </c>
      <c r="G15" s="32">
        <v>2223.9</v>
      </c>
      <c r="H15" s="32">
        <v>2501.6999999999998</v>
      </c>
      <c r="I15" s="32">
        <v>2572.6999999999998</v>
      </c>
      <c r="J15" s="32">
        <v>2591.9</v>
      </c>
      <c r="K15" s="32">
        <v>2884.4</v>
      </c>
      <c r="L15" s="32">
        <v>3154.7</v>
      </c>
      <c r="M15" s="32">
        <v>3218.9</v>
      </c>
      <c r="N15" s="32">
        <v>3521.6</v>
      </c>
      <c r="O15" s="32">
        <v>3657</v>
      </c>
      <c r="P15" s="32">
        <v>3190.1</v>
      </c>
      <c r="Q15" s="32">
        <v>4091.3</v>
      </c>
      <c r="R15" s="103">
        <v>4140758</v>
      </c>
      <c r="S15" s="103">
        <v>4627866</v>
      </c>
      <c r="T15" s="103">
        <v>5009974</v>
      </c>
      <c r="U15" s="103">
        <v>5304481</v>
      </c>
      <c r="V15" s="103">
        <v>5492650</v>
      </c>
      <c r="W15" s="103">
        <v>6564455</v>
      </c>
      <c r="X15" s="103">
        <v>6915227</v>
      </c>
      <c r="Y15" s="103">
        <v>6684896</v>
      </c>
      <c r="Z15" s="103">
        <v>6676194</v>
      </c>
      <c r="AA15" s="103">
        <v>7246030</v>
      </c>
      <c r="AB15" s="32">
        <v>7291.89</v>
      </c>
      <c r="AC15" s="32">
        <v>9469.53125</v>
      </c>
      <c r="AD15" s="54">
        <v>8652.9580078125</v>
      </c>
      <c r="AE15" s="54">
        <v>10186.9</v>
      </c>
      <c r="AF15" s="32">
        <v>9661.4040000000005</v>
      </c>
      <c r="AG15" s="32">
        <v>9859.4570000000003</v>
      </c>
      <c r="AH15" s="32">
        <v>9122.1579999999994</v>
      </c>
      <c r="AI15" s="32">
        <v>9207.34</v>
      </c>
      <c r="AJ15" s="32">
        <v>9181.9076239999995</v>
      </c>
      <c r="AK15" s="32">
        <v>9079.0928669999994</v>
      </c>
      <c r="AL15" s="32">
        <v>9158.5348670000003</v>
      </c>
      <c r="AM15" s="32">
        <v>10167.620019200003</v>
      </c>
      <c r="AN15" s="32">
        <v>9823.5540000000001</v>
      </c>
      <c r="AO15" s="32">
        <v>9973.737000000001</v>
      </c>
      <c r="AR15" s="262"/>
      <c r="AS15" s="262"/>
      <c r="AT15" s="262"/>
      <c r="AU15" s="262"/>
    </row>
    <row r="16" spans="1:47" ht="15" customHeight="1" x14ac:dyDescent="0.2">
      <c r="A16" s="99" t="s">
        <v>138</v>
      </c>
      <c r="B16" s="32">
        <v>368.6</v>
      </c>
      <c r="C16" s="32">
        <v>382.2</v>
      </c>
      <c r="D16" s="32">
        <v>478.2</v>
      </c>
      <c r="E16" s="32">
        <v>447.2</v>
      </c>
      <c r="F16" s="32">
        <v>585.6</v>
      </c>
      <c r="G16" s="32">
        <v>637.79999999999995</v>
      </c>
      <c r="H16" s="32">
        <v>465.3</v>
      </c>
      <c r="I16" s="32">
        <v>518.70000000000005</v>
      </c>
      <c r="J16" s="32">
        <v>753.8</v>
      </c>
      <c r="K16" s="32">
        <v>887.5</v>
      </c>
      <c r="L16" s="32">
        <v>918.9</v>
      </c>
      <c r="M16" s="32">
        <v>938.3</v>
      </c>
      <c r="N16" s="32">
        <v>959.8</v>
      </c>
      <c r="O16" s="32">
        <v>1111</v>
      </c>
      <c r="P16" s="32">
        <v>1205.4000000000001</v>
      </c>
      <c r="Q16" s="32">
        <v>1542.2</v>
      </c>
      <c r="R16" s="103">
        <v>1810893</v>
      </c>
      <c r="S16" s="103">
        <v>2059544</v>
      </c>
      <c r="T16" s="103">
        <v>2538512</v>
      </c>
      <c r="U16" s="103">
        <v>3158959</v>
      </c>
      <c r="V16" s="103">
        <v>3941638</v>
      </c>
      <c r="W16" s="103">
        <v>4459776</v>
      </c>
      <c r="X16" s="103">
        <v>5287884</v>
      </c>
      <c r="Y16" s="103">
        <v>6146786</v>
      </c>
      <c r="Z16" s="103">
        <v>6254132</v>
      </c>
      <c r="AA16" s="103">
        <v>6524717</v>
      </c>
      <c r="AB16" s="32">
        <v>6994.2</v>
      </c>
      <c r="AC16" s="32">
        <v>7530.7</v>
      </c>
      <c r="AD16" s="54">
        <v>8065.5</v>
      </c>
      <c r="AE16" s="54">
        <v>7855.4</v>
      </c>
      <c r="AF16" s="32">
        <v>7228.6170000000002</v>
      </c>
      <c r="AG16" s="32">
        <v>5482.3070000000007</v>
      </c>
      <c r="AH16" s="32">
        <v>6197.2359999999999</v>
      </c>
      <c r="AI16" s="32">
        <v>6430.3359999999993</v>
      </c>
      <c r="AJ16" s="32">
        <v>5805.9380000000001</v>
      </c>
      <c r="AK16" s="32">
        <v>5485.3170000000009</v>
      </c>
      <c r="AL16" s="32">
        <v>6201.2489999999998</v>
      </c>
      <c r="AM16" s="32">
        <v>6103.7840000000006</v>
      </c>
      <c r="AN16" s="32">
        <v>6139.7310000000007</v>
      </c>
      <c r="AO16" s="32">
        <v>6663.5409999999993</v>
      </c>
      <c r="AP16" s="263"/>
      <c r="AR16" s="262"/>
      <c r="AS16" s="262"/>
      <c r="AT16" s="262"/>
      <c r="AU16" s="262"/>
    </row>
    <row r="17" spans="1:52" ht="15" customHeight="1" x14ac:dyDescent="0.2">
      <c r="A17" s="99" t="s">
        <v>29</v>
      </c>
      <c r="B17" s="32">
        <v>479.9</v>
      </c>
      <c r="C17" s="32">
        <v>530.79999999999995</v>
      </c>
      <c r="D17" s="32">
        <v>671.7</v>
      </c>
      <c r="E17" s="32">
        <v>902.7</v>
      </c>
      <c r="F17" s="32">
        <v>989.1</v>
      </c>
      <c r="G17" s="32">
        <v>1079.0999999999999</v>
      </c>
      <c r="H17" s="32">
        <v>1235.0999999999999</v>
      </c>
      <c r="I17" s="32">
        <v>1446.7</v>
      </c>
      <c r="J17" s="32">
        <v>1574.4</v>
      </c>
      <c r="K17" s="32">
        <v>1576.9</v>
      </c>
      <c r="L17" s="32">
        <v>1580.6</v>
      </c>
      <c r="M17" s="32">
        <v>1690.1</v>
      </c>
      <c r="N17" s="32">
        <v>1916</v>
      </c>
      <c r="O17" s="32">
        <v>2344.1</v>
      </c>
      <c r="P17" s="32">
        <v>2429.6999999999998</v>
      </c>
      <c r="Q17" s="32">
        <v>2222.1999999999998</v>
      </c>
      <c r="R17" s="103">
        <v>2468990</v>
      </c>
      <c r="S17" s="103">
        <v>2459273</v>
      </c>
      <c r="T17" s="103">
        <v>2357790</v>
      </c>
      <c r="U17" s="103">
        <v>2501892</v>
      </c>
      <c r="V17" s="103">
        <v>2411987</v>
      </c>
      <c r="W17" s="103">
        <v>2815764</v>
      </c>
      <c r="X17" s="103">
        <v>3183222</v>
      </c>
      <c r="Y17" s="103">
        <v>3389881</v>
      </c>
      <c r="Z17" s="103">
        <v>3085280</v>
      </c>
      <c r="AA17" s="103">
        <v>2842831</v>
      </c>
      <c r="AB17" s="32">
        <v>2745.7150000000001</v>
      </c>
      <c r="AC17" s="32">
        <v>3018.2</v>
      </c>
      <c r="AD17" s="54">
        <v>3023.20703125</v>
      </c>
      <c r="AE17" s="54">
        <v>3570</v>
      </c>
      <c r="AF17" s="32">
        <v>3719.3100000000004</v>
      </c>
      <c r="AG17" s="32">
        <v>4569.9469999999992</v>
      </c>
      <c r="AH17" s="32">
        <v>4951.067</v>
      </c>
      <c r="AI17" s="32">
        <v>4946.6269999999995</v>
      </c>
      <c r="AJ17" s="32">
        <v>5049.6670000000004</v>
      </c>
      <c r="AK17" s="32">
        <v>5194.3770000000004</v>
      </c>
      <c r="AL17" s="32">
        <v>4824.0379999999996</v>
      </c>
      <c r="AM17" s="32">
        <v>5787.9150000000009</v>
      </c>
      <c r="AN17" s="32">
        <v>7376.6859999999997</v>
      </c>
      <c r="AO17" s="32">
        <v>6258.4500000000007</v>
      </c>
      <c r="AP17" s="56"/>
      <c r="AQ17" s="56"/>
      <c r="AR17" s="56"/>
      <c r="AS17" s="56"/>
      <c r="AT17" s="56"/>
    </row>
    <row r="18" spans="1:52" ht="15" customHeight="1" x14ac:dyDescent="0.2">
      <c r="A18" s="99" t="s">
        <v>140</v>
      </c>
      <c r="B18" s="32">
        <v>1996</v>
      </c>
      <c r="C18" s="32">
        <v>2305.8000000000002</v>
      </c>
      <c r="D18" s="32">
        <v>-983.7</v>
      </c>
      <c r="E18" s="32">
        <v>1841.5</v>
      </c>
      <c r="F18" s="32">
        <v>1880.7</v>
      </c>
      <c r="G18" s="32">
        <v>2119.8000000000002</v>
      </c>
      <c r="H18" s="32">
        <v>2077.1</v>
      </c>
      <c r="I18" s="32">
        <v>1944.7</v>
      </c>
      <c r="J18" s="32">
        <v>2183.3000000000002</v>
      </c>
      <c r="K18" s="32">
        <v>2487.1999999999998</v>
      </c>
      <c r="L18" s="32">
        <v>3136.8</v>
      </c>
      <c r="M18" s="32">
        <v>2922.8</v>
      </c>
      <c r="N18" s="32">
        <v>3142.3</v>
      </c>
      <c r="O18" s="32">
        <v>3429.7</v>
      </c>
      <c r="P18" s="32">
        <v>4168.3</v>
      </c>
      <c r="Q18" s="32">
        <v>4739.3</v>
      </c>
      <c r="R18" s="103">
        <v>5276749</v>
      </c>
      <c r="S18" s="103">
        <v>6032693</v>
      </c>
      <c r="T18" s="103">
        <v>8541869</v>
      </c>
      <c r="U18" s="103">
        <v>11479307</v>
      </c>
      <c r="V18" s="103">
        <v>15296376.800000001</v>
      </c>
      <c r="W18" s="103">
        <v>17733322</v>
      </c>
      <c r="X18" s="103">
        <v>20711533</v>
      </c>
      <c r="Y18" s="103">
        <v>20531242</v>
      </c>
      <c r="Z18" s="103">
        <v>21684431</v>
      </c>
      <c r="AA18" s="103">
        <v>25491910</v>
      </c>
      <c r="AB18" s="32">
        <v>28161.3</v>
      </c>
      <c r="AC18" s="32">
        <v>30315.4</v>
      </c>
      <c r="AD18" s="54">
        <v>35327.68359375</v>
      </c>
      <c r="AE18" s="54">
        <v>30845.1</v>
      </c>
      <c r="AF18" s="32">
        <v>26657.878000000001</v>
      </c>
      <c r="AG18" s="32">
        <v>25378.394999999997</v>
      </c>
      <c r="AH18" s="32">
        <v>26043.934175000002</v>
      </c>
      <c r="AI18" s="32">
        <v>26414.196999999996</v>
      </c>
      <c r="AJ18" s="32">
        <v>26841.888838999999</v>
      </c>
      <c r="AK18" s="32">
        <v>27480.51395</v>
      </c>
      <c r="AL18" s="32">
        <v>32087.293684</v>
      </c>
      <c r="AM18" s="32">
        <v>30455.181249000001</v>
      </c>
      <c r="AN18" s="32">
        <v>30148.166999999998</v>
      </c>
      <c r="AO18" s="32">
        <v>30815.897000000004</v>
      </c>
      <c r="AR18" s="262"/>
      <c r="AS18" s="56"/>
      <c r="AT18" s="56"/>
    </row>
    <row r="19" spans="1:52" ht="15" customHeight="1" x14ac:dyDescent="0.2">
      <c r="A19" s="29" t="s">
        <v>9</v>
      </c>
      <c r="B19" s="58">
        <v>-401.7</v>
      </c>
      <c r="C19" s="58">
        <v>-397</v>
      </c>
      <c r="D19" s="58">
        <v>-606.4</v>
      </c>
      <c r="E19" s="58">
        <v>-230.6</v>
      </c>
      <c r="F19" s="58">
        <v>95.8</v>
      </c>
      <c r="G19" s="58">
        <v>673.8</v>
      </c>
      <c r="H19" s="58">
        <v>-196</v>
      </c>
      <c r="I19" s="58">
        <v>238.3</v>
      </c>
      <c r="J19" s="58">
        <v>401.5</v>
      </c>
      <c r="K19" s="58">
        <v>619.79999999999995</v>
      </c>
      <c r="L19" s="58">
        <v>745.8</v>
      </c>
      <c r="M19" s="58">
        <v>355.9</v>
      </c>
      <c r="N19" s="58">
        <v>-983.7</v>
      </c>
      <c r="O19" s="58">
        <v>-928.7</v>
      </c>
      <c r="P19" s="58">
        <v>2013.2</v>
      </c>
      <c r="Q19" s="58">
        <v>785</v>
      </c>
      <c r="R19" s="102">
        <v>819772</v>
      </c>
      <c r="S19" s="102">
        <v>2673257</v>
      </c>
      <c r="T19" s="102">
        <v>3571986.5999999996</v>
      </c>
      <c r="U19" s="102">
        <v>9465826</v>
      </c>
      <c r="V19" s="102">
        <v>11410845.600000001</v>
      </c>
      <c r="W19" s="102">
        <v>9092890</v>
      </c>
      <c r="X19" s="102">
        <v>21686685.199999999</v>
      </c>
      <c r="Y19" s="102">
        <v>1790694</v>
      </c>
      <c r="Z19" s="102">
        <v>7135403</v>
      </c>
      <c r="AA19" s="102">
        <v>7678714</v>
      </c>
      <c r="AB19" s="58">
        <v>1837.1</v>
      </c>
      <c r="AC19" s="58">
        <v>5715</v>
      </c>
      <c r="AD19" s="119">
        <v>282.5</v>
      </c>
      <c r="AE19" s="119">
        <v>-2615.8000000000029</v>
      </c>
      <c r="AF19" s="58">
        <v>-8964.9</v>
      </c>
      <c r="AG19" s="58">
        <v>-8787.7005290000016</v>
      </c>
      <c r="AH19" s="58">
        <v>-1793.3021989999984</v>
      </c>
      <c r="AI19" s="58">
        <v>-2468.0465699999986</v>
      </c>
      <c r="AJ19" s="58">
        <v>-14470.244533000005</v>
      </c>
      <c r="AK19" s="58">
        <v>-7845.1402979999984</v>
      </c>
      <c r="AL19" s="58">
        <v>5276.8870440000028</v>
      </c>
      <c r="AM19" s="58">
        <v>-639.16722419999132</v>
      </c>
      <c r="AN19" s="58">
        <v>-4695.4599559999988</v>
      </c>
      <c r="AO19" s="58">
        <v>-7287.1590340000112</v>
      </c>
      <c r="AP19" s="56"/>
    </row>
    <row r="20" spans="1:52" ht="15" customHeight="1" x14ac:dyDescent="0.2">
      <c r="A20" s="99" t="s">
        <v>30</v>
      </c>
      <c r="B20" s="32">
        <v>0.3</v>
      </c>
      <c r="C20" s="32">
        <v>0.7</v>
      </c>
      <c r="D20" s="32">
        <v>9.6</v>
      </c>
      <c r="E20" s="32">
        <v>39.700000000000003</v>
      </c>
      <c r="F20" s="32">
        <v>87</v>
      </c>
      <c r="G20" s="32">
        <v>17.7</v>
      </c>
      <c r="H20" s="32">
        <v>18</v>
      </c>
      <c r="I20" s="32">
        <v>22.5</v>
      </c>
      <c r="J20" s="32">
        <v>59.9</v>
      </c>
      <c r="K20" s="32">
        <v>56</v>
      </c>
      <c r="L20" s="32">
        <v>5.7</v>
      </c>
      <c r="M20" s="32">
        <v>827.8</v>
      </c>
      <c r="N20" s="32">
        <v>29</v>
      </c>
      <c r="O20" s="32">
        <v>100.8</v>
      </c>
      <c r="P20" s="32">
        <v>29.9</v>
      </c>
      <c r="Q20" s="32">
        <v>35.6</v>
      </c>
      <c r="R20" s="103">
        <v>38729</v>
      </c>
      <c r="S20" s="103">
        <v>5816</v>
      </c>
      <c r="T20" s="103">
        <v>6117</v>
      </c>
      <c r="U20" s="103">
        <v>7200</v>
      </c>
      <c r="V20" s="103">
        <v>4660</v>
      </c>
      <c r="W20" s="103">
        <v>30390</v>
      </c>
      <c r="X20" s="103">
        <v>36894</v>
      </c>
      <c r="Y20" s="103">
        <v>54475</v>
      </c>
      <c r="Z20" s="103">
        <v>228506</v>
      </c>
      <c r="AA20" s="103">
        <v>300251</v>
      </c>
      <c r="AB20" s="32">
        <v>31.9</v>
      </c>
      <c r="AC20" s="32">
        <v>1569.3</v>
      </c>
      <c r="AD20" s="54">
        <v>334.3</v>
      </c>
      <c r="AE20" s="54">
        <v>5861.8</v>
      </c>
      <c r="AF20" s="32">
        <v>3434.4760000000001</v>
      </c>
      <c r="AG20" s="32">
        <v>735.64299999999992</v>
      </c>
      <c r="AH20" s="32">
        <v>939.30200000000002</v>
      </c>
      <c r="AI20" s="32">
        <v>871.71399999999994</v>
      </c>
      <c r="AJ20" s="32">
        <v>989.14757499999996</v>
      </c>
      <c r="AK20" s="32">
        <v>458.611377</v>
      </c>
      <c r="AL20" s="32">
        <v>761.30983300000003</v>
      </c>
      <c r="AM20" s="32">
        <v>584.18730600000004</v>
      </c>
      <c r="AN20" s="32">
        <v>-479.2842</v>
      </c>
      <c r="AO20" s="32">
        <v>1483.143</v>
      </c>
      <c r="AQ20" s="262"/>
      <c r="AR20" s="262"/>
      <c r="AS20" s="262"/>
    </row>
    <row r="21" spans="1:52" ht="15" customHeight="1" x14ac:dyDescent="0.2">
      <c r="A21" s="99" t="s">
        <v>31</v>
      </c>
      <c r="B21" s="32">
        <v>876.7</v>
      </c>
      <c r="C21" s="32">
        <v>776.9</v>
      </c>
      <c r="D21" s="32">
        <v>387.5</v>
      </c>
      <c r="E21" s="32">
        <v>439.1</v>
      </c>
      <c r="F21" s="32">
        <v>455.7</v>
      </c>
      <c r="G21" s="32">
        <v>744.7</v>
      </c>
      <c r="H21" s="32">
        <v>449.6</v>
      </c>
      <c r="I21" s="32">
        <v>300.60000000000002</v>
      </c>
      <c r="J21" s="32">
        <v>467.6</v>
      </c>
      <c r="K21" s="32">
        <v>622.5</v>
      </c>
      <c r="L21" s="32">
        <v>580.4</v>
      </c>
      <c r="M21" s="32">
        <v>1142.3</v>
      </c>
      <c r="N21" s="32">
        <v>859.8</v>
      </c>
      <c r="O21" s="32">
        <v>527.4</v>
      </c>
      <c r="P21" s="32">
        <v>1224</v>
      </c>
      <c r="Q21" s="32">
        <v>861.2</v>
      </c>
      <c r="R21" s="103">
        <v>671699</v>
      </c>
      <c r="S21" s="103">
        <v>844071</v>
      </c>
      <c r="T21" s="103">
        <v>1645354</v>
      </c>
      <c r="U21" s="103">
        <v>3157270</v>
      </c>
      <c r="V21" s="103">
        <v>4757657</v>
      </c>
      <c r="W21" s="103">
        <v>8490532</v>
      </c>
      <c r="X21" s="103">
        <v>9876950</v>
      </c>
      <c r="Y21" s="103">
        <v>8375004</v>
      </c>
      <c r="Z21" s="103">
        <v>5906499</v>
      </c>
      <c r="AA21" s="103">
        <v>6888516</v>
      </c>
      <c r="AB21" s="32">
        <v>7091</v>
      </c>
      <c r="AC21" s="32">
        <v>8036.3</v>
      </c>
      <c r="AD21" s="54">
        <v>8881</v>
      </c>
      <c r="AE21" s="54">
        <v>7059.4</v>
      </c>
      <c r="AF21" s="32">
        <v>4134.7</v>
      </c>
      <c r="AG21" s="32">
        <v>3239.616</v>
      </c>
      <c r="AH21" s="32">
        <v>3671.8540000000003</v>
      </c>
      <c r="AI21" s="32">
        <v>3762.3249999999998</v>
      </c>
      <c r="AJ21" s="32">
        <v>3862.5880000000002</v>
      </c>
      <c r="AK21" s="32">
        <v>3269.7549999999997</v>
      </c>
      <c r="AL21" s="32">
        <v>3381.6770000000001</v>
      </c>
      <c r="AM21" s="32">
        <v>4022.1939999999995</v>
      </c>
      <c r="AN21" s="32">
        <v>4386.8779999999997</v>
      </c>
      <c r="AO21" s="32">
        <v>3355.4739999999997</v>
      </c>
    </row>
    <row r="22" spans="1:52" ht="15" customHeight="1" x14ac:dyDescent="0.2">
      <c r="A22" s="29" t="s">
        <v>8</v>
      </c>
      <c r="B22" s="58">
        <v>-1278.0999999999999</v>
      </c>
      <c r="C22" s="58">
        <v>-1173.2</v>
      </c>
      <c r="D22" s="58">
        <v>-984.3</v>
      </c>
      <c r="E22" s="58">
        <v>-630</v>
      </c>
      <c r="F22" s="58">
        <v>-272.89999999999998</v>
      </c>
      <c r="G22" s="58">
        <v>-53.2</v>
      </c>
      <c r="H22" s="58">
        <v>-627.70000000000005</v>
      </c>
      <c r="I22" s="58">
        <v>-39.799999999999997</v>
      </c>
      <c r="J22" s="58">
        <v>-6.2</v>
      </c>
      <c r="K22" s="58">
        <v>53.3</v>
      </c>
      <c r="L22" s="58">
        <v>171</v>
      </c>
      <c r="M22" s="58">
        <v>41.4</v>
      </c>
      <c r="N22" s="58">
        <v>-741</v>
      </c>
      <c r="O22" s="58">
        <v>-1355.3</v>
      </c>
      <c r="P22" s="58">
        <v>819.1</v>
      </c>
      <c r="Q22" s="58">
        <v>-40.6</v>
      </c>
      <c r="R22" s="58">
        <v>186.80199999999999</v>
      </c>
      <c r="S22" s="58">
        <v>1835.002</v>
      </c>
      <c r="T22" s="58">
        <v>1932.7495999999996</v>
      </c>
      <c r="U22" s="58">
        <v>6315.7560000000003</v>
      </c>
      <c r="V22" s="58">
        <v>6657.8486000000003</v>
      </c>
      <c r="W22" s="58">
        <v>632.7480000000005</v>
      </c>
      <c r="X22" s="58">
        <v>11846.629199999999</v>
      </c>
      <c r="Y22" s="58">
        <v>-6529.835</v>
      </c>
      <c r="Z22" s="58">
        <v>1457.41</v>
      </c>
      <c r="AA22" s="58">
        <v>1090.4490000000001</v>
      </c>
      <c r="AB22" s="58">
        <v>-5222</v>
      </c>
      <c r="AC22" s="58">
        <v>-752</v>
      </c>
      <c r="AD22" s="119">
        <v>-8264.1999999999971</v>
      </c>
      <c r="AE22" s="119">
        <v>-3813.4</v>
      </c>
      <c r="AF22" s="58">
        <v>-9665</v>
      </c>
      <c r="AG22" s="58">
        <v>-11291.673529000007</v>
      </c>
      <c r="AH22" s="58">
        <v>-4525.7</v>
      </c>
      <c r="AI22" s="58">
        <v>-5358.6575699999958</v>
      </c>
      <c r="AJ22" s="58">
        <v>-17343.599999999999</v>
      </c>
      <c r="AK22" s="58">
        <v>-10656.283921000002</v>
      </c>
      <c r="AL22" s="58">
        <v>2656.5198770000061</v>
      </c>
      <c r="AM22" s="58">
        <v>-4077.1739181999874</v>
      </c>
      <c r="AN22" s="58">
        <v>-9561.6221560000049</v>
      </c>
      <c r="AO22" s="58">
        <v>-9159.4900340000095</v>
      </c>
    </row>
    <row r="23" spans="1:52" x14ac:dyDescent="0.2">
      <c r="A23" s="99" t="s">
        <v>21</v>
      </c>
      <c r="B23" s="32">
        <v>1278.0999999999999</v>
      </c>
      <c r="C23" s="32">
        <v>1173.2</v>
      </c>
      <c r="D23" s="32">
        <v>984.3</v>
      </c>
      <c r="E23" s="32">
        <v>630</v>
      </c>
      <c r="F23" s="32">
        <v>272.89999999999998</v>
      </c>
      <c r="G23" s="32">
        <v>53.2</v>
      </c>
      <c r="H23" s="32">
        <v>627.70000000000005</v>
      </c>
      <c r="I23" s="32">
        <v>39.799999999999997</v>
      </c>
      <c r="J23" s="32">
        <v>6.2</v>
      </c>
      <c r="K23" s="32">
        <v>-53.3</v>
      </c>
      <c r="L23" s="32">
        <v>-171</v>
      </c>
      <c r="M23" s="32">
        <v>-41.4</v>
      </c>
      <c r="N23" s="32">
        <v>741</v>
      </c>
      <c r="O23" s="32">
        <v>1355.3</v>
      </c>
      <c r="P23" s="32">
        <v>-819.1</v>
      </c>
      <c r="Q23" s="32">
        <v>40.6</v>
      </c>
      <c r="R23" s="103">
        <v>-186802</v>
      </c>
      <c r="S23" s="103">
        <v>-1835002</v>
      </c>
      <c r="T23" s="103">
        <v>-1932749.5999999996</v>
      </c>
      <c r="U23" s="103">
        <v>-6315756</v>
      </c>
      <c r="V23" s="103">
        <v>-6657848.6000000006</v>
      </c>
      <c r="W23" s="103">
        <v>-632748.00000000047</v>
      </c>
      <c r="X23" s="103">
        <v>-11846629.199999999</v>
      </c>
      <c r="Y23" s="103">
        <v>6529835</v>
      </c>
      <c r="Z23" s="103">
        <v>-1457410</v>
      </c>
      <c r="AA23" s="103">
        <v>-1090449</v>
      </c>
      <c r="AB23" s="32">
        <v>5222</v>
      </c>
      <c r="AC23" s="32">
        <v>752</v>
      </c>
      <c r="AD23" s="32">
        <v>8264.2000000000007</v>
      </c>
      <c r="AE23" s="32">
        <v>3813.4</v>
      </c>
      <c r="AF23" s="32">
        <v>9644.2000000000007</v>
      </c>
      <c r="AG23" s="32">
        <v>11291.699999999999</v>
      </c>
      <c r="AH23" s="32">
        <v>4525.7</v>
      </c>
      <c r="AI23" s="32">
        <v>5358.7</v>
      </c>
      <c r="AJ23" s="32">
        <v>17343.553553999998</v>
      </c>
      <c r="AK23" s="32">
        <v>10656.283921000002</v>
      </c>
      <c r="AL23" s="32">
        <v>-2656.5198770000061</v>
      </c>
      <c r="AM23" s="32">
        <v>4077.1739181999874</v>
      </c>
      <c r="AN23" s="32">
        <v>9561.7000000000007</v>
      </c>
      <c r="AO23" s="32">
        <v>9159.299999999992</v>
      </c>
    </row>
    <row r="24" spans="1:52" x14ac:dyDescent="0.2">
      <c r="A24" s="155" t="s">
        <v>22</v>
      </c>
      <c r="B24" s="54">
        <v>-302.2</v>
      </c>
      <c r="C24" s="54">
        <v>-2.8</v>
      </c>
      <c r="D24" s="54">
        <v>33.4</v>
      </c>
      <c r="E24" s="54">
        <v>-239.8</v>
      </c>
      <c r="F24" s="54">
        <v>-393.8</v>
      </c>
      <c r="G24" s="54">
        <v>-480.2</v>
      </c>
      <c r="H24" s="54">
        <v>-237.5</v>
      </c>
      <c r="I24" s="54">
        <v>475.6</v>
      </c>
      <c r="J24" s="54">
        <v>302.3</v>
      </c>
      <c r="K24" s="54">
        <v>-902.6</v>
      </c>
      <c r="L24" s="54">
        <v>133.4</v>
      </c>
      <c r="M24" s="54">
        <v>-1500.5</v>
      </c>
      <c r="N24" s="54">
        <v>-435.8</v>
      </c>
      <c r="O24" s="54">
        <v>896.7</v>
      </c>
      <c r="P24" s="54">
        <v>878.4</v>
      </c>
      <c r="Q24" s="54">
        <v>-6.4</v>
      </c>
      <c r="R24" s="156">
        <v>-215725</v>
      </c>
      <c r="S24" s="156">
        <v>-240360</v>
      </c>
      <c r="T24" s="156">
        <v>-1151947</v>
      </c>
      <c r="U24" s="156">
        <v>-256800</v>
      </c>
      <c r="V24" s="156">
        <v>-354732</v>
      </c>
      <c r="W24" s="264">
        <v>732797</v>
      </c>
      <c r="X24" s="264">
        <v>-92500</v>
      </c>
      <c r="Y24" s="264">
        <v>-1357800</v>
      </c>
      <c r="Z24" s="264">
        <v>966200</v>
      </c>
      <c r="AA24" s="264">
        <v>-187700</v>
      </c>
      <c r="AB24" s="54">
        <v>2198.1</v>
      </c>
      <c r="AC24" s="54">
        <v>2939.8999999999996</v>
      </c>
      <c r="AD24" s="54">
        <v>-283.39999999999998</v>
      </c>
      <c r="AE24" s="54">
        <v>-244</v>
      </c>
      <c r="AF24" s="54">
        <v>8946.2999999999993</v>
      </c>
      <c r="AG24" s="54">
        <v>3212.7</v>
      </c>
      <c r="AH24" s="54">
        <v>2080.7999999999997</v>
      </c>
      <c r="AI24" s="54">
        <v>338.49999999999989</v>
      </c>
      <c r="AJ24" s="54">
        <v>14503.1</v>
      </c>
      <c r="AK24" s="54">
        <v>3516.0999999999995</v>
      </c>
      <c r="AL24" s="54">
        <v>626.69999999999993</v>
      </c>
      <c r="AM24" s="54">
        <v>1439.9</v>
      </c>
      <c r="AN24" s="54">
        <v>7027.7</v>
      </c>
      <c r="AO24" s="54">
        <v>2594.7000000000003</v>
      </c>
      <c r="AP24" s="56"/>
      <c r="AQ24" s="56"/>
      <c r="AS24" s="56"/>
      <c r="AT24" s="56"/>
      <c r="AU24" s="56"/>
      <c r="AV24" s="56"/>
      <c r="AW24" s="56"/>
      <c r="AX24" s="56"/>
      <c r="AY24" s="56"/>
      <c r="AZ24" s="56"/>
    </row>
    <row r="25" spans="1:52" x14ac:dyDescent="0.2">
      <c r="A25" s="155" t="s">
        <v>32</v>
      </c>
      <c r="B25" s="54">
        <v>-302.2</v>
      </c>
      <c r="C25" s="54">
        <v>-2.8</v>
      </c>
      <c r="D25" s="54">
        <v>33.4</v>
      </c>
      <c r="E25" s="54">
        <v>-239.8</v>
      </c>
      <c r="F25" s="54">
        <v>-393.8</v>
      </c>
      <c r="G25" s="54">
        <v>-480.2</v>
      </c>
      <c r="H25" s="54">
        <v>-237.5</v>
      </c>
      <c r="I25" s="54">
        <v>-16.8</v>
      </c>
      <c r="J25" s="54">
        <v>-287</v>
      </c>
      <c r="K25" s="54">
        <v>-902.6</v>
      </c>
      <c r="L25" s="54">
        <v>133.4</v>
      </c>
      <c r="M25" s="54">
        <v>-1500.5</v>
      </c>
      <c r="N25" s="54">
        <v>-473.4</v>
      </c>
      <c r="O25" s="54">
        <v>842.8</v>
      </c>
      <c r="P25" s="54">
        <v>846.9</v>
      </c>
      <c r="Q25" s="54">
        <v>-6.4</v>
      </c>
      <c r="R25" s="156">
        <v>-215727</v>
      </c>
      <c r="S25" s="156">
        <v>-240360</v>
      </c>
      <c r="T25" s="156">
        <v>-1151947</v>
      </c>
      <c r="U25" s="156">
        <v>-256800</v>
      </c>
      <c r="V25" s="156">
        <v>-354732</v>
      </c>
      <c r="W25" s="264">
        <v>732797</v>
      </c>
      <c r="X25" s="264">
        <v>-92500</v>
      </c>
      <c r="Y25" s="264">
        <v>-1357800</v>
      </c>
      <c r="Z25" s="264">
        <v>966200</v>
      </c>
      <c r="AA25" s="264">
        <v>-187700</v>
      </c>
      <c r="AB25" s="54">
        <v>1055.2999999999997</v>
      </c>
      <c r="AC25" s="54">
        <v>2939.8999999999996</v>
      </c>
      <c r="AD25" s="54">
        <v>-283.39999999999998</v>
      </c>
      <c r="AE25" s="54">
        <v>-244</v>
      </c>
      <c r="AF25" s="54">
        <v>6983.5</v>
      </c>
      <c r="AG25" s="54">
        <v>1500.5</v>
      </c>
      <c r="AH25" s="54">
        <v>2080.7999999999997</v>
      </c>
      <c r="AI25" s="54">
        <v>338.49999999999989</v>
      </c>
      <c r="AJ25" s="54">
        <v>6519.7</v>
      </c>
      <c r="AK25" s="54">
        <v>-1176.4999999999998</v>
      </c>
      <c r="AL25" s="54">
        <v>626.70000000000005</v>
      </c>
      <c r="AM25" s="54">
        <v>356.50000000000045</v>
      </c>
      <c r="AN25" s="54">
        <v>4599.7</v>
      </c>
      <c r="AO25" s="54">
        <v>-853.9</v>
      </c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</row>
    <row r="26" spans="1:52" x14ac:dyDescent="0.2">
      <c r="A26" s="155" t="s">
        <v>33</v>
      </c>
      <c r="B26" s="54">
        <v>56.3</v>
      </c>
      <c r="C26" s="54">
        <v>602.5</v>
      </c>
      <c r="D26" s="54">
        <v>474.7</v>
      </c>
      <c r="E26" s="54">
        <v>111.9</v>
      </c>
      <c r="F26" s="54">
        <v>248.8</v>
      </c>
      <c r="G26" s="54">
        <v>101.2</v>
      </c>
      <c r="H26" s="54">
        <v>649.29999999999995</v>
      </c>
      <c r="I26" s="54">
        <v>1180.3</v>
      </c>
      <c r="J26" s="54">
        <v>1331.9</v>
      </c>
      <c r="K26" s="54">
        <v>140.4</v>
      </c>
      <c r="L26" s="54">
        <v>1283.5999999999999</v>
      </c>
      <c r="M26" s="54">
        <v>368.4</v>
      </c>
      <c r="N26" s="54">
        <v>359.9</v>
      </c>
      <c r="O26" s="54">
        <v>1802.3</v>
      </c>
      <c r="P26" s="54">
        <v>2344.3000000000002</v>
      </c>
      <c r="Q26" s="54">
        <v>157.1</v>
      </c>
      <c r="R26" s="156">
        <v>210700</v>
      </c>
      <c r="S26" s="156">
        <v>192572</v>
      </c>
      <c r="T26" s="156">
        <v>212556</v>
      </c>
      <c r="U26" s="156">
        <v>332100</v>
      </c>
      <c r="V26" s="156">
        <v>1200668</v>
      </c>
      <c r="W26" s="156">
        <v>1021497</v>
      </c>
      <c r="X26" s="156">
        <v>1176000</v>
      </c>
      <c r="Y26" s="156">
        <v>505900</v>
      </c>
      <c r="Z26" s="156">
        <v>1423200</v>
      </c>
      <c r="AA26" s="156">
        <v>493500</v>
      </c>
      <c r="AB26" s="54">
        <v>1765.6</v>
      </c>
      <c r="AC26" s="54">
        <v>3678</v>
      </c>
      <c r="AD26" s="54">
        <v>190.4</v>
      </c>
      <c r="AE26" s="54">
        <v>341.1</v>
      </c>
      <c r="AF26" s="54">
        <v>6983.5</v>
      </c>
      <c r="AG26" s="54">
        <v>2102.5</v>
      </c>
      <c r="AH26" s="54">
        <v>2734.7</v>
      </c>
      <c r="AI26" s="54">
        <v>1148.0999999999999</v>
      </c>
      <c r="AJ26" s="54">
        <v>7654.9</v>
      </c>
      <c r="AK26" s="54">
        <v>11.9</v>
      </c>
      <c r="AL26" s="54">
        <v>1690.7</v>
      </c>
      <c r="AM26" s="54">
        <v>3096.0000000000005</v>
      </c>
      <c r="AN26" s="54">
        <v>8202.5</v>
      </c>
      <c r="AO26" s="54">
        <v>537.6</v>
      </c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</row>
    <row r="27" spans="1:52" x14ac:dyDescent="0.2">
      <c r="A27" s="155" t="s">
        <v>34</v>
      </c>
      <c r="B27" s="54">
        <v>358.5</v>
      </c>
      <c r="C27" s="54">
        <v>605.29999999999995</v>
      </c>
      <c r="D27" s="54">
        <v>441.3</v>
      </c>
      <c r="E27" s="54">
        <v>351.7</v>
      </c>
      <c r="F27" s="54">
        <v>642.6</v>
      </c>
      <c r="G27" s="54">
        <v>581.4</v>
      </c>
      <c r="H27" s="54">
        <v>886.8</v>
      </c>
      <c r="I27" s="54">
        <v>1197.0999999999999</v>
      </c>
      <c r="J27" s="54">
        <v>1618.9</v>
      </c>
      <c r="K27" s="54">
        <v>1043</v>
      </c>
      <c r="L27" s="54">
        <v>1150.2</v>
      </c>
      <c r="M27" s="54">
        <v>1868.9</v>
      </c>
      <c r="N27" s="54">
        <v>833.3</v>
      </c>
      <c r="O27" s="54">
        <v>959.5</v>
      </c>
      <c r="P27" s="54">
        <v>1497.4</v>
      </c>
      <c r="Q27" s="54">
        <v>163.5</v>
      </c>
      <c r="R27" s="156">
        <v>426427</v>
      </c>
      <c r="S27" s="156">
        <v>432932</v>
      </c>
      <c r="T27" s="156">
        <v>1364503</v>
      </c>
      <c r="U27" s="156">
        <v>588900</v>
      </c>
      <c r="V27" s="156">
        <v>1555400</v>
      </c>
      <c r="W27" s="156">
        <v>288700</v>
      </c>
      <c r="X27" s="156">
        <v>1268500</v>
      </c>
      <c r="Y27" s="156">
        <v>1863700</v>
      </c>
      <c r="Z27" s="156">
        <v>457000</v>
      </c>
      <c r="AA27" s="156">
        <v>681200</v>
      </c>
      <c r="AB27" s="54">
        <v>710.3</v>
      </c>
      <c r="AC27" s="54">
        <v>738.09999999999991</v>
      </c>
      <c r="AD27" s="54">
        <v>473.8</v>
      </c>
      <c r="AE27" s="54">
        <v>585.1</v>
      </c>
      <c r="AF27" s="54">
        <v>535.6</v>
      </c>
      <c r="AG27" s="54">
        <v>602</v>
      </c>
      <c r="AH27" s="54">
        <v>653.9</v>
      </c>
      <c r="AI27" s="54">
        <v>809.6</v>
      </c>
      <c r="AJ27" s="54">
        <v>1135.2</v>
      </c>
      <c r="AK27" s="54">
        <v>1188.3999999999999</v>
      </c>
      <c r="AL27" s="54">
        <v>1064</v>
      </c>
      <c r="AM27" s="54">
        <v>2739.5</v>
      </c>
      <c r="AN27" s="54">
        <v>3602.7999999999997</v>
      </c>
      <c r="AO27" s="54">
        <v>1391.5</v>
      </c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</row>
    <row r="28" spans="1:52" x14ac:dyDescent="0.2">
      <c r="A28" s="155" t="s">
        <v>142</v>
      </c>
      <c r="B28" s="54">
        <v>0</v>
      </c>
      <c r="C28" s="54">
        <v>0</v>
      </c>
      <c r="D28" s="54">
        <v>0</v>
      </c>
      <c r="E28" s="54">
        <v>0</v>
      </c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156">
        <v>0</v>
      </c>
      <c r="S28" s="156">
        <v>0</v>
      </c>
      <c r="T28" s="156">
        <v>0</v>
      </c>
      <c r="U28" s="156">
        <v>0</v>
      </c>
      <c r="V28" s="156">
        <v>0</v>
      </c>
      <c r="W28" s="156">
        <v>0</v>
      </c>
      <c r="X28" s="156">
        <v>0</v>
      </c>
      <c r="Y28" s="156">
        <v>0</v>
      </c>
      <c r="Z28" s="156">
        <v>0</v>
      </c>
      <c r="AA28" s="156">
        <v>0</v>
      </c>
      <c r="AB28" s="54">
        <v>0</v>
      </c>
      <c r="AC28" s="54">
        <v>0</v>
      </c>
      <c r="AD28" s="54">
        <v>0</v>
      </c>
      <c r="AE28" s="54">
        <v>0</v>
      </c>
      <c r="AF28" s="54">
        <v>2498.4</v>
      </c>
      <c r="AG28" s="54">
        <v>1712.2</v>
      </c>
      <c r="AH28" s="54">
        <v>0</v>
      </c>
      <c r="AI28" s="54">
        <v>0</v>
      </c>
      <c r="AJ28" s="54">
        <v>7983.4000000000005</v>
      </c>
      <c r="AK28" s="54">
        <v>4692.5999999999995</v>
      </c>
      <c r="AL28" s="54">
        <v>0</v>
      </c>
      <c r="AM28" s="54">
        <v>1083.4000000000001</v>
      </c>
      <c r="AN28" s="54">
        <v>2428</v>
      </c>
      <c r="AO28" s="54">
        <v>3448.6</v>
      </c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</row>
    <row r="29" spans="1:52" x14ac:dyDescent="0.2">
      <c r="A29" s="155" t="s">
        <v>35</v>
      </c>
      <c r="B29" s="54">
        <v>0</v>
      </c>
      <c r="C29" s="54">
        <v>0</v>
      </c>
      <c r="D29" s="54">
        <v>0</v>
      </c>
      <c r="E29" s="54" t="s">
        <v>19</v>
      </c>
      <c r="F29" s="54">
        <v>0</v>
      </c>
      <c r="G29" s="54">
        <v>0</v>
      </c>
      <c r="H29" s="54">
        <v>0</v>
      </c>
      <c r="I29" s="54">
        <v>492.4</v>
      </c>
      <c r="J29" s="54">
        <v>589.29999999999995</v>
      </c>
      <c r="K29" s="54">
        <v>0</v>
      </c>
      <c r="L29" s="54">
        <v>0</v>
      </c>
      <c r="M29" s="54">
        <v>0</v>
      </c>
      <c r="N29" s="54">
        <v>37.6</v>
      </c>
      <c r="O29" s="54">
        <v>53.9</v>
      </c>
      <c r="P29" s="54">
        <v>31.5</v>
      </c>
      <c r="Q29" s="54">
        <v>0</v>
      </c>
      <c r="R29" s="156">
        <v>2</v>
      </c>
      <c r="S29" s="156">
        <v>0</v>
      </c>
      <c r="T29" s="156">
        <v>0</v>
      </c>
      <c r="U29" s="156">
        <v>0</v>
      </c>
      <c r="V29" s="156">
        <v>0</v>
      </c>
      <c r="W29" s="156">
        <v>0</v>
      </c>
      <c r="X29" s="156">
        <v>0</v>
      </c>
      <c r="Y29" s="156">
        <v>0</v>
      </c>
      <c r="Z29" s="156">
        <v>0</v>
      </c>
      <c r="AA29" s="156">
        <v>0</v>
      </c>
      <c r="AB29" s="54">
        <v>0</v>
      </c>
      <c r="AC29" s="54">
        <v>0</v>
      </c>
      <c r="AD29" s="54">
        <v>0</v>
      </c>
      <c r="AE29" s="54">
        <v>0</v>
      </c>
      <c r="AF29" s="54">
        <v>0</v>
      </c>
      <c r="AG29" s="54">
        <v>0</v>
      </c>
      <c r="AH29" s="54">
        <v>0</v>
      </c>
      <c r="AI29" s="54">
        <v>0</v>
      </c>
      <c r="AJ29" s="54">
        <v>0</v>
      </c>
      <c r="AK29" s="54">
        <v>0</v>
      </c>
      <c r="AL29" s="54">
        <v>0</v>
      </c>
      <c r="AM29" s="54">
        <v>0</v>
      </c>
      <c r="AN29" s="54">
        <v>0</v>
      </c>
      <c r="AO29" s="54">
        <v>0</v>
      </c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</row>
    <row r="30" spans="1:52" x14ac:dyDescent="0.2">
      <c r="A30" s="155" t="s">
        <v>23</v>
      </c>
      <c r="B30" s="54">
        <v>1580.3</v>
      </c>
      <c r="C30" s="54">
        <v>1176</v>
      </c>
      <c r="D30" s="54">
        <v>950.9</v>
      </c>
      <c r="E30" s="54">
        <v>869.8</v>
      </c>
      <c r="F30" s="54">
        <v>666.7</v>
      </c>
      <c r="G30" s="54">
        <v>533.4</v>
      </c>
      <c r="H30" s="54">
        <v>865.2</v>
      </c>
      <c r="I30" s="54">
        <v>-435.8</v>
      </c>
      <c r="J30" s="54">
        <v>-296.10000000000002</v>
      </c>
      <c r="K30" s="54">
        <v>849.3</v>
      </c>
      <c r="L30" s="54">
        <v>-304.39999999999998</v>
      </c>
      <c r="M30" s="54">
        <v>1459.1</v>
      </c>
      <c r="N30" s="54">
        <v>1176.9000000000001</v>
      </c>
      <c r="O30" s="54">
        <v>458.6</v>
      </c>
      <c r="P30" s="54">
        <v>-1697.5</v>
      </c>
      <c r="Q30" s="54">
        <v>47</v>
      </c>
      <c r="R30" s="156">
        <v>28923</v>
      </c>
      <c r="S30" s="156">
        <v>-1594642</v>
      </c>
      <c r="T30" s="156">
        <v>-780802.59999999963</v>
      </c>
      <c r="U30" s="156">
        <v>-6058956</v>
      </c>
      <c r="V30" s="156">
        <v>-6303116.6000000006</v>
      </c>
      <c r="W30" s="156">
        <v>-1365545.0000000005</v>
      </c>
      <c r="X30" s="156">
        <v>-11754129.199999999</v>
      </c>
      <c r="Y30" s="156">
        <v>7887635</v>
      </c>
      <c r="Z30" s="156">
        <v>-2423610</v>
      </c>
      <c r="AA30" s="156">
        <v>-902749</v>
      </c>
      <c r="AB30" s="54">
        <v>3023.9</v>
      </c>
      <c r="AC30" s="54">
        <v>-2187.8999999999996</v>
      </c>
      <c r="AD30" s="54">
        <v>8547.6</v>
      </c>
      <c r="AE30" s="54">
        <v>4057.4</v>
      </c>
      <c r="AF30" s="54">
        <v>718.70000000000027</v>
      </c>
      <c r="AG30" s="54">
        <v>8079.0000000000018</v>
      </c>
      <c r="AH30" s="54">
        <v>2444.7999999999993</v>
      </c>
      <c r="AI30" s="54">
        <v>5020.1000000000004</v>
      </c>
      <c r="AJ30" s="54">
        <v>2840.4999999999991</v>
      </c>
      <c r="AK30" s="54">
        <v>7140.1839210000026</v>
      </c>
      <c r="AL30" s="54">
        <v>-3283.2198770000059</v>
      </c>
      <c r="AM30" s="54">
        <v>2637.2739181999873</v>
      </c>
      <c r="AN30" s="54">
        <v>2534</v>
      </c>
      <c r="AO30" s="54">
        <v>6564.5999999999913</v>
      </c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</row>
    <row r="31" spans="1:52" x14ac:dyDescent="0.2">
      <c r="A31" s="155" t="s">
        <v>36</v>
      </c>
      <c r="B31" s="54">
        <v>31.8</v>
      </c>
      <c r="C31" s="54">
        <v>662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8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0</v>
      </c>
      <c r="R31" s="156">
        <v>3</v>
      </c>
      <c r="S31" s="156">
        <v>0</v>
      </c>
      <c r="T31" s="156">
        <v>0</v>
      </c>
      <c r="U31" s="156">
        <v>0</v>
      </c>
      <c r="V31" s="156">
        <v>0</v>
      </c>
      <c r="W31" s="156">
        <v>0</v>
      </c>
      <c r="X31" s="156">
        <v>0</v>
      </c>
      <c r="Y31" s="156">
        <v>0</v>
      </c>
      <c r="Z31" s="156">
        <v>0</v>
      </c>
      <c r="AA31" s="156">
        <v>0</v>
      </c>
      <c r="AB31" s="54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1105</v>
      </c>
      <c r="AH31" s="54">
        <v>0</v>
      </c>
      <c r="AI31" s="54">
        <v>2570</v>
      </c>
      <c r="AJ31" s="54">
        <v>1661</v>
      </c>
      <c r="AK31" s="54">
        <v>500</v>
      </c>
      <c r="AL31" s="54">
        <v>0</v>
      </c>
      <c r="AM31" s="54">
        <v>-892.89999999999964</v>
      </c>
      <c r="AN31" s="54">
        <v>414.39999999999964</v>
      </c>
      <c r="AO31" s="54">
        <v>671.5</v>
      </c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</row>
    <row r="32" spans="1:52" x14ac:dyDescent="0.2">
      <c r="A32" s="155" t="s">
        <v>37</v>
      </c>
      <c r="B32" s="54">
        <v>218.4</v>
      </c>
      <c r="C32" s="54">
        <v>502.8</v>
      </c>
      <c r="D32" s="54">
        <v>165.5</v>
      </c>
      <c r="E32" s="54">
        <v>504.9</v>
      </c>
      <c r="F32" s="54">
        <v>565.20000000000005</v>
      </c>
      <c r="G32" s="54">
        <v>765.8</v>
      </c>
      <c r="H32" s="54">
        <v>303.89999999999998</v>
      </c>
      <c r="I32" s="54">
        <v>337.1</v>
      </c>
      <c r="J32" s="54">
        <v>203.9</v>
      </c>
      <c r="K32" s="54">
        <v>752.2</v>
      </c>
      <c r="L32" s="54">
        <v>-8.6999999999999993</v>
      </c>
      <c r="M32" s="54">
        <v>1661.7</v>
      </c>
      <c r="N32" s="54">
        <v>-370</v>
      </c>
      <c r="O32" s="54">
        <v>347</v>
      </c>
      <c r="P32" s="54">
        <v>56.8</v>
      </c>
      <c r="Q32" s="54">
        <v>480</v>
      </c>
      <c r="R32" s="156">
        <v>222500</v>
      </c>
      <c r="S32" s="156">
        <v>-402454</v>
      </c>
      <c r="T32" s="156">
        <v>91734</v>
      </c>
      <c r="U32" s="156">
        <v>-693500</v>
      </c>
      <c r="V32" s="156">
        <v>-289200</v>
      </c>
      <c r="W32" s="156">
        <v>556100</v>
      </c>
      <c r="X32" s="156">
        <v>-686200</v>
      </c>
      <c r="Y32" s="156">
        <v>816000</v>
      </c>
      <c r="Z32" s="156">
        <v>-801600</v>
      </c>
      <c r="AA32" s="156">
        <v>-868400</v>
      </c>
      <c r="AB32" s="54">
        <v>1759.3000000000002</v>
      </c>
      <c r="AC32" s="54">
        <v>-2781.8999999999996</v>
      </c>
      <c r="AD32" s="54">
        <v>-369.09999999999991</v>
      </c>
      <c r="AE32" s="54">
        <v>1089.5</v>
      </c>
      <c r="AF32" s="54">
        <v>3456.1</v>
      </c>
      <c r="AG32" s="54">
        <v>5596.4</v>
      </c>
      <c r="AH32" s="54">
        <v>2089.9999999999982</v>
      </c>
      <c r="AI32" s="54">
        <v>3621.1000000000008</v>
      </c>
      <c r="AJ32" s="54">
        <v>204.89999999999964</v>
      </c>
      <c r="AK32" s="54">
        <v>8672.1999999999989</v>
      </c>
      <c r="AL32" s="54">
        <v>-796.99999999999955</v>
      </c>
      <c r="AM32" s="54">
        <v>3458.1999999999989</v>
      </c>
      <c r="AN32" s="54">
        <v>4451.8</v>
      </c>
      <c r="AO32" s="54">
        <v>3919.7</v>
      </c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</row>
    <row r="33" spans="1:52" x14ac:dyDescent="0.2">
      <c r="A33" s="155" t="s">
        <v>38</v>
      </c>
      <c r="B33" s="54">
        <v>267.89999999999998</v>
      </c>
      <c r="C33" s="54">
        <v>571.20000000000005</v>
      </c>
      <c r="D33" s="54">
        <v>259.3</v>
      </c>
      <c r="E33" s="54">
        <v>612.4</v>
      </c>
      <c r="F33" s="54">
        <v>652.5</v>
      </c>
      <c r="G33" s="54">
        <v>1301.5999999999999</v>
      </c>
      <c r="H33" s="54">
        <v>434.2</v>
      </c>
      <c r="I33" s="54">
        <v>436.9</v>
      </c>
      <c r="J33" s="54">
        <v>442.1</v>
      </c>
      <c r="K33" s="54">
        <v>903.5</v>
      </c>
      <c r="L33" s="54">
        <v>27.1</v>
      </c>
      <c r="M33" s="54">
        <v>1894.2</v>
      </c>
      <c r="N33" s="54">
        <v>941.8</v>
      </c>
      <c r="O33" s="54">
        <v>904.7</v>
      </c>
      <c r="P33" s="54">
        <v>895.4</v>
      </c>
      <c r="Q33" s="54">
        <v>1696.1</v>
      </c>
      <c r="R33" s="156">
        <v>1117900</v>
      </c>
      <c r="S33" s="156">
        <v>2640000</v>
      </c>
      <c r="T33" s="156">
        <v>1116000</v>
      </c>
      <c r="U33" s="156">
        <v>808000</v>
      </c>
      <c r="V33" s="156">
        <v>700000</v>
      </c>
      <c r="W33" s="156">
        <v>1692000</v>
      </c>
      <c r="X33" s="156">
        <v>1200000</v>
      </c>
      <c r="Y33" s="156">
        <v>2148100</v>
      </c>
      <c r="Z33" s="156">
        <v>301300</v>
      </c>
      <c r="AA33" s="156">
        <v>446600</v>
      </c>
      <c r="AB33" s="54">
        <v>2880.9</v>
      </c>
      <c r="AC33" s="54">
        <v>1500</v>
      </c>
      <c r="AD33" s="54">
        <v>1729.1</v>
      </c>
      <c r="AE33" s="54">
        <v>3757.2</v>
      </c>
      <c r="AF33" s="54">
        <v>6623.2</v>
      </c>
      <c r="AG33" s="54">
        <v>10188.5</v>
      </c>
      <c r="AH33" s="54">
        <v>6680</v>
      </c>
      <c r="AI33" s="54">
        <v>7370.2000000000007</v>
      </c>
      <c r="AJ33" s="54">
        <v>8919</v>
      </c>
      <c r="AK33" s="54">
        <v>13038.099999999999</v>
      </c>
      <c r="AL33" s="54">
        <v>2657.5000000000005</v>
      </c>
      <c r="AM33" s="54">
        <v>12283.8</v>
      </c>
      <c r="AN33" s="54">
        <v>8337.2000000000007</v>
      </c>
      <c r="AO33" s="54">
        <v>8627.3000000000011</v>
      </c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</row>
    <row r="34" spans="1:52" x14ac:dyDescent="0.2">
      <c r="A34" s="155" t="s">
        <v>39</v>
      </c>
      <c r="B34" s="54">
        <v>49.5</v>
      </c>
      <c r="C34" s="54">
        <v>68.400000000000006</v>
      </c>
      <c r="D34" s="54">
        <v>93.8</v>
      </c>
      <c r="E34" s="54">
        <v>107.5</v>
      </c>
      <c r="F34" s="54">
        <v>87.3</v>
      </c>
      <c r="G34" s="54">
        <v>535.79999999999995</v>
      </c>
      <c r="H34" s="54">
        <v>130.30000000000001</v>
      </c>
      <c r="I34" s="54">
        <v>99.8</v>
      </c>
      <c r="J34" s="54">
        <v>238.2</v>
      </c>
      <c r="K34" s="54">
        <v>151.30000000000001</v>
      </c>
      <c r="L34" s="54">
        <v>35.799999999999997</v>
      </c>
      <c r="M34" s="54">
        <v>232.5</v>
      </c>
      <c r="N34" s="54">
        <v>1311.8</v>
      </c>
      <c r="O34" s="54">
        <v>557.70000000000005</v>
      </c>
      <c r="P34" s="54">
        <v>838.6</v>
      </c>
      <c r="Q34" s="54">
        <v>1216.0999999999999</v>
      </c>
      <c r="R34" s="156">
        <v>895400</v>
      </c>
      <c r="S34" s="156">
        <v>3042454</v>
      </c>
      <c r="T34" s="156">
        <v>1024266</v>
      </c>
      <c r="U34" s="156">
        <v>1501500</v>
      </c>
      <c r="V34" s="156">
        <v>989200</v>
      </c>
      <c r="W34" s="156">
        <v>1135900</v>
      </c>
      <c r="X34" s="156">
        <v>1886200</v>
      </c>
      <c r="Y34" s="156">
        <v>1332100</v>
      </c>
      <c r="Z34" s="156">
        <v>1102900</v>
      </c>
      <c r="AA34" s="156">
        <v>1315000</v>
      </c>
      <c r="AB34" s="54">
        <v>1121.5999999999999</v>
      </c>
      <c r="AC34" s="54">
        <v>4281.8999999999996</v>
      </c>
      <c r="AD34" s="54">
        <v>2098.1999999999998</v>
      </c>
      <c r="AE34" s="54">
        <v>2667.7</v>
      </c>
      <c r="AF34" s="54">
        <v>3167.1</v>
      </c>
      <c r="AG34" s="54">
        <v>4592.0999999999995</v>
      </c>
      <c r="AH34" s="54">
        <v>4590.0000000000018</v>
      </c>
      <c r="AI34" s="54">
        <v>3749.1</v>
      </c>
      <c r="AJ34" s="54">
        <v>8714.1</v>
      </c>
      <c r="AK34" s="54">
        <v>4365.8999999999996</v>
      </c>
      <c r="AL34" s="54">
        <v>3454.5</v>
      </c>
      <c r="AM34" s="54">
        <v>8825.6</v>
      </c>
      <c r="AN34" s="54">
        <v>3885.3999999999996</v>
      </c>
      <c r="AO34" s="54">
        <v>4707.5999999999995</v>
      </c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</row>
    <row r="35" spans="1:52" x14ac:dyDescent="0.2">
      <c r="A35" s="155" t="s">
        <v>40</v>
      </c>
      <c r="B35" s="54">
        <v>0</v>
      </c>
      <c r="C35" s="54">
        <v>0</v>
      </c>
      <c r="D35" s="54">
        <v>0</v>
      </c>
      <c r="E35" s="54">
        <v>0</v>
      </c>
      <c r="F35" s="54">
        <v>0</v>
      </c>
      <c r="G35" s="54" t="s">
        <v>19</v>
      </c>
      <c r="H35" s="54">
        <v>5.9</v>
      </c>
      <c r="I35" s="54">
        <v>29.8</v>
      </c>
      <c r="J35" s="54">
        <v>20.8</v>
      </c>
      <c r="K35" s="54">
        <v>51.1</v>
      </c>
      <c r="L35" s="54">
        <v>28.2</v>
      </c>
      <c r="M35" s="54">
        <v>0</v>
      </c>
      <c r="N35" s="54">
        <v>78.400000000000006</v>
      </c>
      <c r="O35" s="54">
        <v>0</v>
      </c>
      <c r="P35" s="54">
        <v>0</v>
      </c>
      <c r="Q35" s="54">
        <v>194</v>
      </c>
      <c r="R35" s="156">
        <v>250001</v>
      </c>
      <c r="S35" s="156">
        <v>0</v>
      </c>
      <c r="T35" s="156">
        <v>0</v>
      </c>
      <c r="U35" s="156">
        <v>0</v>
      </c>
      <c r="V35" s="156">
        <v>0</v>
      </c>
      <c r="W35" s="156">
        <v>0</v>
      </c>
      <c r="X35" s="156">
        <v>0</v>
      </c>
      <c r="Y35" s="156">
        <v>0</v>
      </c>
      <c r="Z35" s="156">
        <v>0</v>
      </c>
      <c r="AA35" s="156">
        <v>0</v>
      </c>
      <c r="AB35" s="54">
        <v>0</v>
      </c>
      <c r="AC35" s="54">
        <v>0</v>
      </c>
      <c r="AD35" s="54">
        <v>0</v>
      </c>
      <c r="AE35" s="54">
        <v>0</v>
      </c>
      <c r="AF35" s="54">
        <v>0</v>
      </c>
      <c r="AG35" s="54">
        <v>0</v>
      </c>
      <c r="AH35" s="54">
        <v>0</v>
      </c>
      <c r="AI35" s="54">
        <v>0</v>
      </c>
      <c r="AJ35" s="54">
        <v>0</v>
      </c>
      <c r="AK35" s="54">
        <v>0</v>
      </c>
      <c r="AL35" s="54">
        <v>0</v>
      </c>
      <c r="AM35" s="54">
        <v>0</v>
      </c>
      <c r="AN35" s="54">
        <v>0</v>
      </c>
      <c r="AO35" s="54">
        <v>0</v>
      </c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</row>
    <row r="36" spans="1:52" x14ac:dyDescent="0.2">
      <c r="A36" s="155" t="s">
        <v>41</v>
      </c>
      <c r="B36" s="54">
        <v>1330.1</v>
      </c>
      <c r="C36" s="54">
        <v>11.2</v>
      </c>
      <c r="D36" s="54">
        <v>785.4</v>
      </c>
      <c r="E36" s="54">
        <v>364.9</v>
      </c>
      <c r="F36" s="54">
        <v>101.5</v>
      </c>
      <c r="G36" s="54">
        <v>-232.4</v>
      </c>
      <c r="H36" s="54">
        <v>555.4</v>
      </c>
      <c r="I36" s="54">
        <v>-802.7</v>
      </c>
      <c r="J36" s="54">
        <v>-528.79999999999995</v>
      </c>
      <c r="K36" s="54">
        <v>46</v>
      </c>
      <c r="L36" s="54">
        <v>-323.89999999999998</v>
      </c>
      <c r="M36" s="54">
        <v>-202.6</v>
      </c>
      <c r="N36" s="54">
        <v>1468.5</v>
      </c>
      <c r="O36" s="54">
        <v>111.6</v>
      </c>
      <c r="P36" s="54">
        <v>-1754.2</v>
      </c>
      <c r="Q36" s="54">
        <v>-627</v>
      </c>
      <c r="R36" s="156">
        <v>-443581</v>
      </c>
      <c r="S36" s="156">
        <v>-1192188</v>
      </c>
      <c r="T36" s="156">
        <v>-872536.59999999963</v>
      </c>
      <c r="U36" s="156">
        <v>-5365456</v>
      </c>
      <c r="V36" s="156">
        <v>-6013916.6000000006</v>
      </c>
      <c r="W36" s="156">
        <v>-1921645.0000000005</v>
      </c>
      <c r="X36" s="156">
        <v>-11067929.199999999</v>
      </c>
      <c r="Y36" s="156">
        <v>7071635</v>
      </c>
      <c r="Z36" s="156">
        <v>-1622010</v>
      </c>
      <c r="AA36" s="156">
        <v>-34349</v>
      </c>
      <c r="AB36" s="54">
        <v>1264.5999999999999</v>
      </c>
      <c r="AC36" s="54">
        <v>594</v>
      </c>
      <c r="AD36" s="54">
        <v>8916.7000000000007</v>
      </c>
      <c r="AE36" s="54">
        <v>2967.9</v>
      </c>
      <c r="AF36" s="54">
        <v>-2737.4</v>
      </c>
      <c r="AG36" s="54">
        <v>1377.6</v>
      </c>
      <c r="AH36" s="54">
        <v>354.80000000000109</v>
      </c>
      <c r="AI36" s="54">
        <v>-1171.0000000000005</v>
      </c>
      <c r="AJ36" s="54">
        <v>974.59999999999945</v>
      </c>
      <c r="AK36" s="54">
        <v>-2032.0160789999964</v>
      </c>
      <c r="AL36" s="54">
        <v>-2486.2198770000064</v>
      </c>
      <c r="AM36" s="54">
        <v>71.97391819998802</v>
      </c>
      <c r="AN36" s="54">
        <v>-2332.1999999999998</v>
      </c>
      <c r="AO36" s="54">
        <v>1973.4</v>
      </c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</row>
    <row r="37" spans="1:52" x14ac:dyDescent="0.2">
      <c r="A37" s="155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54"/>
      <c r="AC37" s="54"/>
      <c r="AD37" s="54"/>
      <c r="AE37" s="54"/>
      <c r="AF37" s="54"/>
      <c r="AG37" s="265"/>
      <c r="AH37" s="54"/>
      <c r="AI37" s="54"/>
      <c r="AJ37" s="54"/>
      <c r="AK37" s="54"/>
      <c r="AL37" s="54"/>
      <c r="AM37" s="54"/>
      <c r="AN37" s="174"/>
      <c r="AO37" s="174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</row>
    <row r="38" spans="1:52" ht="16.5" customHeight="1" x14ac:dyDescent="0.2">
      <c r="A38" s="157" t="s">
        <v>108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73"/>
      <c r="AD38" s="73"/>
      <c r="AE38" s="73"/>
      <c r="AF38" s="73"/>
      <c r="AG38" s="73"/>
      <c r="AH38" s="73"/>
      <c r="AI38" s="54"/>
      <c r="AJ38" s="54"/>
      <c r="AK38" s="54"/>
      <c r="AL38" s="54"/>
      <c r="AM38" s="54"/>
      <c r="AN38" s="174"/>
      <c r="AO38" s="174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</row>
    <row r="39" spans="1:52" s="69" customFormat="1" ht="24" customHeight="1" x14ac:dyDescent="0.2">
      <c r="A39" s="266" t="s">
        <v>157</v>
      </c>
      <c r="B39" s="154">
        <v>-7.4051113287021204</v>
      </c>
      <c r="C39" s="154">
        <v>-6.7925358530329607</v>
      </c>
      <c r="D39" s="154">
        <v>-5.6946316684698024</v>
      </c>
      <c r="E39" s="154">
        <v>-3.4289633100925818</v>
      </c>
      <c r="F39" s="154">
        <v>-1.2669863923154419</v>
      </c>
      <c r="G39" s="154">
        <v>-0.23583023769205538</v>
      </c>
      <c r="H39" s="154">
        <v>-2.7151885319295275</v>
      </c>
      <c r="I39" s="154">
        <v>-0.15928346453541653</v>
      </c>
      <c r="J39" s="154">
        <v>-2.1151963209230445E-2</v>
      </c>
      <c r="K39" s="154">
        <v>0.16815471495725146</v>
      </c>
      <c r="L39" s="154">
        <v>0.49441113032214795</v>
      </c>
      <c r="M39" s="154">
        <v>0.11541420877147984</v>
      </c>
      <c r="N39" s="154">
        <v>-1.9466650553919471</v>
      </c>
      <c r="O39" s="154">
        <v>-3.1600103522806497</v>
      </c>
      <c r="P39" s="154">
        <v>1.5944917910244383</v>
      </c>
      <c r="Q39" s="154">
        <v>-7.3808519611978082E-2</v>
      </c>
      <c r="R39" s="154">
        <v>0.33185645763012966</v>
      </c>
      <c r="S39" s="154">
        <v>2.5783726060503871</v>
      </c>
      <c r="T39" s="154">
        <v>2.3104504946056599</v>
      </c>
      <c r="U39" s="154">
        <v>6.2729743151705373</v>
      </c>
      <c r="V39" s="154">
        <v>5.7419451820638177</v>
      </c>
      <c r="W39" s="154">
        <v>0.46202004344572062</v>
      </c>
      <c r="X39" s="154">
        <v>6.7584108822549505</v>
      </c>
      <c r="Y39" s="154">
        <v>-5.3840410681613733</v>
      </c>
      <c r="Z39" s="154">
        <v>1</v>
      </c>
      <c r="AA39" s="154">
        <v>0.72516179744794951</v>
      </c>
      <c r="AB39" s="154">
        <v>-2.9917497833475912</v>
      </c>
      <c r="AC39" s="154">
        <v>-0.40868467226086108</v>
      </c>
      <c r="AD39" s="154">
        <v>-4.374841990696388</v>
      </c>
      <c r="AE39" s="154">
        <v>-2.227741715163122</v>
      </c>
      <c r="AF39" s="154">
        <v>-6.134585233623298</v>
      </c>
      <c r="AG39" s="154">
        <v>-6.9841145449591284</v>
      </c>
      <c r="AH39" s="154">
        <v>-2.7980313909885401</v>
      </c>
      <c r="AI39" s="154">
        <v>-3.3634277908355839</v>
      </c>
      <c r="AJ39" s="154">
        <v>-12.3</v>
      </c>
      <c r="AK39" s="154">
        <v>-6.7</v>
      </c>
      <c r="AL39" s="154">
        <v>1.3795628825909072</v>
      </c>
      <c r="AM39" s="154">
        <v>-2.3696240468097223</v>
      </c>
      <c r="AN39" s="267">
        <v>-5.5</v>
      </c>
      <c r="AO39" s="154">
        <v>-5.2</v>
      </c>
      <c r="AP39" s="204"/>
      <c r="AQ39" s="204"/>
      <c r="AR39" s="204"/>
      <c r="AS39" s="204"/>
      <c r="AT39" s="204"/>
      <c r="AU39" s="204"/>
      <c r="AV39" s="204"/>
      <c r="AW39" s="204"/>
      <c r="AX39" s="204"/>
      <c r="AY39" s="204"/>
      <c r="AZ39" s="56"/>
    </row>
    <row r="40" spans="1:52" ht="18.75" customHeight="1" x14ac:dyDescent="0.25">
      <c r="A40" s="78" t="s">
        <v>132</v>
      </c>
      <c r="B40" s="253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  <c r="V40" s="253"/>
      <c r="W40" s="253"/>
      <c r="X40" s="253"/>
      <c r="Y40" s="253"/>
      <c r="Z40" s="253"/>
      <c r="AA40" s="268"/>
      <c r="AB40" s="253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</row>
    <row r="41" spans="1:52" ht="18.75" customHeight="1" x14ac:dyDescent="0.25">
      <c r="A41" s="135" t="s">
        <v>186</v>
      </c>
      <c r="B41" s="253"/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Y41" s="253"/>
      <c r="Z41" s="253"/>
      <c r="AA41" s="268"/>
      <c r="AB41" s="253"/>
      <c r="AC41" s="253"/>
      <c r="AD41" s="253"/>
      <c r="AE41" s="253"/>
      <c r="AF41" s="253"/>
      <c r="AG41" s="269"/>
      <c r="AH41" s="269"/>
      <c r="AI41" s="269"/>
      <c r="AJ41" s="269"/>
      <c r="AK41" s="269"/>
      <c r="AL41" s="269"/>
      <c r="AM41" s="76"/>
      <c r="AN41" s="76"/>
      <c r="AO41" s="7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</row>
    <row r="42" spans="1:52" ht="14.25" customHeight="1" x14ac:dyDescent="0.2">
      <c r="A42" s="100" t="s">
        <v>168</v>
      </c>
      <c r="B42" s="253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  <c r="V42" s="253"/>
      <c r="W42" s="253"/>
      <c r="X42" s="253"/>
      <c r="Y42" s="253"/>
      <c r="Z42" s="253"/>
      <c r="AA42" s="120"/>
      <c r="AB42" s="165"/>
      <c r="AC42" s="165"/>
      <c r="AD42" s="165"/>
      <c r="AE42" s="165"/>
      <c r="AF42" s="165"/>
      <c r="AG42" s="253"/>
      <c r="AH42" s="253"/>
      <c r="AI42" s="253"/>
      <c r="AJ42" s="253"/>
      <c r="AK42" s="253"/>
      <c r="AL42" s="253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</row>
    <row r="43" spans="1:52" ht="14.25" customHeight="1" x14ac:dyDescent="0.2">
      <c r="A43" s="100" t="s">
        <v>174</v>
      </c>
      <c r="B43" s="253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M43" s="253"/>
      <c r="N43" s="253"/>
      <c r="O43" s="253"/>
      <c r="P43" s="253"/>
      <c r="Q43" s="253"/>
      <c r="R43" s="253"/>
      <c r="S43" s="253"/>
      <c r="T43" s="253"/>
      <c r="U43" s="253"/>
      <c r="V43" s="253"/>
      <c r="W43" s="253"/>
      <c r="X43" s="253"/>
      <c r="Y43" s="253"/>
      <c r="Z43" s="253"/>
      <c r="AB43" s="253"/>
      <c r="AC43" s="253"/>
      <c r="AD43" s="253"/>
      <c r="AF43" s="258"/>
      <c r="AG43" s="258"/>
      <c r="AH43" s="258"/>
      <c r="AI43" s="258"/>
      <c r="AJ43" s="258"/>
      <c r="AK43" s="258"/>
      <c r="AL43" s="258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</row>
    <row r="44" spans="1:52" ht="13.35" customHeight="1" x14ac:dyDescent="0.2">
      <c r="AA44" s="269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</row>
    <row r="45" spans="1:52" ht="13.35" customHeight="1" x14ac:dyDescent="0.2">
      <c r="B45" s="253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M45" s="253"/>
      <c r="N45" s="253"/>
      <c r="O45" s="253"/>
      <c r="P45" s="253"/>
      <c r="Q45" s="253"/>
      <c r="R45" s="253"/>
      <c r="S45" s="253"/>
      <c r="T45" s="253"/>
      <c r="U45" s="253"/>
      <c r="V45" s="253"/>
      <c r="W45" s="253"/>
      <c r="X45" s="253"/>
      <c r="Y45" s="253"/>
      <c r="Z45" s="253"/>
      <c r="AA45" s="270"/>
      <c r="AB45" s="270"/>
      <c r="AC45" s="270"/>
      <c r="AD45" s="270"/>
      <c r="AE45" s="270"/>
      <c r="AF45" s="270"/>
      <c r="AG45" s="270"/>
      <c r="AH45" s="270"/>
      <c r="AI45" s="270"/>
      <c r="AJ45" s="270"/>
      <c r="AK45" s="270"/>
      <c r="AL45" s="270"/>
    </row>
    <row r="46" spans="1:52" ht="13.35" customHeight="1" x14ac:dyDescent="0.2">
      <c r="AA46" s="271"/>
      <c r="AB46" s="271"/>
      <c r="AC46" s="271"/>
      <c r="AD46" s="271"/>
      <c r="AE46" s="271"/>
      <c r="AF46" s="271"/>
      <c r="AG46" s="120"/>
      <c r="AH46" s="271"/>
      <c r="AI46" s="271"/>
      <c r="AJ46" s="271"/>
      <c r="AK46" s="271"/>
      <c r="AL46" s="271"/>
    </row>
    <row r="47" spans="1:52" ht="13.35" customHeight="1" x14ac:dyDescent="0.2">
      <c r="AA47" s="270"/>
      <c r="AB47" s="270"/>
      <c r="AC47" s="270"/>
      <c r="AD47" s="270"/>
      <c r="AE47" s="272"/>
      <c r="AF47" s="270"/>
      <c r="AG47" s="270"/>
      <c r="AH47" s="270"/>
      <c r="AI47" s="270"/>
      <c r="AJ47" s="270"/>
      <c r="AK47" s="270"/>
      <c r="AL47" s="270"/>
    </row>
    <row r="48" spans="1:52" ht="13.35" customHeight="1" x14ac:dyDescent="0.2"/>
    <row r="49" spans="27:38" ht="13.35" customHeight="1" x14ac:dyDescent="0.2"/>
    <row r="50" spans="27:38" ht="13.35" customHeight="1" x14ac:dyDescent="0.2">
      <c r="AA50" s="271"/>
      <c r="AB50" s="271"/>
      <c r="AC50" s="271"/>
      <c r="AD50" s="271"/>
      <c r="AE50" s="271"/>
      <c r="AF50" s="271"/>
      <c r="AG50" s="271"/>
      <c r="AH50" s="271"/>
      <c r="AI50" s="271"/>
      <c r="AJ50" s="271"/>
      <c r="AK50" s="271"/>
      <c r="AL50" s="271"/>
    </row>
    <row r="51" spans="27:38" ht="13.35" customHeight="1" x14ac:dyDescent="0.2">
      <c r="AA51" s="270"/>
      <c r="AB51" s="270"/>
      <c r="AC51" s="270"/>
      <c r="AD51" s="270"/>
      <c r="AF51" s="270"/>
    </row>
    <row r="52" spans="27:38" ht="13.35" customHeight="1" x14ac:dyDescent="0.2"/>
    <row r="53" spans="27:38" ht="13.35" customHeight="1" x14ac:dyDescent="0.2">
      <c r="AA53" s="270"/>
      <c r="AB53" s="270"/>
      <c r="AC53" s="270"/>
      <c r="AD53" s="270"/>
      <c r="AF53" s="270"/>
      <c r="AG53" s="273"/>
    </row>
    <row r="54" spans="27:38" ht="13.35" customHeight="1" x14ac:dyDescent="0.2">
      <c r="AA54" s="271"/>
      <c r="AB54" s="271"/>
      <c r="AC54" s="271"/>
      <c r="AD54" s="271"/>
      <c r="AF54" s="253"/>
    </row>
    <row r="55" spans="27:38" ht="13.35" customHeight="1" x14ac:dyDescent="0.2">
      <c r="AF55" s="121"/>
    </row>
    <row r="56" spans="27:38" ht="13.35" customHeight="1" x14ac:dyDescent="0.2"/>
    <row r="57" spans="27:38" ht="13.35" customHeight="1" x14ac:dyDescent="0.2"/>
    <row r="58" spans="27:38" ht="13.35" customHeight="1" x14ac:dyDescent="0.2"/>
    <row r="59" spans="27:38" ht="13.35" customHeight="1" x14ac:dyDescent="0.2"/>
    <row r="60" spans="27:38" ht="13.35" customHeight="1" x14ac:dyDescent="0.2"/>
    <row r="61" spans="27:38" ht="13.35" customHeight="1" x14ac:dyDescent="0.2">
      <c r="AC61" s="274"/>
      <c r="AD61" s="274"/>
      <c r="AE61" s="274"/>
      <c r="AF61" s="275"/>
    </row>
    <row r="62" spans="27:38" ht="13.35" customHeight="1" x14ac:dyDescent="0.2"/>
    <row r="63" spans="27:38" ht="13.35" customHeight="1" x14ac:dyDescent="0.2">
      <c r="AC63" s="271"/>
    </row>
    <row r="64" spans="27:38" ht="13.35" customHeight="1" x14ac:dyDescent="0.2"/>
    <row r="70" spans="15:15" x14ac:dyDescent="0.2">
      <c r="O70" s="254" t="s">
        <v>16</v>
      </c>
    </row>
  </sheetData>
  <customSheetViews>
    <customSheetView guid="{E49EB051-1896-4E0A-B768-C5B32E1D63AF}" scale="90" showPageBreaks="1" printArea="1">
      <pane xSplit="1" ySplit="5" topLeftCell="B6" activePane="bottomRight" state="frozen"/>
      <selection pane="bottomRight" activeCell="AJ6" sqref="AJ5:AJ6"/>
      <pageMargins left="0.22" right="0.25" top="0.38" bottom="0.4" header="0.3" footer="0.3"/>
      <pageSetup paperSize="5" scale="90" orientation="landscape" r:id="rId1"/>
    </customSheetView>
    <customSheetView guid="{11AB43AC-325D-4C3F-B382-0D9939FA05F1}" scale="110" showPageBreaks="1" printArea="1">
      <pane xSplit="1" ySplit="5" topLeftCell="W12" activePane="bottomRight" state="frozen"/>
      <selection pane="bottomRight" activeCell="AJ23" sqref="AJ23"/>
      <pageMargins left="0.22" right="0.25" top="0.38" bottom="0.4" header="0.3" footer="0.3"/>
      <pageSetup paperSize="9" scale="90" orientation="landscape" r:id="rId2"/>
    </customSheetView>
    <customSheetView guid="{722892AD-4C2D-4D50-AF83-995E3A283091}" showPageBreaks="1" printArea="1">
      <pane xSplit="1" ySplit="5" topLeftCell="L12" activePane="bottomRight" state="frozen"/>
      <selection pane="bottomRight" activeCell="W20" sqref="W20"/>
      <pageMargins left="0.22" right="0.25" top="0.38" bottom="0.4" header="0.3" footer="0.3"/>
      <pageSetup paperSize="5" scale="90" orientation="landscape" r:id="rId3"/>
    </customSheetView>
    <customSheetView guid="{4885C1C3-1FAF-4A61-97B8-512E7574E70E}" scale="90" showPageBreaks="1" printArea="1" topLeftCell="C1">
      <selection activeCell="M41" sqref="M41"/>
      <pageMargins left="0.22" right="0.25" top="0.38" bottom="0.4" header="0.3" footer="0.3"/>
      <pageSetup paperSize="5" scale="90" orientation="landscape" r:id="rId4"/>
    </customSheetView>
    <customSheetView guid="{26CA4D98-B6B6-4CEF-BB73-7724D5E16227}" showPageBreaks="1" printArea="1">
      <selection activeCell="A3" sqref="A3:AB3"/>
      <pageMargins left="0.22" right="0.25" top="0.38" bottom="0.4" header="0.3" footer="0.3"/>
      <pageSetup paperSize="9" scale="90" orientation="landscape" r:id="rId5"/>
    </customSheetView>
    <customSheetView guid="{F75EACA5-0FE1-4F13-BEE4-8919185C7F2B}" showPageBreaks="1">
      <pane xSplit="1" ySplit="5" topLeftCell="S6" activePane="bottomRight" state="frozen"/>
      <selection pane="bottomRight" activeCell="V41" sqref="V41"/>
      <pageMargins left="0.22" right="0.25" top="0.38" bottom="0.4" header="0.3" footer="0.3"/>
      <pageSetup paperSize="9" scale="90" orientation="landscape" r:id="rId6"/>
    </customSheetView>
    <customSheetView guid="{3F7F0B76-5C21-4864-BB76-E6591F8333E4}" showPageBreaks="1" printArea="1">
      <pane xSplit="1" ySplit="5" topLeftCell="AB18" activePane="bottomRight" state="frozen"/>
      <selection pane="bottomRight" activeCell="AJ22" sqref="AJ22"/>
      <pageMargins left="0.22" right="0.25" top="0.38" bottom="0.4" header="0.3" footer="0.3"/>
      <pageSetup paperSize="5" scale="90" orientation="landscape" r:id="rId7"/>
    </customSheetView>
  </customSheetViews>
  <pageMargins left="0.22" right="0.25" top="0.38" bottom="0.4" header="0.3" footer="0.3"/>
  <pageSetup paperSize="5" scale="90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9"/>
  <sheetViews>
    <sheetView zoomScaleNormal="100" workbookViewId="0">
      <pane xSplit="1" ySplit="5" topLeftCell="R29" activePane="bottomRight" state="frozen"/>
      <selection activeCell="G46" sqref="G46"/>
      <selection pane="topRight" activeCell="G46" sqref="G46"/>
      <selection pane="bottomLeft" activeCell="G46" sqref="G46"/>
      <selection pane="bottomRight" activeCell="A43" sqref="A43"/>
    </sheetView>
  </sheetViews>
  <sheetFormatPr defaultColWidth="9.42578125" defaultRowHeight="12.75" x14ac:dyDescent="0.2"/>
  <cols>
    <col min="1" max="1" width="41.5703125" style="24" customWidth="1"/>
    <col min="2" max="8" width="12.5703125" style="24" customWidth="1"/>
    <col min="9" max="12" width="11.5703125" style="24" customWidth="1"/>
    <col min="13" max="16" width="11.42578125" style="24" customWidth="1"/>
    <col min="17" max="17" width="11.42578125" style="26" customWidth="1"/>
    <col min="18" max="19" width="11.42578125" style="24" customWidth="1"/>
    <col min="20" max="20" width="11.42578125" style="56" customWidth="1"/>
    <col min="21" max="27" width="11.42578125" style="24" customWidth="1"/>
    <col min="28" max="29" width="11.5703125" style="26" customWidth="1"/>
    <col min="30" max="30" width="11.5703125" style="24" customWidth="1"/>
    <col min="31" max="16384" width="9.42578125" style="24"/>
  </cols>
  <sheetData>
    <row r="1" spans="1:30" x14ac:dyDescent="0.2">
      <c r="A1" s="22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30" x14ac:dyDescent="0.2">
      <c r="A2" s="22" t="s">
        <v>171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U2" s="56"/>
      <c r="V2" s="56"/>
    </row>
    <row r="3" spans="1:30" x14ac:dyDescent="0.2">
      <c r="A3" s="22" t="s">
        <v>133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76"/>
      <c r="T3" s="76"/>
      <c r="U3" s="76"/>
      <c r="V3" s="76"/>
      <c r="W3" s="76"/>
      <c r="X3" s="76"/>
      <c r="Y3" s="76"/>
      <c r="Z3" s="76"/>
      <c r="AA3" s="76"/>
      <c r="AB3" s="173"/>
    </row>
    <row r="4" spans="1:30" ht="13.5" customHeight="1" x14ac:dyDescent="0.2">
      <c r="M4" s="56"/>
      <c r="N4" s="56"/>
      <c r="O4" s="56"/>
      <c r="P4" s="56"/>
      <c r="Q4" s="56"/>
      <c r="R4" s="56"/>
      <c r="S4" s="56"/>
      <c r="U4" s="56"/>
      <c r="V4" s="56"/>
      <c r="W4" s="56"/>
      <c r="X4" s="56"/>
      <c r="Y4" s="56"/>
      <c r="Z4" s="56"/>
      <c r="AA4" s="56"/>
      <c r="AB4" s="23"/>
    </row>
    <row r="5" spans="1:30" s="69" customFormat="1" ht="22.5" customHeight="1" x14ac:dyDescent="0.25">
      <c r="A5" s="96"/>
      <c r="B5" s="141" t="s">
        <v>58</v>
      </c>
      <c r="C5" s="141" t="s">
        <v>59</v>
      </c>
      <c r="D5" s="141" t="s">
        <v>60</v>
      </c>
      <c r="E5" s="141" t="s">
        <v>61</v>
      </c>
      <c r="F5" s="141" t="s">
        <v>62</v>
      </c>
      <c r="G5" s="141" t="s">
        <v>63</v>
      </c>
      <c r="H5" s="141" t="s">
        <v>64</v>
      </c>
      <c r="I5" s="141" t="s">
        <v>65</v>
      </c>
      <c r="J5" s="141" t="s">
        <v>66</v>
      </c>
      <c r="K5" s="141" t="s">
        <v>67</v>
      </c>
      <c r="L5" s="141" t="s">
        <v>68</v>
      </c>
      <c r="M5" s="141" t="s">
        <v>69</v>
      </c>
      <c r="N5" s="141" t="s">
        <v>70</v>
      </c>
      <c r="O5" s="61" t="s">
        <v>106</v>
      </c>
      <c r="P5" s="141" t="s">
        <v>107</v>
      </c>
      <c r="Q5" s="141" t="s">
        <v>117</v>
      </c>
      <c r="R5" s="141" t="s">
        <v>126</v>
      </c>
      <c r="S5" s="141" t="s">
        <v>129</v>
      </c>
      <c r="T5" s="141" t="s">
        <v>130</v>
      </c>
      <c r="U5" s="141" t="s">
        <v>131</v>
      </c>
      <c r="V5" s="141" t="s">
        <v>143</v>
      </c>
      <c r="W5" s="141" t="s">
        <v>151</v>
      </c>
      <c r="X5" s="141" t="s">
        <v>159</v>
      </c>
      <c r="Y5" s="141" t="s">
        <v>163</v>
      </c>
      <c r="Z5" s="141" t="s">
        <v>162</v>
      </c>
      <c r="AA5" s="141" t="s">
        <v>169</v>
      </c>
      <c r="AB5" s="141" t="s">
        <v>176</v>
      </c>
      <c r="AC5" s="70"/>
    </row>
    <row r="6" spans="1:30" s="22" customFormat="1" ht="13.35" customHeight="1" x14ac:dyDescent="0.2">
      <c r="A6" s="97" t="s">
        <v>3</v>
      </c>
      <c r="B6" s="101">
        <v>9476095</v>
      </c>
      <c r="C6" s="101">
        <v>11954102</v>
      </c>
      <c r="D6" s="101">
        <v>13956501</v>
      </c>
      <c r="E6" s="77">
        <v>13825</v>
      </c>
      <c r="F6" s="77">
        <v>16754.2</v>
      </c>
      <c r="G6" s="77">
        <v>20625.599999999999</v>
      </c>
      <c r="H6" s="77">
        <v>29638.799999999999</v>
      </c>
      <c r="I6" s="77">
        <v>38906.9</v>
      </c>
      <c r="J6" s="77">
        <v>40034.9</v>
      </c>
      <c r="K6" s="77">
        <v>56810.3</v>
      </c>
      <c r="L6" s="77">
        <v>38993.5</v>
      </c>
      <c r="M6" s="77">
        <v>43632</v>
      </c>
      <c r="N6" s="77">
        <v>47213.599999999999</v>
      </c>
      <c r="O6" s="77">
        <v>49234.6</v>
      </c>
      <c r="P6" s="77">
        <v>52258.71875</v>
      </c>
      <c r="Q6" s="58">
        <v>57061.859375</v>
      </c>
      <c r="R6" s="58">
        <v>52244.5</v>
      </c>
      <c r="S6" s="58">
        <v>41158.88394</v>
      </c>
      <c r="T6" s="58">
        <v>34870.1</v>
      </c>
      <c r="U6" s="58">
        <v>42331.9</v>
      </c>
      <c r="V6" s="58">
        <v>45768.800000000003</v>
      </c>
      <c r="W6" s="58">
        <v>33842.300000000003</v>
      </c>
      <c r="X6" s="58">
        <v>36345.539045999998</v>
      </c>
      <c r="Y6" s="58">
        <v>53921.293302999991</v>
      </c>
      <c r="Z6" s="58">
        <v>54525.013755000007</v>
      </c>
      <c r="AA6" s="58">
        <v>47821.155143000004</v>
      </c>
      <c r="AB6" s="58">
        <v>47628.201235</v>
      </c>
    </row>
    <row r="7" spans="1:30" s="22" customFormat="1" ht="13.35" customHeight="1" x14ac:dyDescent="0.2">
      <c r="A7" s="98" t="s">
        <v>24</v>
      </c>
      <c r="B7" s="102">
        <v>1703602</v>
      </c>
      <c r="C7" s="102">
        <v>3761060</v>
      </c>
      <c r="D7" s="102">
        <v>4583772</v>
      </c>
      <c r="E7" s="58">
        <v>3249.4</v>
      </c>
      <c r="F7" s="58">
        <v>6182.5</v>
      </c>
      <c r="G7" s="58">
        <v>7641.7</v>
      </c>
      <c r="H7" s="58">
        <v>13961.3</v>
      </c>
      <c r="I7" s="58">
        <v>21416</v>
      </c>
      <c r="J7" s="58">
        <v>20025.900000000001</v>
      </c>
      <c r="K7" s="58">
        <v>30267.1</v>
      </c>
      <c r="L7" s="58">
        <v>15457.3</v>
      </c>
      <c r="M7" s="58">
        <v>18478.2</v>
      </c>
      <c r="N7" s="132">
        <v>20794.95703125</v>
      </c>
      <c r="O7" s="58">
        <v>20560.7</v>
      </c>
      <c r="P7" s="58">
        <v>19987.2</v>
      </c>
      <c r="Q7" s="58">
        <v>21528.28515625</v>
      </c>
      <c r="R7" s="58">
        <v>13696.4</v>
      </c>
      <c r="S7" s="58">
        <v>3805.47975</v>
      </c>
      <c r="T7" s="58">
        <v>4268.6000000000004</v>
      </c>
      <c r="U7" s="58">
        <v>6275.9</v>
      </c>
      <c r="V7" s="58">
        <v>11577.4</v>
      </c>
      <c r="W7" s="58">
        <v>5951.8878019999993</v>
      </c>
      <c r="X7" s="58">
        <v>6878.0214530000003</v>
      </c>
      <c r="Y7" s="58">
        <v>21748.257935999998</v>
      </c>
      <c r="Z7" s="58">
        <v>22509.540036999999</v>
      </c>
      <c r="AA7" s="58">
        <v>10552.319396999999</v>
      </c>
      <c r="AB7" s="58">
        <v>12748.132707000001</v>
      </c>
    </row>
    <row r="8" spans="1:30" s="22" customFormat="1" ht="13.35" customHeight="1" x14ac:dyDescent="0.2">
      <c r="A8" s="98" t="s">
        <v>25</v>
      </c>
      <c r="B8" s="102">
        <v>7772493</v>
      </c>
      <c r="C8" s="102">
        <v>8193042</v>
      </c>
      <c r="D8" s="102">
        <v>9372729</v>
      </c>
      <c r="E8" s="58">
        <v>10575.6</v>
      </c>
      <c r="F8" s="58">
        <v>10571.7</v>
      </c>
      <c r="G8" s="58">
        <v>12983.9</v>
      </c>
      <c r="H8" s="58">
        <v>15677.4</v>
      </c>
      <c r="I8" s="58">
        <v>17490.900000000001</v>
      </c>
      <c r="J8" s="58">
        <v>20009</v>
      </c>
      <c r="K8" s="58">
        <v>26543.1</v>
      </c>
      <c r="L8" s="58">
        <v>23536.2</v>
      </c>
      <c r="M8" s="58">
        <v>25153.8</v>
      </c>
      <c r="N8" s="132">
        <v>26418.669921875</v>
      </c>
      <c r="O8" s="58">
        <v>28673.8</v>
      </c>
      <c r="P8" s="58">
        <v>32271.568359375</v>
      </c>
      <c r="Q8" s="58">
        <v>35533.57421875</v>
      </c>
      <c r="R8" s="58">
        <v>38548.1</v>
      </c>
      <c r="S8" s="58">
        <v>37353.4</v>
      </c>
      <c r="T8" s="58">
        <v>30601.5</v>
      </c>
      <c r="U8" s="58">
        <v>36056</v>
      </c>
      <c r="V8" s="58">
        <v>34191.4</v>
      </c>
      <c r="W8" s="58">
        <v>27890.427885000001</v>
      </c>
      <c r="X8" s="58">
        <v>29467.517593</v>
      </c>
      <c r="Y8" s="58">
        <v>32172.902279000002</v>
      </c>
      <c r="Z8" s="58">
        <v>32015.473718000001</v>
      </c>
      <c r="AA8" s="58">
        <v>37268.832233000001</v>
      </c>
      <c r="AB8" s="58">
        <v>34880.069382000009</v>
      </c>
      <c r="AC8" s="106"/>
    </row>
    <row r="9" spans="1:30" ht="13.35" customHeight="1" x14ac:dyDescent="0.2">
      <c r="A9" s="99" t="s">
        <v>26</v>
      </c>
      <c r="B9" s="103">
        <v>3443204</v>
      </c>
      <c r="C9" s="103">
        <v>3764979</v>
      </c>
      <c r="D9" s="103">
        <v>4533673</v>
      </c>
      <c r="E9" s="32">
        <v>4530</v>
      </c>
      <c r="F9" s="32">
        <v>5359.6</v>
      </c>
      <c r="G9" s="32">
        <v>6304.5</v>
      </c>
      <c r="H9" s="32">
        <v>8141.2</v>
      </c>
      <c r="I9" s="32">
        <v>7922.5</v>
      </c>
      <c r="J9" s="32">
        <v>8936.1</v>
      </c>
      <c r="K9" s="32">
        <v>13057.3</v>
      </c>
      <c r="L9" s="32">
        <v>10476.299999999999</v>
      </c>
      <c r="M9" s="32">
        <v>12103.8</v>
      </c>
      <c r="N9" s="32">
        <v>15105.6</v>
      </c>
      <c r="O9" s="32">
        <v>15206.3</v>
      </c>
      <c r="P9" s="32">
        <v>16910.947265625</v>
      </c>
      <c r="Q9" s="32">
        <v>17836.5</v>
      </c>
      <c r="R9" s="32">
        <v>18060.599999999999</v>
      </c>
      <c r="S9" s="32">
        <v>15759.01425</v>
      </c>
      <c r="T9" s="32">
        <v>15209.3</v>
      </c>
      <c r="U9" s="32">
        <v>17482</v>
      </c>
      <c r="V9" s="32">
        <v>17902.400000000001</v>
      </c>
      <c r="W9" s="32">
        <v>13527.93151</v>
      </c>
      <c r="X9" s="32">
        <v>13983.710201000002</v>
      </c>
      <c r="Y9" s="32">
        <v>19960.860903999997</v>
      </c>
      <c r="Z9" s="32">
        <v>17884.262934999999</v>
      </c>
      <c r="AA9" s="32">
        <v>16229.2</v>
      </c>
      <c r="AB9" s="32">
        <v>17266.466186999998</v>
      </c>
      <c r="AC9" s="23"/>
    </row>
    <row r="10" spans="1:30" ht="13.35" customHeight="1" x14ac:dyDescent="0.2">
      <c r="A10" s="99" t="s">
        <v>27</v>
      </c>
      <c r="B10" s="103">
        <v>61731</v>
      </c>
      <c r="C10" s="103">
        <v>63542</v>
      </c>
      <c r="D10" s="103">
        <v>59123</v>
      </c>
      <c r="E10" s="32">
        <v>94.3</v>
      </c>
      <c r="F10" s="32">
        <v>77.599999999999994</v>
      </c>
      <c r="G10" s="32">
        <v>85.4</v>
      </c>
      <c r="H10" s="32">
        <v>62.7</v>
      </c>
      <c r="I10" s="32">
        <v>64.400000000000006</v>
      </c>
      <c r="J10" s="32">
        <v>83.7</v>
      </c>
      <c r="K10" s="32">
        <v>83.8</v>
      </c>
      <c r="L10" s="32">
        <v>71.400000000000006</v>
      </c>
      <c r="M10" s="32">
        <v>22.1</v>
      </c>
      <c r="N10" s="32">
        <v>10.6</v>
      </c>
      <c r="O10" s="32">
        <v>4.7</v>
      </c>
      <c r="P10" s="32">
        <v>4.2</v>
      </c>
      <c r="Q10" s="32">
        <v>3.5</v>
      </c>
      <c r="R10" s="32">
        <v>3.3</v>
      </c>
      <c r="S10" s="32">
        <v>3.2490000000000001</v>
      </c>
      <c r="T10" s="32">
        <v>3</v>
      </c>
      <c r="U10" s="32">
        <v>3.9</v>
      </c>
      <c r="V10" s="32">
        <v>49.6</v>
      </c>
      <c r="W10" s="32">
        <v>1.820711</v>
      </c>
      <c r="X10" s="32">
        <v>2.0249000000000001</v>
      </c>
      <c r="Y10" s="32">
        <v>2.4312399999999998</v>
      </c>
      <c r="Z10" s="32">
        <v>1.440329</v>
      </c>
      <c r="AA10" s="32">
        <v>100.43</v>
      </c>
      <c r="AB10" s="32">
        <v>38.561999999999998</v>
      </c>
      <c r="AC10" s="23"/>
    </row>
    <row r="11" spans="1:30" ht="13.35" customHeight="1" x14ac:dyDescent="0.2">
      <c r="A11" s="99" t="s">
        <v>138</v>
      </c>
      <c r="B11" s="103">
        <v>2753353</v>
      </c>
      <c r="C11" s="103">
        <v>2712397</v>
      </c>
      <c r="D11" s="103">
        <v>3053103</v>
      </c>
      <c r="E11" s="32">
        <v>3436.4</v>
      </c>
      <c r="F11" s="32">
        <v>3087.6</v>
      </c>
      <c r="G11" s="32">
        <v>4103</v>
      </c>
      <c r="H11" s="32">
        <v>4200.8</v>
      </c>
      <c r="I11" s="32">
        <v>5591.1</v>
      </c>
      <c r="J11" s="32">
        <v>6288.5</v>
      </c>
      <c r="K11" s="32">
        <v>7993.5</v>
      </c>
      <c r="L11" s="32">
        <v>6525.2</v>
      </c>
      <c r="M11" s="32">
        <v>7503.4</v>
      </c>
      <c r="N11" s="32">
        <v>6471.4</v>
      </c>
      <c r="O11" s="32">
        <v>8041.1</v>
      </c>
      <c r="P11" s="32">
        <v>8438.2999999999993</v>
      </c>
      <c r="Q11" s="32">
        <v>7575.7</v>
      </c>
      <c r="R11" s="32">
        <v>9218.4</v>
      </c>
      <c r="S11" s="32">
        <v>8949.5092729999978</v>
      </c>
      <c r="T11" s="32">
        <v>6830.1</v>
      </c>
      <c r="U11" s="32">
        <v>9084.9</v>
      </c>
      <c r="V11" s="32">
        <v>7662.9</v>
      </c>
      <c r="W11" s="32">
        <v>8274.3556900000003</v>
      </c>
      <c r="X11" s="32">
        <v>9958.3582610000012</v>
      </c>
      <c r="Y11" s="32">
        <v>6904.0839839999999</v>
      </c>
      <c r="Z11" s="32">
        <v>8407.9279600000009</v>
      </c>
      <c r="AA11" s="32">
        <v>2785.5027</v>
      </c>
      <c r="AB11" s="32">
        <v>10073.045195000001</v>
      </c>
    </row>
    <row r="12" spans="1:30" ht="13.35" customHeight="1" x14ac:dyDescent="0.2">
      <c r="A12" s="99" t="s">
        <v>28</v>
      </c>
      <c r="B12" s="103">
        <v>687651</v>
      </c>
      <c r="C12" s="103">
        <v>752531</v>
      </c>
      <c r="D12" s="103">
        <v>813731</v>
      </c>
      <c r="E12" s="32">
        <v>855.4</v>
      </c>
      <c r="F12" s="32">
        <v>994.1</v>
      </c>
      <c r="G12" s="32">
        <v>1242.7</v>
      </c>
      <c r="H12" s="32">
        <v>1473.5</v>
      </c>
      <c r="I12" s="32">
        <v>1836.3</v>
      </c>
      <c r="J12" s="32">
        <v>2006.5</v>
      </c>
      <c r="K12" s="32">
        <v>2171.9</v>
      </c>
      <c r="L12" s="32">
        <v>1828.5</v>
      </c>
      <c r="M12" s="32">
        <v>1905.5</v>
      </c>
      <c r="N12" s="32">
        <v>2167.8000000000002</v>
      </c>
      <c r="O12" s="32">
        <v>2319.4</v>
      </c>
      <c r="P12" s="32">
        <v>2587.6999999999998</v>
      </c>
      <c r="Q12" s="32">
        <v>2861.5</v>
      </c>
      <c r="R12" s="32">
        <v>3014.2</v>
      </c>
      <c r="S12" s="32">
        <v>3016.3490000000002</v>
      </c>
      <c r="T12" s="32">
        <v>2684.8</v>
      </c>
      <c r="U12" s="32">
        <v>2732.5</v>
      </c>
      <c r="V12" s="32">
        <v>2672.3</v>
      </c>
      <c r="W12" s="32">
        <v>2301.1643389999999</v>
      </c>
      <c r="X12" s="32">
        <v>2287.162499</v>
      </c>
      <c r="Y12" s="32">
        <v>2608.3567290000001</v>
      </c>
      <c r="Z12" s="32">
        <v>2740.4923979999999</v>
      </c>
      <c r="AA12" s="32">
        <v>2785.5027</v>
      </c>
      <c r="AB12" s="32">
        <v>2778.328</v>
      </c>
    </row>
    <row r="13" spans="1:30" ht="13.35" customHeight="1" x14ac:dyDescent="0.2">
      <c r="A13" s="99" t="s">
        <v>141</v>
      </c>
      <c r="B13" s="103">
        <v>826554</v>
      </c>
      <c r="C13" s="103">
        <v>899593</v>
      </c>
      <c r="D13" s="103">
        <v>913099</v>
      </c>
      <c r="E13" s="32">
        <v>1659.6</v>
      </c>
      <c r="F13" s="32">
        <v>1052.9000000000001</v>
      </c>
      <c r="G13" s="32">
        <v>1248.0999999999999</v>
      </c>
      <c r="H13" s="32">
        <v>1799.1</v>
      </c>
      <c r="I13" s="32">
        <v>2076.6999999999998</v>
      </c>
      <c r="J13" s="32">
        <v>2693.6</v>
      </c>
      <c r="K13" s="32">
        <v>3236.7</v>
      </c>
      <c r="L13" s="32">
        <v>4634.7</v>
      </c>
      <c r="M13" s="32">
        <v>3619</v>
      </c>
      <c r="N13" s="32">
        <v>2663.193115234375</v>
      </c>
      <c r="O13" s="32">
        <v>3102.4</v>
      </c>
      <c r="P13" s="32">
        <v>4330.3999999999996</v>
      </c>
      <c r="Q13" s="32">
        <v>7256.48193359375</v>
      </c>
      <c r="R13" s="32">
        <v>8251.5999999999985</v>
      </c>
      <c r="S13" s="32">
        <v>9625.2999999999993</v>
      </c>
      <c r="T13" s="32">
        <v>5874.3</v>
      </c>
      <c r="U13" s="32">
        <v>6752.7</v>
      </c>
      <c r="V13" s="32">
        <v>5904.1999999999989</v>
      </c>
      <c r="W13" s="32">
        <v>3785.1556350000001</v>
      </c>
      <c r="X13" s="32">
        <v>3236.2617319999999</v>
      </c>
      <c r="Y13" s="32">
        <v>2697.1694220000004</v>
      </c>
      <c r="Z13" s="32">
        <v>2981.3500960000001</v>
      </c>
      <c r="AA13" s="32">
        <v>6750.7826999999997</v>
      </c>
      <c r="AB13" s="32">
        <v>4723.6679999999997</v>
      </c>
      <c r="AD13" s="56"/>
    </row>
    <row r="14" spans="1:30" ht="13.35" customHeight="1" x14ac:dyDescent="0.2">
      <c r="A14" s="29" t="s">
        <v>20</v>
      </c>
      <c r="B14" s="102">
        <v>10008325</v>
      </c>
      <c r="C14" s="102">
        <v>10878962</v>
      </c>
      <c r="D14" s="102">
        <v>12173284</v>
      </c>
      <c r="E14" s="58">
        <v>13544.4</v>
      </c>
      <c r="F14" s="58">
        <v>15007.4</v>
      </c>
      <c r="G14" s="58">
        <v>17498.5</v>
      </c>
      <c r="H14" s="58">
        <v>21842.400000000001</v>
      </c>
      <c r="I14" s="58">
        <v>26582.6</v>
      </c>
      <c r="J14" s="58">
        <v>29984</v>
      </c>
      <c r="K14" s="58">
        <v>35030.6</v>
      </c>
      <c r="L14" s="58">
        <v>37316.9</v>
      </c>
      <c r="M14" s="58">
        <v>37275.699999999997</v>
      </c>
      <c r="N14" s="58">
        <v>41649.9</v>
      </c>
      <c r="O14" s="58">
        <v>44487.1</v>
      </c>
      <c r="P14" s="58">
        <v>49228.7</v>
      </c>
      <c r="Q14" s="58">
        <v>54386.3</v>
      </c>
      <c r="R14" s="58">
        <v>52322.9</v>
      </c>
      <c r="S14" s="58">
        <v>48546.442999999999</v>
      </c>
      <c r="T14" s="58">
        <v>46263.5</v>
      </c>
      <c r="U14" s="58">
        <v>45374.400000000001</v>
      </c>
      <c r="V14" s="58">
        <v>46986.799999999996</v>
      </c>
      <c r="W14" s="58">
        <v>47081.2</v>
      </c>
      <c r="X14" s="58">
        <v>46482.3</v>
      </c>
      <c r="Y14" s="58">
        <v>50061.599999999999</v>
      </c>
      <c r="Z14" s="58">
        <v>53620.277268199992</v>
      </c>
      <c r="AA14" s="58">
        <v>52710.163999999997</v>
      </c>
      <c r="AB14" s="58">
        <v>53478.781999999999</v>
      </c>
    </row>
    <row r="15" spans="1:30" ht="13.35" customHeight="1" x14ac:dyDescent="0.2">
      <c r="A15" s="99" t="s">
        <v>139</v>
      </c>
      <c r="B15" s="103">
        <v>3665072</v>
      </c>
      <c r="C15" s="103">
        <v>3143718</v>
      </c>
      <c r="D15" s="103">
        <v>3772847</v>
      </c>
      <c r="E15" s="32">
        <v>4188.8999999999996</v>
      </c>
      <c r="F15" s="32">
        <v>4537.8</v>
      </c>
      <c r="G15" s="32">
        <v>4849.2</v>
      </c>
      <c r="H15" s="32">
        <v>5309.2</v>
      </c>
      <c r="I15" s="32">
        <v>5455.6</v>
      </c>
      <c r="J15" s="32">
        <v>6221.3</v>
      </c>
      <c r="K15" s="32">
        <v>6946.9</v>
      </c>
      <c r="L15" s="32">
        <v>6620.3</v>
      </c>
      <c r="M15" s="32">
        <v>6711</v>
      </c>
      <c r="N15" s="32">
        <v>7179.7</v>
      </c>
      <c r="O15" s="32">
        <v>7282.3</v>
      </c>
      <c r="P15" s="32">
        <v>9171.5</v>
      </c>
      <c r="Q15" s="32">
        <v>8590.7999999999993</v>
      </c>
      <c r="R15" s="32">
        <v>10077.1</v>
      </c>
      <c r="S15" s="32">
        <v>9601.8770000000004</v>
      </c>
      <c r="T15" s="32">
        <v>9937.7999999999993</v>
      </c>
      <c r="U15" s="32">
        <v>9094.4</v>
      </c>
      <c r="V15" s="32">
        <v>9137.2000000000007</v>
      </c>
      <c r="W15" s="32">
        <v>9247.9926240000004</v>
      </c>
      <c r="X15" s="32">
        <v>9093.6</v>
      </c>
      <c r="Y15" s="32">
        <v>9148.5158670000001</v>
      </c>
      <c r="Z15" s="32">
        <v>9420.0720192000008</v>
      </c>
      <c r="AA15" s="32">
        <v>10431.864</v>
      </c>
      <c r="AB15" s="32">
        <v>9792.1110000000008</v>
      </c>
      <c r="AC15" s="23"/>
    </row>
    <row r="16" spans="1:30" ht="13.35" customHeight="1" x14ac:dyDescent="0.2">
      <c r="A16" s="99" t="s">
        <v>138</v>
      </c>
      <c r="B16" s="103">
        <v>1095417</v>
      </c>
      <c r="C16" s="103">
        <v>1191660</v>
      </c>
      <c r="D16" s="103">
        <v>1533687</v>
      </c>
      <c r="E16" s="32">
        <v>1759.8</v>
      </c>
      <c r="F16" s="32">
        <v>2012.4</v>
      </c>
      <c r="G16" s="32">
        <v>2374.5</v>
      </c>
      <c r="H16" s="32">
        <v>3170.1</v>
      </c>
      <c r="I16" s="32">
        <v>3843.2</v>
      </c>
      <c r="J16" s="32">
        <v>4283.7</v>
      </c>
      <c r="K16" s="32">
        <v>5002.3999999999996</v>
      </c>
      <c r="L16" s="32">
        <v>6023</v>
      </c>
      <c r="M16" s="32">
        <v>6441.2</v>
      </c>
      <c r="N16" s="32">
        <v>6504.3</v>
      </c>
      <c r="O16" s="32">
        <v>7061.6</v>
      </c>
      <c r="P16" s="32">
        <v>7180.1</v>
      </c>
      <c r="Q16" s="32">
        <v>8008.8</v>
      </c>
      <c r="R16" s="32">
        <v>8105.4</v>
      </c>
      <c r="S16" s="32">
        <v>7326.1</v>
      </c>
      <c r="T16" s="32">
        <v>5827.2</v>
      </c>
      <c r="U16" s="32">
        <v>6102.1</v>
      </c>
      <c r="V16" s="32">
        <v>6426.4</v>
      </c>
      <c r="W16" s="32">
        <v>5861.6440000000002</v>
      </c>
      <c r="X16" s="32">
        <v>5570.9</v>
      </c>
      <c r="Y16" s="32">
        <v>5911.6689999999999</v>
      </c>
      <c r="Z16" s="32">
        <v>6106.1909999999998</v>
      </c>
      <c r="AA16" s="32">
        <v>6061.15</v>
      </c>
      <c r="AB16" s="32">
        <v>6667.4530000000004</v>
      </c>
      <c r="AC16" s="23"/>
    </row>
    <row r="17" spans="1:33" ht="13.35" customHeight="1" x14ac:dyDescent="0.2">
      <c r="A17" s="155" t="s">
        <v>29</v>
      </c>
      <c r="B17" s="156">
        <v>1986232</v>
      </c>
      <c r="C17" s="156">
        <v>2563400</v>
      </c>
      <c r="D17" s="156">
        <v>2311399</v>
      </c>
      <c r="E17" s="54">
        <v>2409</v>
      </c>
      <c r="F17" s="54">
        <v>2493.8000000000002</v>
      </c>
      <c r="G17" s="54">
        <v>2364.3000000000002</v>
      </c>
      <c r="H17" s="54">
        <v>2541.5</v>
      </c>
      <c r="I17" s="54">
        <v>2453.3000000000002</v>
      </c>
      <c r="J17" s="54">
        <v>2698.1</v>
      </c>
      <c r="K17" s="54">
        <v>2967.3</v>
      </c>
      <c r="L17" s="54">
        <v>3499.9</v>
      </c>
      <c r="M17" s="54">
        <v>3290.3</v>
      </c>
      <c r="N17" s="54">
        <v>2866.4</v>
      </c>
      <c r="O17" s="54">
        <v>2937.1</v>
      </c>
      <c r="P17" s="54">
        <v>2808.7</v>
      </c>
      <c r="Q17" s="54">
        <v>3122.6</v>
      </c>
      <c r="R17" s="54">
        <v>3438.4</v>
      </c>
      <c r="S17" s="54">
        <v>3762.4</v>
      </c>
      <c r="T17" s="54">
        <v>4468.3999999999996</v>
      </c>
      <c r="U17" s="54">
        <v>4786.8</v>
      </c>
      <c r="V17" s="54">
        <v>5045.5</v>
      </c>
      <c r="W17" s="54">
        <v>5062.03</v>
      </c>
      <c r="X17" s="54">
        <v>4938.1469999999999</v>
      </c>
      <c r="Y17" s="54">
        <v>4927.4429999999993</v>
      </c>
      <c r="Z17" s="54">
        <v>5779.7329999999993</v>
      </c>
      <c r="AA17" s="54">
        <v>6581.7650000000003</v>
      </c>
      <c r="AB17" s="54">
        <v>6227.6940000000004</v>
      </c>
      <c r="AC17" s="23"/>
    </row>
    <row r="18" spans="1:33" ht="13.35" customHeight="1" x14ac:dyDescent="0.2">
      <c r="A18" s="155" t="s">
        <v>140</v>
      </c>
      <c r="B18" s="156">
        <v>3261604</v>
      </c>
      <c r="C18" s="156">
        <v>3980184</v>
      </c>
      <c r="D18" s="156">
        <v>4555351</v>
      </c>
      <c r="E18" s="54">
        <v>5186.7</v>
      </c>
      <c r="F18" s="54">
        <v>5963.4</v>
      </c>
      <c r="G18" s="54">
        <v>7910.6</v>
      </c>
      <c r="H18" s="54">
        <v>10821.6</v>
      </c>
      <c r="I18" s="54">
        <v>14830.4</v>
      </c>
      <c r="J18" s="54">
        <v>16780.900000000001</v>
      </c>
      <c r="K18" s="54">
        <v>20114.099999999999</v>
      </c>
      <c r="L18" s="54">
        <v>21173.7</v>
      </c>
      <c r="M18" s="54">
        <v>20833.3</v>
      </c>
      <c r="N18" s="54">
        <v>25099.5</v>
      </c>
      <c r="O18" s="54">
        <v>27206.3</v>
      </c>
      <c r="P18" s="54">
        <v>30068.400000000001</v>
      </c>
      <c r="Q18" s="54">
        <v>34663.50390625</v>
      </c>
      <c r="R18" s="54">
        <v>30702</v>
      </c>
      <c r="S18" s="54">
        <v>27856.065999999999</v>
      </c>
      <c r="T18" s="54">
        <v>26030.1</v>
      </c>
      <c r="U18" s="54">
        <v>25391.193175</v>
      </c>
      <c r="V18" s="54">
        <v>26377.699999999997</v>
      </c>
      <c r="W18" s="54">
        <v>26909.539838999997</v>
      </c>
      <c r="X18" s="54">
        <v>26879.7</v>
      </c>
      <c r="Y18" s="54">
        <v>30073.923684000001</v>
      </c>
      <c r="Z18" s="54">
        <v>32314.281249</v>
      </c>
      <c r="AA18" s="54">
        <v>29635.384999999998</v>
      </c>
      <c r="AB18" s="54">
        <v>30791.524000000001</v>
      </c>
      <c r="AC18" s="23"/>
    </row>
    <row r="19" spans="1:33" ht="13.35" customHeight="1" x14ac:dyDescent="0.2">
      <c r="A19" s="157" t="s">
        <v>9</v>
      </c>
      <c r="B19" s="158">
        <v>-532230</v>
      </c>
      <c r="C19" s="158">
        <v>1075140</v>
      </c>
      <c r="D19" s="158">
        <v>1783217</v>
      </c>
      <c r="E19" s="119">
        <v>280.60000000000002</v>
      </c>
      <c r="F19" s="119">
        <v>1746.9</v>
      </c>
      <c r="G19" s="119">
        <v>3127</v>
      </c>
      <c r="H19" s="119">
        <v>7796.4</v>
      </c>
      <c r="I19" s="119">
        <v>12324.3</v>
      </c>
      <c r="J19" s="119">
        <v>10050.9</v>
      </c>
      <c r="K19" s="119">
        <v>21779.599999999999</v>
      </c>
      <c r="L19" s="119">
        <v>1676.6</v>
      </c>
      <c r="M19" s="119">
        <v>6356.3</v>
      </c>
      <c r="N19" s="119">
        <v>5563.5</v>
      </c>
      <c r="O19" s="119">
        <v>4747.5</v>
      </c>
      <c r="P19" s="119">
        <v>3030.0187500000029</v>
      </c>
      <c r="Q19" s="119">
        <v>2675.5593749999971</v>
      </c>
      <c r="R19" s="119">
        <v>-78.400000000000006</v>
      </c>
      <c r="S19" s="119">
        <v>-7387.5590599999996</v>
      </c>
      <c r="T19" s="119">
        <v>-11393.400000000001</v>
      </c>
      <c r="U19" s="119">
        <v>-3042.5</v>
      </c>
      <c r="V19" s="119">
        <v>-1217.9999999999927</v>
      </c>
      <c r="W19" s="119">
        <v>-13238.799999999996</v>
      </c>
      <c r="X19" s="119">
        <v>-10136.700000000001</v>
      </c>
      <c r="Y19" s="119">
        <v>3859.741751999999</v>
      </c>
      <c r="Z19" s="119">
        <v>904.73648680000133</v>
      </c>
      <c r="AA19" s="119">
        <v>-4889.007457000007</v>
      </c>
      <c r="AB19" s="119">
        <v>-5850.5807650000206</v>
      </c>
      <c r="AC19" s="23"/>
    </row>
    <row r="20" spans="1:33" ht="13.35" customHeight="1" x14ac:dyDescent="0.2">
      <c r="A20" s="155" t="s">
        <v>30</v>
      </c>
      <c r="B20" s="156">
        <v>101188</v>
      </c>
      <c r="C20" s="156">
        <v>18725</v>
      </c>
      <c r="D20" s="156">
        <v>37282</v>
      </c>
      <c r="E20" s="54">
        <v>47.5</v>
      </c>
      <c r="F20" s="54">
        <v>7.1</v>
      </c>
      <c r="G20" s="54">
        <v>4.2</v>
      </c>
      <c r="H20" s="54">
        <v>9.1</v>
      </c>
      <c r="I20" s="54">
        <v>4</v>
      </c>
      <c r="J20" s="54">
        <v>29.6</v>
      </c>
      <c r="K20" s="54">
        <v>37.6</v>
      </c>
      <c r="L20" s="54">
        <v>51.3</v>
      </c>
      <c r="M20" s="54">
        <v>230.9</v>
      </c>
      <c r="N20" s="54">
        <v>287</v>
      </c>
      <c r="O20" s="54">
        <v>43.4</v>
      </c>
      <c r="P20" s="54">
        <v>501.4</v>
      </c>
      <c r="Q20" s="54">
        <v>1316.5169677734375</v>
      </c>
      <c r="R20" s="54">
        <v>4989.2</v>
      </c>
      <c r="S20" s="54">
        <v>3813.7170000000001</v>
      </c>
      <c r="T20" s="54">
        <v>1310.5</v>
      </c>
      <c r="U20" s="54">
        <v>837.8</v>
      </c>
      <c r="V20" s="54">
        <v>979.8</v>
      </c>
      <c r="W20" s="54">
        <v>526.61257499999999</v>
      </c>
      <c r="X20" s="54">
        <v>921.00537699999995</v>
      </c>
      <c r="Y20" s="54">
        <v>685.66283299999998</v>
      </c>
      <c r="Z20" s="54">
        <v>158.86230600000002</v>
      </c>
      <c r="AA20" s="54">
        <v>19.253800000000048</v>
      </c>
      <c r="AB20" s="54">
        <v>1450.9459999999999</v>
      </c>
      <c r="AC20" s="23"/>
    </row>
    <row r="21" spans="1:33" ht="13.35" customHeight="1" x14ac:dyDescent="0.2">
      <c r="A21" s="155" t="s">
        <v>31</v>
      </c>
      <c r="B21" s="156">
        <v>517996</v>
      </c>
      <c r="C21" s="156">
        <v>1190647</v>
      </c>
      <c r="D21" s="156">
        <v>929577</v>
      </c>
      <c r="E21" s="54">
        <v>682.4</v>
      </c>
      <c r="F21" s="54">
        <v>795.5</v>
      </c>
      <c r="G21" s="54">
        <v>1621.1</v>
      </c>
      <c r="H21" s="54">
        <v>2798.6</v>
      </c>
      <c r="I21" s="54">
        <v>4615.3</v>
      </c>
      <c r="J21" s="54">
        <v>7781.9</v>
      </c>
      <c r="K21" s="54">
        <v>9684.5</v>
      </c>
      <c r="L21" s="54">
        <v>8413.9</v>
      </c>
      <c r="M21" s="54">
        <v>6399.2</v>
      </c>
      <c r="N21" s="54">
        <v>6952.6</v>
      </c>
      <c r="O21" s="54">
        <v>6987.7</v>
      </c>
      <c r="P21" s="54">
        <v>8439.7999999999993</v>
      </c>
      <c r="Q21" s="54">
        <v>8434.7529296875</v>
      </c>
      <c r="R21" s="54">
        <v>7620.8</v>
      </c>
      <c r="S21" s="54">
        <v>4398.3</v>
      </c>
      <c r="T21" s="54">
        <v>3448.5</v>
      </c>
      <c r="U21" s="54">
        <v>3492.1</v>
      </c>
      <c r="V21" s="54">
        <v>3790.7</v>
      </c>
      <c r="W21" s="54">
        <v>3977.7249999999999</v>
      </c>
      <c r="X21" s="54">
        <v>3135.002</v>
      </c>
      <c r="Y21" s="54">
        <v>3212.4870000000001</v>
      </c>
      <c r="Z21" s="54">
        <v>4236.1279999999997</v>
      </c>
      <c r="AA21" s="54">
        <v>4182.5469999999996</v>
      </c>
      <c r="AB21" s="54">
        <v>3675.45</v>
      </c>
      <c r="AC21" s="23"/>
    </row>
    <row r="22" spans="1:33" ht="13.35" customHeight="1" x14ac:dyDescent="0.2">
      <c r="A22" s="157" t="s">
        <v>8</v>
      </c>
      <c r="B22" s="158">
        <v>-949038</v>
      </c>
      <c r="C22" s="158">
        <v>-96782</v>
      </c>
      <c r="D22" s="158">
        <v>890922</v>
      </c>
      <c r="E22" s="119">
        <v>-354.3</v>
      </c>
      <c r="F22" s="119">
        <v>958.4</v>
      </c>
      <c r="G22" s="119">
        <v>1510.1</v>
      </c>
      <c r="H22" s="119">
        <v>5006.8999999999996</v>
      </c>
      <c r="I22" s="119">
        <v>7713.1</v>
      </c>
      <c r="J22" s="119">
        <v>2298.5</v>
      </c>
      <c r="K22" s="119">
        <v>12132.7</v>
      </c>
      <c r="L22" s="119">
        <v>-6686</v>
      </c>
      <c r="M22" s="119">
        <v>188</v>
      </c>
      <c r="N22" s="119">
        <v>-1101.9000000000001</v>
      </c>
      <c r="O22" s="119">
        <v>-2196.9</v>
      </c>
      <c r="P22" s="119">
        <v>-4908.3999999999996</v>
      </c>
      <c r="Q22" s="119">
        <v>-4442.2</v>
      </c>
      <c r="R22" s="119">
        <v>-2709.9000000000015</v>
      </c>
      <c r="S22" s="119">
        <v>-7972.1420600000056</v>
      </c>
      <c r="T22" s="119">
        <v>-13531.400000000001</v>
      </c>
      <c r="U22" s="119">
        <v>-5696.7999999999956</v>
      </c>
      <c r="V22" s="119">
        <v>-4028.8999999999869</v>
      </c>
      <c r="W22" s="119">
        <v>-16689.900000000001</v>
      </c>
      <c r="X22" s="119">
        <v>-12350.7</v>
      </c>
      <c r="Y22" s="119">
        <v>1332.9175849999997</v>
      </c>
      <c r="Z22" s="119">
        <v>-3172.5292071999993</v>
      </c>
      <c r="AA22" s="119">
        <v>-9052.300657000007</v>
      </c>
      <c r="AB22" s="119">
        <v>-8074.9847650000011</v>
      </c>
    </row>
    <row r="23" spans="1:33" ht="13.35" customHeight="1" x14ac:dyDescent="0.2">
      <c r="A23" s="155" t="s">
        <v>21</v>
      </c>
      <c r="B23" s="156">
        <v>949038</v>
      </c>
      <c r="C23" s="156">
        <v>96782</v>
      </c>
      <c r="D23" s="156">
        <v>-890922</v>
      </c>
      <c r="E23" s="54">
        <v>354.3</v>
      </c>
      <c r="F23" s="54">
        <v>-958.4</v>
      </c>
      <c r="G23" s="54">
        <v>-1510.1</v>
      </c>
      <c r="H23" s="54">
        <v>-5006.8999999999996</v>
      </c>
      <c r="I23" s="54">
        <v>-7713</v>
      </c>
      <c r="J23" s="54">
        <v>-2298.5</v>
      </c>
      <c r="K23" s="54">
        <v>-12132.7</v>
      </c>
      <c r="L23" s="54">
        <v>6686</v>
      </c>
      <c r="M23" s="54">
        <v>-188</v>
      </c>
      <c r="N23" s="54">
        <v>1101.9000000000001</v>
      </c>
      <c r="O23" s="54">
        <v>2196.9</v>
      </c>
      <c r="P23" s="54">
        <v>4908.3999999999996</v>
      </c>
      <c r="Q23" s="54">
        <v>4442.2</v>
      </c>
      <c r="R23" s="54">
        <v>2709.9</v>
      </c>
      <c r="S23" s="54">
        <v>7972.1</v>
      </c>
      <c r="T23" s="54">
        <v>13531.400000000001</v>
      </c>
      <c r="U23" s="54">
        <v>5696.8</v>
      </c>
      <c r="V23" s="54">
        <v>4028.9</v>
      </c>
      <c r="W23" s="54">
        <v>16689.900000000001</v>
      </c>
      <c r="X23" s="54">
        <v>12350.7</v>
      </c>
      <c r="Y23" s="54">
        <v>-1332.9175849999997</v>
      </c>
      <c r="Z23" s="54">
        <v>3172.5292071999993</v>
      </c>
      <c r="AA23" s="54">
        <v>9052.2999999999993</v>
      </c>
      <c r="AB23" s="54">
        <v>8074.9999999999909</v>
      </c>
    </row>
    <row r="24" spans="1:33" ht="13.35" customHeight="1" x14ac:dyDescent="0.2">
      <c r="A24" s="155" t="s">
        <v>22</v>
      </c>
      <c r="B24" s="156">
        <v>953950</v>
      </c>
      <c r="C24" s="156">
        <v>1660364</v>
      </c>
      <c r="D24" s="156">
        <v>-715651</v>
      </c>
      <c r="E24" s="54">
        <v>-182.7</v>
      </c>
      <c r="F24" s="54">
        <v>-182.8</v>
      </c>
      <c r="G24" s="54">
        <v>-278.7</v>
      </c>
      <c r="H24" s="54">
        <v>-1273.3</v>
      </c>
      <c r="I24" s="54">
        <v>-300.2</v>
      </c>
      <c r="J24" s="54">
        <v>688.3</v>
      </c>
      <c r="K24" s="54">
        <v>-54.5</v>
      </c>
      <c r="L24" s="54">
        <v>-1416</v>
      </c>
      <c r="M24" s="54">
        <v>393.5</v>
      </c>
      <c r="N24" s="54">
        <v>545.20000000000005</v>
      </c>
      <c r="O24" s="54">
        <v>2196.9</v>
      </c>
      <c r="P24" s="54">
        <v>-155.1</v>
      </c>
      <c r="Q24" s="54">
        <v>3312.4</v>
      </c>
      <c r="R24" s="54">
        <v>-199.2</v>
      </c>
      <c r="S24" s="54">
        <v>8954</v>
      </c>
      <c r="T24" s="54">
        <v>3266.7</v>
      </c>
      <c r="U24" s="54">
        <v>1239.4000000000001</v>
      </c>
      <c r="V24" s="54">
        <v>1094</v>
      </c>
      <c r="W24" s="54">
        <v>13261.900000000001</v>
      </c>
      <c r="X24" s="54">
        <v>4890</v>
      </c>
      <c r="Y24" s="54">
        <v>534.29999999999995</v>
      </c>
      <c r="Z24" s="54">
        <v>-138.89999999999964</v>
      </c>
      <c r="AA24" s="54">
        <v>7076.4999999999991</v>
      </c>
      <c r="AB24" s="54">
        <v>2633.8</v>
      </c>
      <c r="AD24" s="169"/>
      <c r="AE24" s="169"/>
    </row>
    <row r="25" spans="1:33" ht="13.35" customHeight="1" x14ac:dyDescent="0.2">
      <c r="A25" s="155" t="s">
        <v>32</v>
      </c>
      <c r="B25" s="156">
        <v>900048</v>
      </c>
      <c r="C25" s="156">
        <v>1628864</v>
      </c>
      <c r="D25" s="156">
        <v>-715651</v>
      </c>
      <c r="E25" s="54">
        <v>-182.7</v>
      </c>
      <c r="F25" s="54">
        <v>-182.8</v>
      </c>
      <c r="G25" s="54">
        <v>-278.7</v>
      </c>
      <c r="H25" s="54">
        <v>-1273.3</v>
      </c>
      <c r="I25" s="54">
        <v>-300.2</v>
      </c>
      <c r="J25" s="54">
        <v>688.3</v>
      </c>
      <c r="K25" s="54">
        <v>-54.5</v>
      </c>
      <c r="L25" s="54">
        <v>-1416</v>
      </c>
      <c r="M25" s="54">
        <v>393.5</v>
      </c>
      <c r="N25" s="54">
        <v>545.20000000000005</v>
      </c>
      <c r="O25" s="54">
        <v>1054.0999999999999</v>
      </c>
      <c r="P25" s="54">
        <v>-155.1</v>
      </c>
      <c r="Q25" s="54">
        <v>3312.4</v>
      </c>
      <c r="R25" s="54">
        <v>-199.20000000000005</v>
      </c>
      <c r="S25" s="54">
        <v>6455.6</v>
      </c>
      <c r="T25" s="54">
        <v>1554.5</v>
      </c>
      <c r="U25" s="54">
        <v>1239.4000000000001</v>
      </c>
      <c r="V25" s="54">
        <v>1094</v>
      </c>
      <c r="W25" s="54">
        <v>6626.5</v>
      </c>
      <c r="X25" s="54">
        <v>-1150.5999999999999</v>
      </c>
      <c r="Y25" s="54">
        <v>534.29999999999995</v>
      </c>
      <c r="Z25" s="54">
        <v>-138.89999999999964</v>
      </c>
      <c r="AA25" s="54">
        <v>4580.8999999999996</v>
      </c>
      <c r="AB25" s="54">
        <v>-141.9</v>
      </c>
    </row>
    <row r="26" spans="1:33" ht="13.35" customHeight="1" x14ac:dyDescent="0.2">
      <c r="A26" s="155" t="s">
        <v>33</v>
      </c>
      <c r="B26" s="156">
        <v>1868626</v>
      </c>
      <c r="C26" s="156">
        <v>2360630</v>
      </c>
      <c r="D26" s="156">
        <v>211381</v>
      </c>
      <c r="E26" s="54">
        <v>240.6</v>
      </c>
      <c r="F26" s="54">
        <v>151.30000000000001</v>
      </c>
      <c r="G26" s="54">
        <v>211</v>
      </c>
      <c r="H26" s="54">
        <v>285.39999999999998</v>
      </c>
      <c r="I26" s="54">
        <v>305.8</v>
      </c>
      <c r="J26" s="54">
        <v>1944.7</v>
      </c>
      <c r="K26" s="54">
        <v>1201.9000000000001</v>
      </c>
      <c r="L26" s="54">
        <v>444</v>
      </c>
      <c r="M26" s="54">
        <v>840.6</v>
      </c>
      <c r="N26" s="54">
        <v>1175.3</v>
      </c>
      <c r="O26" s="54">
        <v>1765.6</v>
      </c>
      <c r="P26" s="54">
        <v>440.7</v>
      </c>
      <c r="Q26" s="54">
        <v>3835</v>
      </c>
      <c r="R26" s="54">
        <v>344.4</v>
      </c>
      <c r="S26" s="54">
        <v>6982.7</v>
      </c>
      <c r="T26" s="54">
        <v>2099.8000000000002</v>
      </c>
      <c r="U26" s="54">
        <v>1935.3</v>
      </c>
      <c r="V26" s="54">
        <v>1951</v>
      </c>
      <c r="W26" s="54">
        <v>7654.9</v>
      </c>
      <c r="X26" s="54">
        <v>11.9</v>
      </c>
      <c r="Y26" s="54">
        <v>1685</v>
      </c>
      <c r="Z26" s="54">
        <v>2601.6000000000004</v>
      </c>
      <c r="AA26" s="54">
        <v>8033.4999999999991</v>
      </c>
      <c r="AB26" s="54">
        <v>1206.7</v>
      </c>
      <c r="AD26" s="169"/>
      <c r="AE26" s="169"/>
    </row>
    <row r="27" spans="1:33" ht="13.35" customHeight="1" x14ac:dyDescent="0.2">
      <c r="A27" s="155" t="s">
        <v>34</v>
      </c>
      <c r="B27" s="156">
        <v>968578</v>
      </c>
      <c r="C27" s="156">
        <v>731766</v>
      </c>
      <c r="D27" s="156">
        <v>927032</v>
      </c>
      <c r="E27" s="54">
        <v>423.3</v>
      </c>
      <c r="F27" s="54">
        <v>334.1</v>
      </c>
      <c r="G27" s="54">
        <v>489.7</v>
      </c>
      <c r="H27" s="54">
        <v>1558.7</v>
      </c>
      <c r="I27" s="54">
        <v>606</v>
      </c>
      <c r="J27" s="54">
        <v>1256.4000000000001</v>
      </c>
      <c r="K27" s="54">
        <v>1256.4000000000001</v>
      </c>
      <c r="L27" s="54">
        <v>1860</v>
      </c>
      <c r="M27" s="54">
        <v>447.1</v>
      </c>
      <c r="N27" s="54">
        <v>630.1</v>
      </c>
      <c r="O27" s="54">
        <v>711.5</v>
      </c>
      <c r="P27" s="54">
        <v>595.79999999999995</v>
      </c>
      <c r="Q27" s="54">
        <v>522.6</v>
      </c>
      <c r="R27" s="54">
        <v>543.6</v>
      </c>
      <c r="S27" s="54">
        <v>527.1</v>
      </c>
      <c r="T27" s="54">
        <v>545.29999999999995</v>
      </c>
      <c r="U27" s="54">
        <v>695.9</v>
      </c>
      <c r="V27" s="54">
        <v>857</v>
      </c>
      <c r="W27" s="54">
        <v>1028.4000000000001</v>
      </c>
      <c r="X27" s="54">
        <v>1162.5</v>
      </c>
      <c r="Y27" s="54">
        <v>1150.7</v>
      </c>
      <c r="Z27" s="54">
        <v>2740.5</v>
      </c>
      <c r="AA27" s="54">
        <v>3452.6000000000004</v>
      </c>
      <c r="AB27" s="54">
        <v>1348.6000000000001</v>
      </c>
    </row>
    <row r="28" spans="1:33" ht="13.35" customHeight="1" x14ac:dyDescent="0.2">
      <c r="A28" s="155" t="s">
        <v>142</v>
      </c>
      <c r="B28" s="156">
        <v>0</v>
      </c>
      <c r="C28" s="156">
        <v>0</v>
      </c>
      <c r="D28" s="156">
        <v>0</v>
      </c>
      <c r="E28" s="54">
        <v>0</v>
      </c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2498.4</v>
      </c>
      <c r="T28" s="54">
        <v>1712.2</v>
      </c>
      <c r="U28" s="54">
        <v>0</v>
      </c>
      <c r="V28" s="54">
        <v>0</v>
      </c>
      <c r="W28" s="54">
        <v>6635.4000000000005</v>
      </c>
      <c r="X28" s="54">
        <v>6040.5999999999995</v>
      </c>
      <c r="Y28" s="54">
        <v>0</v>
      </c>
      <c r="Z28" s="54">
        <v>0</v>
      </c>
      <c r="AA28" s="54">
        <v>2495.6000000000004</v>
      </c>
      <c r="AB28" s="54">
        <v>2775.7</v>
      </c>
    </row>
    <row r="29" spans="1:33" ht="15" customHeight="1" x14ac:dyDescent="0.2">
      <c r="A29" s="155" t="s">
        <v>35</v>
      </c>
      <c r="B29" s="156">
        <v>53902</v>
      </c>
      <c r="C29" s="156">
        <v>31500</v>
      </c>
      <c r="D29" s="156">
        <v>0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4">
        <v>0</v>
      </c>
      <c r="V29" s="54">
        <v>0</v>
      </c>
      <c r="W29" s="54">
        <v>0</v>
      </c>
      <c r="X29" s="54">
        <v>0</v>
      </c>
      <c r="Y29" s="54">
        <v>0</v>
      </c>
      <c r="Z29" s="54">
        <v>0</v>
      </c>
      <c r="AA29" s="54">
        <v>0</v>
      </c>
      <c r="AB29" s="54">
        <v>0</v>
      </c>
      <c r="AD29" s="56"/>
    </row>
    <row r="30" spans="1:33" ht="15" customHeight="1" x14ac:dyDescent="0.2">
      <c r="A30" s="155" t="s">
        <v>23</v>
      </c>
      <c r="B30" s="156">
        <v>-4912</v>
      </c>
      <c r="C30" s="156">
        <v>-1563582</v>
      </c>
      <c r="D30" s="156">
        <v>-175271</v>
      </c>
      <c r="E30" s="54">
        <v>537</v>
      </c>
      <c r="F30" s="54">
        <v>-775.6</v>
      </c>
      <c r="G30" s="54">
        <v>-1231.4000000000001</v>
      </c>
      <c r="H30" s="54">
        <v>-3733.6</v>
      </c>
      <c r="I30" s="54">
        <v>-7413</v>
      </c>
      <c r="J30" s="54">
        <v>-2986.8</v>
      </c>
      <c r="K30" s="54">
        <v>-12078.2</v>
      </c>
      <c r="L30" s="54">
        <v>8102</v>
      </c>
      <c r="M30" s="54">
        <v>-581.5</v>
      </c>
      <c r="N30" s="54">
        <v>556.70000000000005</v>
      </c>
      <c r="O30" s="54">
        <v>0</v>
      </c>
      <c r="P30" s="54">
        <v>5063.5</v>
      </c>
      <c r="Q30" s="54">
        <v>1129.8</v>
      </c>
      <c r="R30" s="54">
        <v>2909</v>
      </c>
      <c r="S30" s="54">
        <v>-981.9</v>
      </c>
      <c r="T30" s="54">
        <v>10264.700000000001</v>
      </c>
      <c r="U30" s="54">
        <v>4457.3999999999996</v>
      </c>
      <c r="V30" s="54">
        <v>2934.9</v>
      </c>
      <c r="W30" s="54">
        <v>3428</v>
      </c>
      <c r="X30" s="54">
        <v>7460.7193939999979</v>
      </c>
      <c r="Y30" s="54">
        <v>-1867.2175849999996</v>
      </c>
      <c r="Z30" s="54">
        <v>3311.4292071999989</v>
      </c>
      <c r="AA30" s="54">
        <v>1975.7999999999997</v>
      </c>
      <c r="AB30" s="54">
        <v>5441.1999999999898</v>
      </c>
      <c r="AC30" s="109"/>
      <c r="AD30" s="56"/>
      <c r="AE30" s="56"/>
      <c r="AF30" s="56"/>
      <c r="AG30" s="56"/>
    </row>
    <row r="31" spans="1:33" ht="15" customHeight="1" x14ac:dyDescent="0.2">
      <c r="A31" s="155" t="s">
        <v>36</v>
      </c>
      <c r="B31" s="156">
        <v>0</v>
      </c>
      <c r="C31" s="156">
        <v>0</v>
      </c>
      <c r="D31" s="156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0</v>
      </c>
      <c r="R31" s="54">
        <v>0</v>
      </c>
      <c r="S31" s="54">
        <v>0</v>
      </c>
      <c r="T31" s="54">
        <v>1105</v>
      </c>
      <c r="U31" s="54">
        <v>0</v>
      </c>
      <c r="V31" s="54">
        <v>1435</v>
      </c>
      <c r="W31" s="54">
        <v>2796</v>
      </c>
      <c r="X31" s="54">
        <v>0</v>
      </c>
      <c r="Y31" s="54">
        <v>500</v>
      </c>
      <c r="Z31" s="54">
        <v>-1.9000000000005457</v>
      </c>
      <c r="AA31" s="54">
        <v>-284.09999999999945</v>
      </c>
      <c r="AB31" s="54">
        <v>514</v>
      </c>
    </row>
    <row r="32" spans="1:33" ht="15" customHeight="1" x14ac:dyDescent="0.2">
      <c r="A32" s="155" t="s">
        <v>37</v>
      </c>
      <c r="B32" s="156">
        <v>160166</v>
      </c>
      <c r="C32" s="156">
        <v>246004</v>
      </c>
      <c r="D32" s="156">
        <v>519630</v>
      </c>
      <c r="E32" s="54">
        <v>361.9</v>
      </c>
      <c r="F32" s="54">
        <v>-889.9</v>
      </c>
      <c r="G32" s="54">
        <v>907</v>
      </c>
      <c r="H32" s="54">
        <v>-955.9</v>
      </c>
      <c r="I32" s="54">
        <v>-1041.8</v>
      </c>
      <c r="J32" s="54">
        <v>1269.8</v>
      </c>
      <c r="K32" s="54">
        <v>267</v>
      </c>
      <c r="L32" s="54">
        <v>-121.4</v>
      </c>
      <c r="M32" s="54">
        <v>-824.4</v>
      </c>
      <c r="N32" s="54">
        <v>-917.8</v>
      </c>
      <c r="O32" s="54">
        <v>1754.2</v>
      </c>
      <c r="P32" s="54">
        <v>-306.79999999999995</v>
      </c>
      <c r="Q32" s="54">
        <v>175.90000000000009</v>
      </c>
      <c r="R32" s="54">
        <v>1145.1000000000004</v>
      </c>
      <c r="S32" s="54">
        <v>4016</v>
      </c>
      <c r="T32" s="54">
        <v>3165.6</v>
      </c>
      <c r="U32" s="54">
        <v>1165.9000000000005</v>
      </c>
      <c r="V32" s="54">
        <v>3240.9</v>
      </c>
      <c r="W32" s="54">
        <v>898.00000000000091</v>
      </c>
      <c r="X32" s="54">
        <v>7620.6</v>
      </c>
      <c r="Y32" s="54">
        <v>1255.6000000000004</v>
      </c>
      <c r="Z32" s="54">
        <v>1037.8999999999996</v>
      </c>
      <c r="AA32" s="54">
        <v>4967.7</v>
      </c>
      <c r="AB32" s="54">
        <v>3993.5</v>
      </c>
      <c r="AC32" s="169"/>
      <c r="AD32" s="169"/>
    </row>
    <row r="33" spans="1:33" ht="15" customHeight="1" x14ac:dyDescent="0.2">
      <c r="A33" s="155" t="s">
        <v>38</v>
      </c>
      <c r="B33" s="156">
        <v>1486518</v>
      </c>
      <c r="C33" s="156">
        <v>1251300</v>
      </c>
      <c r="D33" s="156">
        <v>1676000</v>
      </c>
      <c r="E33" s="54">
        <v>1138</v>
      </c>
      <c r="F33" s="54">
        <v>2000</v>
      </c>
      <c r="G33" s="54">
        <v>1756</v>
      </c>
      <c r="H33" s="54">
        <v>808</v>
      </c>
      <c r="I33" s="54">
        <v>0</v>
      </c>
      <c r="J33" s="54">
        <v>2392</v>
      </c>
      <c r="K33" s="54">
        <v>1200</v>
      </c>
      <c r="L33" s="54">
        <v>2148.1</v>
      </c>
      <c r="M33" s="54">
        <v>301.3</v>
      </c>
      <c r="N33" s="54">
        <v>446.6</v>
      </c>
      <c r="O33" s="54">
        <v>2880.9</v>
      </c>
      <c r="P33" s="54">
        <v>1579</v>
      </c>
      <c r="Q33" s="54">
        <v>1783.4</v>
      </c>
      <c r="R33" s="54">
        <v>3831.8</v>
      </c>
      <c r="S33" s="54">
        <v>6623.2</v>
      </c>
      <c r="T33" s="54">
        <v>8191.8</v>
      </c>
      <c r="U33" s="54">
        <v>6349.1</v>
      </c>
      <c r="V33" s="54">
        <v>6405.5</v>
      </c>
      <c r="W33" s="54">
        <v>8899.7000000000007</v>
      </c>
      <c r="X33" s="54">
        <v>13354.1</v>
      </c>
      <c r="Y33" s="54">
        <v>5653.1</v>
      </c>
      <c r="Z33" s="54">
        <v>9793.1</v>
      </c>
      <c r="AA33" s="54">
        <v>8135.5999999999995</v>
      </c>
      <c r="AB33" s="54">
        <v>9339.7000000000007</v>
      </c>
      <c r="AD33" s="169"/>
      <c r="AE33" s="169"/>
    </row>
    <row r="34" spans="1:33" ht="15" customHeight="1" x14ac:dyDescent="0.2">
      <c r="A34" s="155" t="s">
        <v>39</v>
      </c>
      <c r="B34" s="156">
        <v>1326352</v>
      </c>
      <c r="C34" s="156">
        <v>1005296</v>
      </c>
      <c r="D34" s="156">
        <v>1156370</v>
      </c>
      <c r="E34" s="54">
        <v>776.1</v>
      </c>
      <c r="F34" s="54">
        <v>2889.9</v>
      </c>
      <c r="G34" s="54">
        <v>849</v>
      </c>
      <c r="H34" s="54">
        <v>1763.9</v>
      </c>
      <c r="I34" s="54">
        <v>1041.8</v>
      </c>
      <c r="J34" s="54">
        <v>1122.2</v>
      </c>
      <c r="K34" s="54">
        <v>933</v>
      </c>
      <c r="L34" s="54">
        <v>2269.5</v>
      </c>
      <c r="M34" s="54">
        <v>1125.7</v>
      </c>
      <c r="N34" s="54">
        <v>1364.4</v>
      </c>
      <c r="O34" s="54">
        <v>1126.7</v>
      </c>
      <c r="P34" s="54">
        <v>1885.8</v>
      </c>
      <c r="Q34" s="54">
        <v>1607.5</v>
      </c>
      <c r="R34" s="54">
        <v>2686.7</v>
      </c>
      <c r="S34" s="54">
        <v>2607.1999999999998</v>
      </c>
      <c r="T34" s="54">
        <v>5026.2</v>
      </c>
      <c r="U34" s="54">
        <v>5183.2</v>
      </c>
      <c r="V34" s="54">
        <v>3164.6</v>
      </c>
      <c r="W34" s="54">
        <v>8001.7</v>
      </c>
      <c r="X34" s="54">
        <v>5733.5</v>
      </c>
      <c r="Y34" s="54">
        <v>4397.5</v>
      </c>
      <c r="Z34" s="54">
        <v>8755.2000000000007</v>
      </c>
      <c r="AA34" s="54">
        <v>3167.9</v>
      </c>
      <c r="AB34" s="54">
        <v>5346.2</v>
      </c>
    </row>
    <row r="35" spans="1:33" ht="15" customHeight="1" x14ac:dyDescent="0.2">
      <c r="A35" s="155" t="s">
        <v>40</v>
      </c>
      <c r="B35" s="156">
        <v>78402</v>
      </c>
      <c r="C35" s="156">
        <v>0</v>
      </c>
      <c r="D35" s="156">
        <v>194000</v>
      </c>
      <c r="E35" s="54">
        <v>250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0</v>
      </c>
      <c r="Q35" s="54">
        <v>0</v>
      </c>
      <c r="R35" s="54">
        <v>0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4">
        <v>0</v>
      </c>
      <c r="Y35" s="54">
        <v>0</v>
      </c>
      <c r="Z35" s="54">
        <v>0</v>
      </c>
      <c r="AA35" s="54">
        <v>0</v>
      </c>
      <c r="AB35" s="54">
        <v>0</v>
      </c>
    </row>
    <row r="36" spans="1:33" ht="15" customHeight="1" x14ac:dyDescent="0.2">
      <c r="A36" s="155" t="s">
        <v>41</v>
      </c>
      <c r="B36" s="156">
        <v>-243480</v>
      </c>
      <c r="C36" s="156">
        <v>-1809586</v>
      </c>
      <c r="D36" s="156">
        <v>-888901</v>
      </c>
      <c r="E36" s="54">
        <v>-74.900000000000006</v>
      </c>
      <c r="F36" s="54">
        <v>114.3</v>
      </c>
      <c r="G36" s="54">
        <v>-2138.4</v>
      </c>
      <c r="H36" s="54">
        <v>-2777.7</v>
      </c>
      <c r="I36" s="54">
        <v>-6371.2</v>
      </c>
      <c r="J36" s="54">
        <v>-4256.7</v>
      </c>
      <c r="K36" s="54">
        <v>-12345.2</v>
      </c>
      <c r="L36" s="54">
        <v>8223.4</v>
      </c>
      <c r="M36" s="54">
        <v>242.9</v>
      </c>
      <c r="N36" s="54">
        <v>1474.5</v>
      </c>
      <c r="O36" s="54">
        <v>-611.4</v>
      </c>
      <c r="P36" s="54">
        <v>5370.3</v>
      </c>
      <c r="Q36" s="54">
        <v>953.9</v>
      </c>
      <c r="R36" s="54">
        <v>1763.9</v>
      </c>
      <c r="S36" s="54">
        <v>-4997.8999999999996</v>
      </c>
      <c r="T36" s="54">
        <v>5994.1</v>
      </c>
      <c r="U36" s="54">
        <v>3291.5</v>
      </c>
      <c r="V36" s="54">
        <v>-1741</v>
      </c>
      <c r="W36" s="54">
        <v>-266.00000000000091</v>
      </c>
      <c r="X36" s="54">
        <v>-159.88060600000244</v>
      </c>
      <c r="Y36" s="54">
        <v>-3622.8175849999998</v>
      </c>
      <c r="Z36" s="54">
        <v>2275.4292071999998</v>
      </c>
      <c r="AA36" s="54">
        <v>-2707.8</v>
      </c>
      <c r="AB36" s="54">
        <v>933.7</v>
      </c>
      <c r="AC36" s="56"/>
      <c r="AD36" s="56"/>
      <c r="AE36" s="56"/>
      <c r="AF36" s="56"/>
      <c r="AG36" s="56"/>
    </row>
    <row r="37" spans="1:33" ht="15" customHeight="1" x14ac:dyDescent="0.25">
      <c r="A37" s="159" t="s">
        <v>118</v>
      </c>
      <c r="B37" s="156"/>
      <c r="C37" s="156"/>
      <c r="D37" s="156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174"/>
      <c r="AB37" s="174"/>
    </row>
    <row r="38" spans="1:33" ht="18.75" customHeight="1" x14ac:dyDescent="0.2">
      <c r="A38" s="160" t="s">
        <v>158</v>
      </c>
      <c r="B38" s="161">
        <v>-2.2767020687041031</v>
      </c>
      <c r="C38" s="161">
        <v>-0.19654732541831027</v>
      </c>
      <c r="D38" s="161">
        <v>1.6468246082807052</v>
      </c>
      <c r="E38" s="161">
        <v>-0.6330256051085148</v>
      </c>
      <c r="F38" s="161">
        <v>1.4209201733154926</v>
      </c>
      <c r="G38" s="161">
        <v>1.8751639495663968</v>
      </c>
      <c r="H38" s="161">
        <v>5.1925532507904482</v>
      </c>
      <c r="I38" s="161">
        <v>6.8784775691010269</v>
      </c>
      <c r="J38" s="161">
        <v>1.7452258752040115</v>
      </c>
      <c r="K38" s="161">
        <v>7.3219323487535943</v>
      </c>
      <c r="L38" s="161">
        <v>-4.9605745244524009</v>
      </c>
      <c r="M38" s="161">
        <v>0.14360547908372828</v>
      </c>
      <c r="N38" s="161">
        <v>-0.69929526281244081</v>
      </c>
      <c r="O38" s="154">
        <v>-1.2797826464123494</v>
      </c>
      <c r="P38" s="154">
        <v>-2.7022625958518791</v>
      </c>
      <c r="Q38" s="154">
        <v>-2.3669218828187031</v>
      </c>
      <c r="R38" s="154">
        <v>-1.5431434357098044</v>
      </c>
      <c r="S38" s="154">
        <v>-4.9529674252512992</v>
      </c>
      <c r="T38" s="154">
        <v>-8.4231760556367838</v>
      </c>
      <c r="U38" s="154">
        <v>-3.5224459737641767</v>
      </c>
      <c r="V38" s="154">
        <v>-2.5192047084602569</v>
      </c>
      <c r="W38" s="154">
        <v>-11.5</v>
      </c>
      <c r="X38" s="154">
        <v>-7.8178661508528338</v>
      </c>
      <c r="Y38" s="154">
        <v>0.71943594106636455</v>
      </c>
      <c r="Z38" s="154">
        <v>-1.7905121752214905</v>
      </c>
      <c r="AA38" s="154">
        <v>-5.2</v>
      </c>
      <c r="AB38" s="154">
        <v>-4.6184828686111263</v>
      </c>
    </row>
    <row r="39" spans="1:33" ht="20.25" customHeight="1" x14ac:dyDescent="0.2">
      <c r="A39" s="78" t="s">
        <v>132</v>
      </c>
      <c r="O39" s="76"/>
      <c r="P39" s="76"/>
      <c r="Q39" s="76"/>
      <c r="R39" s="166"/>
      <c r="S39" s="76"/>
      <c r="U39" s="56"/>
      <c r="V39" s="56"/>
      <c r="W39" s="56"/>
      <c r="X39" s="56"/>
      <c r="Y39" s="56"/>
      <c r="Z39" s="56"/>
      <c r="AA39" s="56"/>
      <c r="AB39" s="23"/>
    </row>
    <row r="40" spans="1:33" ht="12" customHeight="1" x14ac:dyDescent="0.2">
      <c r="A40" s="135" t="s">
        <v>186</v>
      </c>
      <c r="O40" s="56"/>
      <c r="P40" s="56"/>
      <c r="Q40" s="56"/>
      <c r="R40" s="56"/>
      <c r="S40" s="56"/>
      <c r="U40" s="56"/>
      <c r="V40" s="56"/>
      <c r="W40" s="56"/>
      <c r="X40" s="56"/>
      <c r="Y40" s="56"/>
      <c r="Z40" s="56"/>
    </row>
    <row r="41" spans="1:33" ht="11.25" customHeight="1" x14ac:dyDescent="0.2">
      <c r="A41" s="100" t="s">
        <v>168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U41" s="56"/>
      <c r="V41" s="56"/>
      <c r="W41" s="56"/>
      <c r="X41" s="56"/>
      <c r="Y41" s="56"/>
      <c r="Z41" s="56"/>
    </row>
    <row r="42" spans="1:33" ht="15.6" customHeight="1" x14ac:dyDescent="0.25">
      <c r="A42" s="100" t="s">
        <v>177</v>
      </c>
      <c r="M42" s="90"/>
      <c r="P42" s="89"/>
      <c r="Q42" s="89"/>
      <c r="R42" s="89"/>
      <c r="S42" s="89"/>
      <c r="T42" s="89"/>
      <c r="U42" s="89"/>
      <c r="V42" s="89"/>
    </row>
    <row r="43" spans="1:33" ht="15.6" customHeight="1" x14ac:dyDescent="0.25">
      <c r="M43" s="90"/>
    </row>
    <row r="44" spans="1:33" ht="15.6" customHeight="1" x14ac:dyDescent="0.25">
      <c r="M44" s="90"/>
    </row>
    <row r="45" spans="1:33" ht="15.6" customHeight="1" x14ac:dyDescent="0.25">
      <c r="M45" s="90"/>
    </row>
    <row r="46" spans="1:33" ht="15.6" customHeight="1" x14ac:dyDescent="0.25">
      <c r="M46" s="90"/>
    </row>
    <row r="47" spans="1:33" ht="15.75" x14ac:dyDescent="0.25">
      <c r="M47" s="90"/>
    </row>
    <row r="49" spans="2:17" x14ac:dyDescent="0.2"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</row>
  </sheetData>
  <customSheetViews>
    <customSheetView guid="{E49EB051-1896-4E0A-B768-C5B32E1D63AF}" showPageBreaks="1" printArea="1">
      <selection activeCell="Q12" sqref="Q12"/>
      <pageMargins left="0.55000000000000004" right="0.28000000000000003" top="0.75" bottom="0.75" header="0.3" footer="0.3"/>
      <pageSetup paperSize="5" scale="90" orientation="landscape" r:id="rId1"/>
    </customSheetView>
    <customSheetView guid="{11AB43AC-325D-4C3F-B382-0D9939FA05F1}" scale="120" showPageBreaks="1" printArea="1">
      <pane xSplit="1" ySplit="5" topLeftCell="O12" activePane="bottomRight" state="frozen"/>
      <selection pane="bottomRight" activeCell="W37" sqref="W37"/>
      <pageMargins left="0.66" right="0.17" top="0.75" bottom="0.75" header="0.3" footer="0.3"/>
      <pageSetup paperSize="9" scale="90" orientation="landscape" r:id="rId2"/>
    </customSheetView>
    <customSheetView guid="{722892AD-4C2D-4D50-AF83-995E3A283091}" showPageBreaks="1" printArea="1">
      <selection activeCell="B38" sqref="B38"/>
      <pageMargins left="0.55000000000000004" right="0.28000000000000003" top="0.75" bottom="0.75" header="0.3" footer="0.3"/>
      <pageSetup paperSize="5" scale="90" orientation="landscape" r:id="rId3"/>
    </customSheetView>
    <customSheetView guid="{4885C1C3-1FAF-4A61-97B8-512E7574E70E}" showPageBreaks="1" printArea="1">
      <selection activeCell="Q21" sqref="Q21"/>
      <pageMargins left="0.55000000000000004" right="0.28000000000000003" top="0.75" bottom="0.75" header="0.3" footer="0.3"/>
      <pageSetup paperSize="5" scale="90" orientation="landscape" r:id="rId4"/>
    </customSheetView>
    <customSheetView guid="{26CA4D98-B6B6-4CEF-BB73-7724D5E16227}">
      <selection activeCell="B38" sqref="B38"/>
      <pageMargins left="0.55000000000000004" right="0.28000000000000003" top="0.75" bottom="0.75" header="0.3" footer="0.3"/>
      <pageSetup paperSize="5" scale="90" orientation="landscape" r:id="rId5"/>
    </customSheetView>
    <customSheetView guid="{F75EACA5-0FE1-4F13-BEE4-8919185C7F2B}" showPageBreaks="1">
      <pane xSplit="1" ySplit="5" topLeftCell="K6" activePane="bottomRight" state="frozen"/>
      <selection pane="bottomRight" activeCell="Y38" sqref="Y38"/>
      <pageMargins left="0.66" right="0.17" top="0.75" bottom="0.75" header="0.3" footer="0.3"/>
      <pageSetup paperSize="9" scale="90" orientation="landscape" r:id="rId6"/>
    </customSheetView>
    <customSheetView guid="{3F7F0B76-5C21-4864-BB76-E6591F8333E4}" showPageBreaks="1" printArea="1" topLeftCell="L1">
      <selection activeCell="V38" sqref="V38"/>
      <pageMargins left="0.55000000000000004" right="0.28000000000000003" top="0.75" bottom="0.75" header="0.3" footer="0.3"/>
      <pageSetup paperSize="5" scale="90" orientation="landscape" r:id="rId7"/>
    </customSheetView>
  </customSheetViews>
  <pageMargins left="0.55000000000000004" right="0.28000000000000003" top="0.75" bottom="0.75" header="0.3" footer="0.3"/>
  <pageSetup paperSize="5" scale="90" orientation="landscape"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1"/>
  <sheetViews>
    <sheetView zoomScale="110" zoomScaleNormal="110" workbookViewId="0">
      <pane xSplit="1" ySplit="7" topLeftCell="B63" activePane="bottomRight" state="frozen"/>
      <selection activeCell="A33" sqref="A33"/>
      <selection pane="topRight" activeCell="A33" sqref="A33"/>
      <selection pane="bottomLeft" activeCell="A33" sqref="A33"/>
      <selection pane="bottomRight" activeCell="B72" sqref="B72"/>
    </sheetView>
  </sheetViews>
  <sheetFormatPr defaultColWidth="9.42578125" defaultRowHeight="12.75" x14ac:dyDescent="0.2"/>
  <cols>
    <col min="1" max="1" width="16.5703125" style="112" customWidth="1"/>
    <col min="2" max="3" width="16.5703125" style="24" customWidth="1"/>
    <col min="4" max="4" width="16.5703125" style="27" customWidth="1"/>
    <col min="5" max="6" width="16.5703125" style="217" customWidth="1"/>
    <col min="7" max="9" width="16.5703125" style="24" customWidth="1"/>
    <col min="10" max="10" width="18" style="24" customWidth="1"/>
    <col min="11" max="12" width="15" style="24" customWidth="1"/>
    <col min="13" max="16384" width="9.42578125" style="24"/>
  </cols>
  <sheetData>
    <row r="1" spans="1:11" ht="17.25" customHeight="1" x14ac:dyDescent="0.2">
      <c r="A1" s="292" t="s">
        <v>72</v>
      </c>
      <c r="B1" s="292"/>
      <c r="C1" s="292"/>
      <c r="D1" s="292"/>
      <c r="E1" s="292"/>
      <c r="F1" s="292"/>
      <c r="G1" s="292"/>
      <c r="H1" s="292"/>
      <c r="I1" s="292"/>
      <c r="J1" s="292"/>
    </row>
    <row r="2" spans="1:11" ht="15.75" customHeight="1" x14ac:dyDescent="0.2">
      <c r="A2" s="301" t="s">
        <v>178</v>
      </c>
      <c r="B2" s="301"/>
      <c r="C2" s="301"/>
      <c r="D2" s="301"/>
      <c r="E2" s="301"/>
      <c r="F2" s="301"/>
      <c r="G2" s="301"/>
      <c r="H2" s="301"/>
      <c r="I2" s="301"/>
      <c r="J2" s="301"/>
    </row>
    <row r="3" spans="1:11" ht="13.5" customHeight="1" x14ac:dyDescent="0.2">
      <c r="A3" s="301" t="s">
        <v>133</v>
      </c>
      <c r="B3" s="301"/>
      <c r="C3" s="301"/>
      <c r="D3" s="301"/>
      <c r="E3" s="301"/>
      <c r="F3" s="301"/>
      <c r="G3" s="301"/>
      <c r="H3" s="301"/>
      <c r="I3" s="301"/>
      <c r="J3" s="301"/>
      <c r="K3" s="89"/>
    </row>
    <row r="4" spans="1:11" ht="12" customHeight="1" x14ac:dyDescent="0.25">
      <c r="B4" s="22"/>
      <c r="C4" s="22"/>
      <c r="D4" s="175"/>
      <c r="E4" s="176"/>
      <c r="F4" s="176"/>
      <c r="G4" s="22"/>
      <c r="H4" s="22"/>
      <c r="I4" s="22"/>
      <c r="J4" s="22"/>
      <c r="K4" s="89"/>
    </row>
    <row r="5" spans="1:11" ht="22.5" customHeight="1" x14ac:dyDescent="0.2">
      <c r="A5" s="141"/>
      <c r="B5" s="296" t="s">
        <v>46</v>
      </c>
      <c r="C5" s="296"/>
      <c r="D5" s="296"/>
      <c r="E5" s="296" t="s">
        <v>47</v>
      </c>
      <c r="F5" s="296"/>
      <c r="G5" s="296"/>
      <c r="H5" s="296"/>
      <c r="I5" s="296" t="s">
        <v>48</v>
      </c>
      <c r="J5" s="296"/>
    </row>
    <row r="6" spans="1:11" ht="22.5" customHeight="1" x14ac:dyDescent="0.2">
      <c r="A6" s="278" t="s">
        <v>123</v>
      </c>
      <c r="B6" s="278" t="s">
        <v>112</v>
      </c>
      <c r="C6" s="278" t="s">
        <v>98</v>
      </c>
      <c r="D6" s="284" t="s">
        <v>113</v>
      </c>
      <c r="E6" s="278" t="s">
        <v>53</v>
      </c>
      <c r="F6" s="278" t="s">
        <v>18</v>
      </c>
      <c r="G6" s="296" t="s">
        <v>45</v>
      </c>
      <c r="H6" s="296"/>
      <c r="I6" s="278" t="s">
        <v>44</v>
      </c>
      <c r="J6" s="278" t="s">
        <v>182</v>
      </c>
      <c r="K6" s="56"/>
    </row>
    <row r="7" spans="1:11" ht="24.75" customHeight="1" x14ac:dyDescent="0.2">
      <c r="A7" s="280"/>
      <c r="B7" s="280"/>
      <c r="C7" s="280"/>
      <c r="D7" s="285"/>
      <c r="E7" s="280"/>
      <c r="F7" s="280"/>
      <c r="G7" s="172" t="s">
        <v>42</v>
      </c>
      <c r="H7" s="172" t="s">
        <v>43</v>
      </c>
      <c r="I7" s="280"/>
      <c r="J7" s="280"/>
    </row>
    <row r="8" spans="1:11" x14ac:dyDescent="0.2">
      <c r="A8" s="25">
        <v>1955</v>
      </c>
      <c r="B8" s="177">
        <v>73.099999999999994</v>
      </c>
      <c r="C8" s="177">
        <v>12.5</v>
      </c>
      <c r="D8" s="178" t="s">
        <v>54</v>
      </c>
      <c r="E8" s="177" t="s">
        <v>54</v>
      </c>
      <c r="F8" s="177" t="s">
        <v>54</v>
      </c>
      <c r="G8" s="179">
        <v>60.6</v>
      </c>
      <c r="H8" s="179">
        <v>35.299999999999997</v>
      </c>
      <c r="I8" s="180" t="s">
        <v>54</v>
      </c>
      <c r="J8" s="181">
        <v>14.5</v>
      </c>
    </row>
    <row r="9" spans="1:11" x14ac:dyDescent="0.2">
      <c r="A9" s="25">
        <v>1956</v>
      </c>
      <c r="B9" s="177">
        <v>72.900000000000006</v>
      </c>
      <c r="C9" s="177">
        <v>12.3</v>
      </c>
      <c r="D9" s="178" t="s">
        <v>54</v>
      </c>
      <c r="E9" s="177" t="s">
        <v>54</v>
      </c>
      <c r="F9" s="177" t="s">
        <v>54</v>
      </c>
      <c r="G9" s="179">
        <v>60.6</v>
      </c>
      <c r="H9" s="179">
        <v>35.299999999999997</v>
      </c>
      <c r="I9" s="180" t="s">
        <v>54</v>
      </c>
      <c r="J9" s="181">
        <v>12.4</v>
      </c>
    </row>
    <row r="10" spans="1:11" x14ac:dyDescent="0.2">
      <c r="A10" s="25">
        <v>1957</v>
      </c>
      <c r="B10" s="177">
        <v>72.900000000000006</v>
      </c>
      <c r="C10" s="177">
        <v>12.3</v>
      </c>
      <c r="D10" s="178" t="s">
        <v>54</v>
      </c>
      <c r="E10" s="177" t="s">
        <v>54</v>
      </c>
      <c r="F10" s="177" t="s">
        <v>54</v>
      </c>
      <c r="G10" s="179">
        <v>60.6</v>
      </c>
      <c r="H10" s="179">
        <v>35.299999999999997</v>
      </c>
      <c r="I10" s="180" t="s">
        <v>54</v>
      </c>
      <c r="J10" s="181">
        <v>10.5</v>
      </c>
    </row>
    <row r="11" spans="1:11" x14ac:dyDescent="0.2">
      <c r="A11" s="25">
        <v>1958</v>
      </c>
      <c r="B11" s="177">
        <v>72.900000000000006</v>
      </c>
      <c r="C11" s="177">
        <v>12.3</v>
      </c>
      <c r="D11" s="178" t="s">
        <v>54</v>
      </c>
      <c r="E11" s="177" t="s">
        <v>54</v>
      </c>
      <c r="F11" s="177" t="s">
        <v>54</v>
      </c>
      <c r="G11" s="179">
        <v>60.6</v>
      </c>
      <c r="H11" s="179">
        <v>35.299999999999997</v>
      </c>
      <c r="I11" s="180" t="s">
        <v>54</v>
      </c>
      <c r="J11" s="181">
        <v>9.5</v>
      </c>
    </row>
    <row r="12" spans="1:11" x14ac:dyDescent="0.2">
      <c r="A12" s="25">
        <v>1959</v>
      </c>
      <c r="B12" s="177">
        <v>85.2</v>
      </c>
      <c r="C12" s="177">
        <v>24.6</v>
      </c>
      <c r="D12" s="178" t="s">
        <v>54</v>
      </c>
      <c r="E12" s="177" t="s">
        <v>54</v>
      </c>
      <c r="F12" s="177" t="s">
        <v>54</v>
      </c>
      <c r="G12" s="179">
        <v>60.6</v>
      </c>
      <c r="H12" s="179">
        <v>35.299999999999997</v>
      </c>
      <c r="I12" s="180" t="s">
        <v>54</v>
      </c>
      <c r="J12" s="181">
        <v>10.1</v>
      </c>
    </row>
    <row r="13" spans="1:11" x14ac:dyDescent="0.2">
      <c r="A13" s="25">
        <v>1960</v>
      </c>
      <c r="B13" s="177">
        <v>97.9</v>
      </c>
      <c r="C13" s="177">
        <v>37.299999999999997</v>
      </c>
      <c r="D13" s="178" t="s">
        <v>54</v>
      </c>
      <c r="E13" s="177" t="s">
        <v>54</v>
      </c>
      <c r="F13" s="177" t="s">
        <v>54</v>
      </c>
      <c r="G13" s="179">
        <v>60.6</v>
      </c>
      <c r="H13" s="179">
        <v>35.299999999999997</v>
      </c>
      <c r="I13" s="180" t="s">
        <v>54</v>
      </c>
      <c r="J13" s="181">
        <v>10.7</v>
      </c>
    </row>
    <row r="14" spans="1:11" x14ac:dyDescent="0.2">
      <c r="A14" s="25">
        <v>1961</v>
      </c>
      <c r="B14" s="177">
        <v>99.9</v>
      </c>
      <c r="C14" s="177">
        <v>39.299999999999997</v>
      </c>
      <c r="D14" s="178" t="s">
        <v>54</v>
      </c>
      <c r="E14" s="177" t="s">
        <v>54</v>
      </c>
      <c r="F14" s="177" t="s">
        <v>54</v>
      </c>
      <c r="G14" s="179">
        <v>60.6</v>
      </c>
      <c r="H14" s="179">
        <v>35.299999999999997</v>
      </c>
      <c r="I14" s="180" t="s">
        <v>54</v>
      </c>
      <c r="J14" s="181">
        <v>10</v>
      </c>
    </row>
    <row r="15" spans="1:11" x14ac:dyDescent="0.2">
      <c r="A15" s="25">
        <v>1962</v>
      </c>
      <c r="B15" s="177">
        <v>117.1</v>
      </c>
      <c r="C15" s="177">
        <v>44.4</v>
      </c>
      <c r="D15" s="182">
        <v>20.8</v>
      </c>
      <c r="E15" s="177" t="s">
        <v>54</v>
      </c>
      <c r="F15" s="177" t="s">
        <v>54</v>
      </c>
      <c r="G15" s="179">
        <v>72.7</v>
      </c>
      <c r="H15" s="179">
        <v>42.4</v>
      </c>
      <c r="I15" s="180" t="s">
        <v>54</v>
      </c>
      <c r="J15" s="181">
        <v>11</v>
      </c>
    </row>
    <row r="16" spans="1:11" x14ac:dyDescent="0.2">
      <c r="A16" s="25">
        <v>1963</v>
      </c>
      <c r="B16" s="177">
        <v>156.80000000000001</v>
      </c>
      <c r="C16" s="177">
        <v>44.9</v>
      </c>
      <c r="D16" s="182">
        <v>23.5</v>
      </c>
      <c r="E16" s="177" t="s">
        <v>54</v>
      </c>
      <c r="F16" s="177" t="s">
        <v>54</v>
      </c>
      <c r="G16" s="179">
        <v>111.9</v>
      </c>
      <c r="H16" s="179">
        <v>65.3</v>
      </c>
      <c r="I16" s="180" t="s">
        <v>54</v>
      </c>
      <c r="J16" s="181">
        <v>13.5</v>
      </c>
    </row>
    <row r="17" spans="1:10" x14ac:dyDescent="0.2">
      <c r="A17" s="183">
        <v>1964</v>
      </c>
      <c r="B17" s="94">
        <v>214.3</v>
      </c>
      <c r="C17" s="94">
        <v>93.4</v>
      </c>
      <c r="D17" s="184">
        <v>24.8</v>
      </c>
      <c r="E17" s="94">
        <v>45.2</v>
      </c>
      <c r="F17" s="94">
        <v>19.100000000000001</v>
      </c>
      <c r="G17" s="94">
        <v>121</v>
      </c>
      <c r="H17" s="94">
        <v>70.599999999999994</v>
      </c>
      <c r="I17" s="180" t="s">
        <v>54</v>
      </c>
      <c r="J17" s="181">
        <v>17.600000000000001</v>
      </c>
    </row>
    <row r="18" spans="1:10" x14ac:dyDescent="0.2">
      <c r="A18" s="183">
        <v>1965</v>
      </c>
      <c r="B18" s="94">
        <v>234.6</v>
      </c>
      <c r="C18" s="94">
        <v>108</v>
      </c>
      <c r="D18" s="184">
        <v>32.4</v>
      </c>
      <c r="E18" s="94">
        <v>8.8000000000000007</v>
      </c>
      <c r="F18" s="94">
        <v>5.3</v>
      </c>
      <c r="G18" s="94">
        <v>124.5</v>
      </c>
      <c r="H18" s="94">
        <v>74</v>
      </c>
      <c r="I18" s="180" t="s">
        <v>54</v>
      </c>
      <c r="J18" s="181">
        <v>18.43</v>
      </c>
    </row>
    <row r="19" spans="1:10" x14ac:dyDescent="0.2">
      <c r="A19" s="183">
        <v>1966</v>
      </c>
      <c r="B19" s="94">
        <v>266.10000000000002</v>
      </c>
      <c r="C19" s="94">
        <v>129.80000000000001</v>
      </c>
      <c r="D19" s="184">
        <v>49</v>
      </c>
      <c r="E19" s="94">
        <v>15.9</v>
      </c>
      <c r="F19" s="94">
        <v>4.0999999999999996</v>
      </c>
      <c r="G19" s="94">
        <v>136.30000000000001</v>
      </c>
      <c r="H19" s="94">
        <v>79.5</v>
      </c>
      <c r="I19" s="180" t="s">
        <v>54</v>
      </c>
      <c r="J19" s="181">
        <v>21.4</v>
      </c>
    </row>
    <row r="20" spans="1:10" x14ac:dyDescent="0.2">
      <c r="A20" s="183">
        <v>1967</v>
      </c>
      <c r="B20" s="94">
        <v>298.2</v>
      </c>
      <c r="C20" s="94">
        <v>154.80000000000001</v>
      </c>
      <c r="D20" s="184">
        <v>53.5</v>
      </c>
      <c r="E20" s="94">
        <v>12.7</v>
      </c>
      <c r="F20" s="94">
        <v>5.6</v>
      </c>
      <c r="G20" s="94">
        <v>143.4</v>
      </c>
      <c r="H20" s="94">
        <v>71.7</v>
      </c>
      <c r="I20" s="180" t="s">
        <v>54</v>
      </c>
      <c r="J20" s="181">
        <v>22.5</v>
      </c>
    </row>
    <row r="21" spans="1:10" x14ac:dyDescent="0.2">
      <c r="A21" s="183">
        <v>1968</v>
      </c>
      <c r="B21" s="94">
        <v>338.8</v>
      </c>
      <c r="C21" s="94">
        <v>181.6</v>
      </c>
      <c r="D21" s="184">
        <v>54</v>
      </c>
      <c r="E21" s="94">
        <v>26</v>
      </c>
      <c r="F21" s="94">
        <v>12.2</v>
      </c>
      <c r="G21" s="94">
        <v>157.19999999999999</v>
      </c>
      <c r="H21" s="94">
        <v>78.599999999999994</v>
      </c>
      <c r="I21" s="180" t="s">
        <v>54</v>
      </c>
      <c r="J21" s="181">
        <v>22.3</v>
      </c>
    </row>
    <row r="22" spans="1:10" x14ac:dyDescent="0.2">
      <c r="A22" s="183">
        <v>1969</v>
      </c>
      <c r="B22" s="94">
        <v>370.5</v>
      </c>
      <c r="C22" s="94">
        <v>202.6</v>
      </c>
      <c r="D22" s="184">
        <v>57</v>
      </c>
      <c r="E22" s="94">
        <v>17.8</v>
      </c>
      <c r="F22" s="94">
        <v>7.1</v>
      </c>
      <c r="G22" s="94">
        <v>167.9</v>
      </c>
      <c r="H22" s="94">
        <v>84</v>
      </c>
      <c r="I22" s="180" t="s">
        <v>54</v>
      </c>
      <c r="J22" s="181">
        <v>23.8</v>
      </c>
    </row>
    <row r="23" spans="1:10" x14ac:dyDescent="0.2">
      <c r="A23" s="183">
        <v>1970</v>
      </c>
      <c r="B23" s="94">
        <v>392.6</v>
      </c>
      <c r="C23" s="94">
        <v>234.4</v>
      </c>
      <c r="D23" s="184">
        <v>73.599999999999994</v>
      </c>
      <c r="E23" s="94">
        <v>7.7</v>
      </c>
      <c r="F23" s="94">
        <v>17.399999999999999</v>
      </c>
      <c r="G23" s="94">
        <v>158.19999999999999</v>
      </c>
      <c r="H23" s="94">
        <v>79.099999999999994</v>
      </c>
      <c r="I23" s="185">
        <v>2.8</v>
      </c>
      <c r="J23" s="181">
        <v>23.9</v>
      </c>
    </row>
    <row r="24" spans="1:10" x14ac:dyDescent="0.2">
      <c r="A24" s="183">
        <v>1971</v>
      </c>
      <c r="B24" s="94">
        <v>438</v>
      </c>
      <c r="C24" s="94">
        <v>275.89999999999998</v>
      </c>
      <c r="D24" s="184">
        <v>80</v>
      </c>
      <c r="E24" s="94">
        <v>40.4</v>
      </c>
      <c r="F24" s="94">
        <v>36.5</v>
      </c>
      <c r="G24" s="94">
        <v>162.1</v>
      </c>
      <c r="H24" s="94">
        <v>88</v>
      </c>
      <c r="I24" s="185">
        <v>2.6</v>
      </c>
      <c r="J24" s="181">
        <v>24.7</v>
      </c>
    </row>
    <row r="25" spans="1:10" x14ac:dyDescent="0.2">
      <c r="A25" s="183">
        <v>1972</v>
      </c>
      <c r="B25" s="94">
        <v>533.1</v>
      </c>
      <c r="C25" s="94">
        <v>333.9</v>
      </c>
      <c r="D25" s="184">
        <v>99.8</v>
      </c>
      <c r="E25" s="94">
        <v>46.5</v>
      </c>
      <c r="F25" s="94">
        <v>9.4</v>
      </c>
      <c r="G25" s="94">
        <v>199.2</v>
      </c>
      <c r="H25" s="94">
        <v>108.1</v>
      </c>
      <c r="I25" s="185">
        <v>2.2000000000000002</v>
      </c>
      <c r="J25" s="181">
        <v>25.6</v>
      </c>
    </row>
    <row r="26" spans="1:10" x14ac:dyDescent="0.2">
      <c r="A26" s="183">
        <v>1973</v>
      </c>
      <c r="B26" s="94">
        <v>625.9</v>
      </c>
      <c r="C26" s="94">
        <v>370.2</v>
      </c>
      <c r="D26" s="184">
        <v>102.8</v>
      </c>
      <c r="E26" s="94">
        <v>65.8</v>
      </c>
      <c r="F26" s="94">
        <v>9.3000000000000007</v>
      </c>
      <c r="G26" s="94">
        <v>255.7</v>
      </c>
      <c r="H26" s="94">
        <v>123.8</v>
      </c>
      <c r="I26" s="185">
        <v>2</v>
      </c>
      <c r="J26" s="181">
        <v>20.5</v>
      </c>
    </row>
    <row r="27" spans="1:10" x14ac:dyDescent="0.2">
      <c r="A27" s="183">
        <v>1974</v>
      </c>
      <c r="B27" s="94">
        <v>628.6</v>
      </c>
      <c r="C27" s="94">
        <v>387.2</v>
      </c>
      <c r="D27" s="184">
        <v>97.2</v>
      </c>
      <c r="E27" s="94">
        <v>47.8</v>
      </c>
      <c r="F27" s="94">
        <v>31.3</v>
      </c>
      <c r="G27" s="94">
        <v>241.4</v>
      </c>
      <c r="H27" s="94">
        <v>118.1</v>
      </c>
      <c r="I27" s="185">
        <v>3.4</v>
      </c>
      <c r="J27" s="181">
        <v>15</v>
      </c>
    </row>
    <row r="28" spans="1:10" x14ac:dyDescent="0.2">
      <c r="A28" s="183">
        <v>1975</v>
      </c>
      <c r="B28" s="94">
        <v>636</v>
      </c>
      <c r="C28" s="94">
        <v>413.5</v>
      </c>
      <c r="D28" s="184">
        <v>101.2</v>
      </c>
      <c r="E28" s="94">
        <v>11</v>
      </c>
      <c r="F28" s="94">
        <v>29.8</v>
      </c>
      <c r="G28" s="94">
        <v>222.5</v>
      </c>
      <c r="H28" s="94">
        <v>93.8</v>
      </c>
      <c r="I28" s="185">
        <v>1.8</v>
      </c>
      <c r="J28" s="181">
        <v>12</v>
      </c>
    </row>
    <row r="29" spans="1:10" x14ac:dyDescent="0.2">
      <c r="A29" s="183">
        <v>1976</v>
      </c>
      <c r="B29" s="94">
        <v>613.5</v>
      </c>
      <c r="C29" s="94">
        <v>484.6</v>
      </c>
      <c r="D29" s="184">
        <v>101.2</v>
      </c>
      <c r="E29" s="94">
        <v>9.9</v>
      </c>
      <c r="F29" s="94">
        <v>77.099999999999994</v>
      </c>
      <c r="G29" s="94">
        <v>128.9</v>
      </c>
      <c r="H29" s="94">
        <v>56.5</v>
      </c>
      <c r="I29" s="185">
        <v>3</v>
      </c>
      <c r="J29" s="181">
        <v>10.1</v>
      </c>
    </row>
    <row r="30" spans="1:10" x14ac:dyDescent="0.2">
      <c r="A30" s="183">
        <v>1977</v>
      </c>
      <c r="B30" s="94">
        <v>1057.2</v>
      </c>
      <c r="C30" s="94">
        <v>557.6</v>
      </c>
      <c r="D30" s="184">
        <v>101.2</v>
      </c>
      <c r="E30" s="94">
        <v>382.1</v>
      </c>
      <c r="F30" s="94">
        <v>11.4</v>
      </c>
      <c r="G30" s="94">
        <v>499.6</v>
      </c>
      <c r="H30" s="94">
        <v>208.2</v>
      </c>
      <c r="I30" s="185">
        <v>2.7</v>
      </c>
      <c r="J30" s="181">
        <v>14</v>
      </c>
    </row>
    <row r="31" spans="1:10" x14ac:dyDescent="0.2">
      <c r="A31" s="183">
        <v>1978</v>
      </c>
      <c r="B31" s="94">
        <v>1355.6</v>
      </c>
      <c r="C31" s="94">
        <v>599.1</v>
      </c>
      <c r="D31" s="184">
        <v>101.2</v>
      </c>
      <c r="E31" s="94">
        <v>268.5</v>
      </c>
      <c r="F31" s="94">
        <v>11.6</v>
      </c>
      <c r="G31" s="94">
        <v>756.5</v>
      </c>
      <c r="H31" s="94">
        <v>315.2</v>
      </c>
      <c r="I31" s="185">
        <v>1.5</v>
      </c>
      <c r="J31" s="181">
        <v>15.9</v>
      </c>
    </row>
    <row r="32" spans="1:10" x14ac:dyDescent="0.2">
      <c r="A32" s="183">
        <v>1979</v>
      </c>
      <c r="B32" s="94">
        <v>1535.6</v>
      </c>
      <c r="C32" s="94">
        <v>637.1</v>
      </c>
      <c r="D32" s="184">
        <v>101.2</v>
      </c>
      <c r="E32" s="94">
        <v>153.19999999999999</v>
      </c>
      <c r="F32" s="94">
        <v>11.2</v>
      </c>
      <c r="G32" s="94">
        <v>898.5</v>
      </c>
      <c r="H32" s="94">
        <v>374.4</v>
      </c>
      <c r="I32" s="185">
        <v>1.9</v>
      </c>
      <c r="J32" s="181">
        <v>13.9</v>
      </c>
    </row>
    <row r="33" spans="1:14" x14ac:dyDescent="0.2">
      <c r="A33" s="183">
        <v>1980</v>
      </c>
      <c r="B33" s="94">
        <v>1709.7</v>
      </c>
      <c r="C33" s="94">
        <v>661.8</v>
      </c>
      <c r="D33" s="184">
        <v>101.2</v>
      </c>
      <c r="E33" s="94">
        <v>556.79999999999995</v>
      </c>
      <c r="F33" s="94">
        <v>407.4</v>
      </c>
      <c r="G33" s="94">
        <v>1047.9000000000001</v>
      </c>
      <c r="H33" s="94">
        <v>436.6</v>
      </c>
      <c r="I33" s="185">
        <v>5.8</v>
      </c>
      <c r="J33" s="181">
        <v>11.4</v>
      </c>
    </row>
    <row r="34" spans="1:14" x14ac:dyDescent="0.2">
      <c r="A34" s="183">
        <v>1981</v>
      </c>
      <c r="B34" s="94">
        <v>1706.1</v>
      </c>
      <c r="C34" s="94">
        <v>631.20000000000005</v>
      </c>
      <c r="D34" s="184">
        <v>101.2</v>
      </c>
      <c r="E34" s="94">
        <v>57</v>
      </c>
      <c r="F34" s="94">
        <v>35</v>
      </c>
      <c r="G34" s="94">
        <v>1083.5</v>
      </c>
      <c r="H34" s="94">
        <v>451.5</v>
      </c>
      <c r="I34" s="185">
        <v>2.2000000000000002</v>
      </c>
      <c r="J34" s="181">
        <v>10.4</v>
      </c>
    </row>
    <row r="35" spans="1:14" x14ac:dyDescent="0.2">
      <c r="A35" s="183">
        <v>1982</v>
      </c>
      <c r="B35" s="94">
        <v>2098.4</v>
      </c>
      <c r="C35" s="94">
        <v>760.4</v>
      </c>
      <c r="D35" s="184">
        <v>101.2</v>
      </c>
      <c r="E35" s="94">
        <v>321.10000000000002</v>
      </c>
      <c r="F35" s="94">
        <v>62.4</v>
      </c>
      <c r="G35" s="94">
        <v>1338.1</v>
      </c>
      <c r="H35" s="94">
        <v>557.5</v>
      </c>
      <c r="I35" s="185">
        <v>2.4</v>
      </c>
      <c r="J35" s="181">
        <v>10.9</v>
      </c>
    </row>
    <row r="36" spans="1:14" x14ac:dyDescent="0.2">
      <c r="A36" s="183">
        <v>1983</v>
      </c>
      <c r="B36" s="94">
        <v>2585.8000000000002</v>
      </c>
      <c r="C36" s="94">
        <v>1034.8</v>
      </c>
      <c r="D36" s="184">
        <v>251.2</v>
      </c>
      <c r="E36" s="94">
        <v>499.8</v>
      </c>
      <c r="F36" s="94">
        <v>271.7</v>
      </c>
      <c r="G36" s="94">
        <v>1551</v>
      </c>
      <c r="H36" s="94">
        <v>646.29999999999995</v>
      </c>
      <c r="I36" s="185">
        <v>6.8</v>
      </c>
      <c r="J36" s="181">
        <v>13.8</v>
      </c>
    </row>
    <row r="37" spans="1:14" x14ac:dyDescent="0.2">
      <c r="A37" s="183">
        <v>1984</v>
      </c>
      <c r="B37" s="94">
        <v>3102.8</v>
      </c>
      <c r="C37" s="94">
        <v>1089.8</v>
      </c>
      <c r="D37" s="184">
        <v>281.2</v>
      </c>
      <c r="E37" s="94">
        <v>622.9</v>
      </c>
      <c r="F37" s="94">
        <v>165.4</v>
      </c>
      <c r="G37" s="94">
        <v>2013</v>
      </c>
      <c r="H37" s="94">
        <v>838.8</v>
      </c>
      <c r="I37" s="185">
        <v>5.5</v>
      </c>
      <c r="J37" s="181">
        <v>16.5</v>
      </c>
    </row>
    <row r="38" spans="1:14" x14ac:dyDescent="0.2">
      <c r="A38" s="183">
        <v>1985</v>
      </c>
      <c r="B38" s="94">
        <v>5021.5</v>
      </c>
      <c r="C38" s="94">
        <v>1301.9000000000001</v>
      </c>
      <c r="D38" s="184">
        <v>281.2</v>
      </c>
      <c r="E38" s="94">
        <v>526</v>
      </c>
      <c r="F38" s="94">
        <v>197.4</v>
      </c>
      <c r="G38" s="94">
        <v>3719.6</v>
      </c>
      <c r="H38" s="94">
        <v>1033.2</v>
      </c>
      <c r="I38" s="185">
        <v>6.3</v>
      </c>
      <c r="J38" s="181">
        <v>27.7</v>
      </c>
    </row>
    <row r="39" spans="1:14" x14ac:dyDescent="0.2">
      <c r="A39" s="183">
        <v>1986</v>
      </c>
      <c r="B39" s="94">
        <v>5374.4</v>
      </c>
      <c r="C39" s="94">
        <v>1552.2</v>
      </c>
      <c r="D39" s="184">
        <v>313</v>
      </c>
      <c r="E39" s="94">
        <v>56.3</v>
      </c>
      <c r="F39" s="94">
        <v>358.5</v>
      </c>
      <c r="G39" s="94">
        <v>3822.2</v>
      </c>
      <c r="H39" s="94">
        <v>1061.7</v>
      </c>
      <c r="I39" s="185">
        <v>11.3</v>
      </c>
      <c r="J39" s="181">
        <v>31.2</v>
      </c>
    </row>
    <row r="40" spans="1:14" x14ac:dyDescent="0.2">
      <c r="A40" s="183">
        <v>1987</v>
      </c>
      <c r="B40" s="94">
        <v>7211.9</v>
      </c>
      <c r="C40" s="94">
        <v>2717</v>
      </c>
      <c r="D40" s="184">
        <v>975</v>
      </c>
      <c r="E40" s="94">
        <v>602.5</v>
      </c>
      <c r="F40" s="94">
        <v>605.29999999999995</v>
      </c>
      <c r="G40" s="94">
        <v>4494.8999999999996</v>
      </c>
      <c r="H40" s="94">
        <v>1057.5999999999999</v>
      </c>
      <c r="I40" s="185">
        <v>15.8</v>
      </c>
      <c r="J40" s="181">
        <v>43.5</v>
      </c>
      <c r="K40" s="186"/>
      <c r="L40" s="186"/>
    </row>
    <row r="41" spans="1:14" x14ac:dyDescent="0.2">
      <c r="A41" s="183">
        <v>1988</v>
      </c>
      <c r="B41" s="94">
        <v>9250.4</v>
      </c>
      <c r="C41" s="94">
        <v>2883.2</v>
      </c>
      <c r="D41" s="184">
        <v>975</v>
      </c>
      <c r="E41" s="94">
        <v>805.5</v>
      </c>
      <c r="F41" s="94">
        <v>457.6</v>
      </c>
      <c r="G41" s="94">
        <v>6367.2</v>
      </c>
      <c r="H41" s="94">
        <v>1498.2</v>
      </c>
      <c r="I41" s="185">
        <v>21.9</v>
      </c>
      <c r="J41" s="181">
        <v>55.5</v>
      </c>
      <c r="K41" s="26"/>
    </row>
    <row r="42" spans="1:14" x14ac:dyDescent="0.2">
      <c r="A42" s="183">
        <v>1989</v>
      </c>
      <c r="B42" s="94">
        <v>9587.2999999999993</v>
      </c>
      <c r="C42" s="94">
        <v>3388.3</v>
      </c>
      <c r="D42" s="184">
        <v>975</v>
      </c>
      <c r="E42" s="94">
        <v>112.1</v>
      </c>
      <c r="F42" s="94">
        <v>351.3</v>
      </c>
      <c r="G42" s="94">
        <v>6199</v>
      </c>
      <c r="H42" s="94">
        <v>1458.6</v>
      </c>
      <c r="I42" s="185">
        <v>20.100000000000001</v>
      </c>
      <c r="J42" s="181">
        <v>35.299999999999997</v>
      </c>
      <c r="K42" s="26"/>
    </row>
    <row r="43" spans="1:14" x14ac:dyDescent="0.2">
      <c r="A43" s="183">
        <v>1990</v>
      </c>
      <c r="B43" s="94">
        <v>10527.7</v>
      </c>
      <c r="C43" s="94">
        <v>3953.5</v>
      </c>
      <c r="D43" s="184">
        <v>975</v>
      </c>
      <c r="E43" s="94">
        <v>248.8</v>
      </c>
      <c r="F43" s="94">
        <v>642.6</v>
      </c>
      <c r="G43" s="94">
        <v>6574.2</v>
      </c>
      <c r="H43" s="94">
        <v>1546.9</v>
      </c>
      <c r="I43" s="185">
        <v>19.899999999999999</v>
      </c>
      <c r="J43" s="181">
        <v>48.876704442577065</v>
      </c>
    </row>
    <row r="44" spans="1:14" x14ac:dyDescent="0.2">
      <c r="A44" s="183">
        <v>1991</v>
      </c>
      <c r="B44" s="94">
        <v>11386.7</v>
      </c>
      <c r="C44" s="94">
        <v>4719.3</v>
      </c>
      <c r="D44" s="184">
        <v>975</v>
      </c>
      <c r="E44" s="94">
        <v>207.4</v>
      </c>
      <c r="F44" s="94">
        <v>581.4</v>
      </c>
      <c r="G44" s="94">
        <v>6667.4</v>
      </c>
      <c r="H44" s="94">
        <v>1570.8</v>
      </c>
      <c r="I44" s="185">
        <v>20</v>
      </c>
      <c r="J44" s="181">
        <v>50.476093374588856</v>
      </c>
    </row>
    <row r="45" spans="1:14" x14ac:dyDescent="0.2">
      <c r="A45" s="183">
        <v>1992</v>
      </c>
      <c r="B45" s="94">
        <v>11591.2</v>
      </c>
      <c r="C45" s="94">
        <v>5023.2</v>
      </c>
      <c r="D45" s="184">
        <v>975</v>
      </c>
      <c r="E45" s="94">
        <v>827.5</v>
      </c>
      <c r="F45" s="94">
        <v>886.6</v>
      </c>
      <c r="G45" s="94">
        <v>6568</v>
      </c>
      <c r="H45" s="94">
        <v>1547.3</v>
      </c>
      <c r="I45" s="185">
        <v>26.7</v>
      </c>
      <c r="J45" s="181">
        <v>50.139068522067134</v>
      </c>
    </row>
    <row r="46" spans="1:14" x14ac:dyDescent="0.2">
      <c r="A46" s="183">
        <v>1993</v>
      </c>
      <c r="B46" s="94">
        <v>14782.2</v>
      </c>
      <c r="C46" s="94">
        <v>5360.8</v>
      </c>
      <c r="D46" s="184">
        <v>975</v>
      </c>
      <c r="E46" s="94">
        <v>1410.4</v>
      </c>
      <c r="F46" s="94">
        <v>1197.0999999999999</v>
      </c>
      <c r="G46" s="94">
        <v>9421.9</v>
      </c>
      <c r="H46" s="94">
        <v>1627.2</v>
      </c>
      <c r="I46" s="185">
        <v>30.6</v>
      </c>
      <c r="J46" s="181">
        <f>(B46/24986.9)*100</f>
        <v>59.159799735061171</v>
      </c>
    </row>
    <row r="47" spans="1:14" x14ac:dyDescent="0.2">
      <c r="A47" s="183">
        <v>1994</v>
      </c>
      <c r="B47" s="94">
        <v>15678.2</v>
      </c>
      <c r="C47" s="94">
        <v>5572.2</v>
      </c>
      <c r="D47" s="184">
        <v>983</v>
      </c>
      <c r="E47" s="94">
        <v>1816.8</v>
      </c>
      <c r="F47" s="94">
        <v>1651.6</v>
      </c>
      <c r="G47" s="94">
        <v>10106</v>
      </c>
      <c r="H47" s="94">
        <v>1737.4</v>
      </c>
      <c r="I47" s="185">
        <v>25.2</v>
      </c>
      <c r="J47" s="181">
        <v>53.487856384993023</v>
      </c>
    </row>
    <row r="48" spans="1:14" x14ac:dyDescent="0.2">
      <c r="A48" s="183">
        <v>1995</v>
      </c>
      <c r="B48" s="94">
        <f>C48+G48</f>
        <v>16166.199999999999</v>
      </c>
      <c r="C48" s="94">
        <v>6324.4</v>
      </c>
      <c r="D48" s="184">
        <v>983</v>
      </c>
      <c r="E48" s="94">
        <v>642.6</v>
      </c>
      <c r="F48" s="94">
        <v>1056.3</v>
      </c>
      <c r="G48" s="94">
        <v>9841.7999999999993</v>
      </c>
      <c r="H48" s="94">
        <v>1674.7</v>
      </c>
      <c r="I48" s="185">
        <v>15</v>
      </c>
      <c r="J48" s="181">
        <v>51.002303057071643</v>
      </c>
      <c r="N48" s="23"/>
    </row>
    <row r="49" spans="1:16" x14ac:dyDescent="0.2">
      <c r="A49" s="183">
        <v>1996</v>
      </c>
      <c r="B49" s="94">
        <f>C49+G49</f>
        <v>17208</v>
      </c>
      <c r="C49" s="94">
        <v>6995.4</v>
      </c>
      <c r="D49" s="184">
        <v>983</v>
      </c>
      <c r="E49" s="94">
        <v>1492.1</v>
      </c>
      <c r="F49" s="94">
        <v>1180.2</v>
      </c>
      <c r="G49" s="94">
        <v>10212.6</v>
      </c>
      <c r="H49" s="94">
        <v>1673.1</v>
      </c>
      <c r="I49" s="185">
        <v>13.4</v>
      </c>
      <c r="J49" s="181">
        <v>49.75337269347088</v>
      </c>
      <c r="K49" s="56"/>
      <c r="L49" s="187"/>
      <c r="N49" s="23"/>
      <c r="O49" s="56"/>
      <c r="P49" s="23"/>
    </row>
    <row r="50" spans="1:16" x14ac:dyDescent="0.2">
      <c r="A50" s="183">
        <v>1997</v>
      </c>
      <c r="B50" s="94">
        <v>17271.099999999999</v>
      </c>
      <c r="C50" s="94">
        <v>8663.7000000000007</v>
      </c>
      <c r="D50" s="184">
        <v>983</v>
      </c>
      <c r="E50" s="94">
        <v>374</v>
      </c>
      <c r="F50" s="94">
        <v>2001.6</v>
      </c>
      <c r="G50" s="94">
        <v>8670.4</v>
      </c>
      <c r="H50" s="94">
        <v>1397.4</v>
      </c>
      <c r="I50" s="185">
        <v>15.4</v>
      </c>
      <c r="J50" s="181">
        <v>48.148075872297234</v>
      </c>
      <c r="K50" s="56"/>
      <c r="L50" s="187"/>
      <c r="N50" s="23"/>
      <c r="O50" s="56"/>
      <c r="P50" s="23"/>
    </row>
    <row r="51" spans="1:16" x14ac:dyDescent="0.2">
      <c r="A51" s="183">
        <v>1998</v>
      </c>
      <c r="B51" s="94">
        <f t="shared" ref="B51" si="0">C51+G51</f>
        <v>16924.8</v>
      </c>
      <c r="C51" s="94">
        <v>8918.2999999999993</v>
      </c>
      <c r="D51" s="184">
        <v>983</v>
      </c>
      <c r="E51" s="94">
        <v>366.7</v>
      </c>
      <c r="F51" s="94">
        <v>1030.5999999999999</v>
      </c>
      <c r="G51" s="94">
        <v>8006.5</v>
      </c>
      <c r="H51" s="94">
        <v>1313.2</v>
      </c>
      <c r="I51" s="185">
        <v>9.9</v>
      </c>
      <c r="J51" s="181">
        <v>44.462775613357117</v>
      </c>
      <c r="K51" s="56"/>
      <c r="L51" s="187"/>
      <c r="N51" s="23"/>
      <c r="O51" s="56"/>
      <c r="P51" s="23"/>
    </row>
    <row r="52" spans="1:16" x14ac:dyDescent="0.2">
      <c r="A52" s="183">
        <v>1999</v>
      </c>
      <c r="B52" s="94">
        <f>C52+G52</f>
        <v>18321.900000000001</v>
      </c>
      <c r="C52" s="94">
        <v>9587.2000000000007</v>
      </c>
      <c r="D52" s="184">
        <v>800</v>
      </c>
      <c r="E52" s="94">
        <v>1803.2</v>
      </c>
      <c r="F52" s="94">
        <v>1075</v>
      </c>
      <c r="G52" s="94">
        <v>8734.7000000000007</v>
      </c>
      <c r="H52" s="94">
        <v>1374.4</v>
      </c>
      <c r="I52" s="185">
        <v>8</v>
      </c>
      <c r="J52" s="181">
        <v>42.719245682469442</v>
      </c>
      <c r="K52" s="23"/>
      <c r="L52" s="187"/>
      <c r="N52" s="23"/>
      <c r="O52" s="56"/>
      <c r="P52" s="23"/>
    </row>
    <row r="53" spans="1:16" x14ac:dyDescent="0.2">
      <c r="A53" s="183">
        <v>2000</v>
      </c>
      <c r="B53" s="94">
        <v>19855.300000000003</v>
      </c>
      <c r="C53" s="94">
        <v>10470.200000000001</v>
      </c>
      <c r="D53" s="184">
        <v>800</v>
      </c>
      <c r="E53" s="94">
        <v>2344.1</v>
      </c>
      <c r="F53" s="94">
        <v>1693.7</v>
      </c>
      <c r="G53" s="94">
        <v>9385.1</v>
      </c>
      <c r="H53" s="94">
        <v>1680.4</v>
      </c>
      <c r="I53" s="185">
        <f>((Sheet2!B4+Sheet2!C4)/Sheet2!D4)*100</f>
        <v>7.933362234470799</v>
      </c>
      <c r="J53" s="181">
        <v>38.651096152273873</v>
      </c>
      <c r="K53" s="23"/>
      <c r="L53" s="173"/>
      <c r="M53" s="56"/>
      <c r="N53" s="23"/>
      <c r="O53" s="56"/>
      <c r="P53" s="23"/>
    </row>
    <row r="54" spans="1:16" x14ac:dyDescent="0.2">
      <c r="A54" s="183">
        <v>2001</v>
      </c>
      <c r="B54" s="94">
        <v>19922.7</v>
      </c>
      <c r="C54" s="94">
        <v>10707.7</v>
      </c>
      <c r="D54" s="184">
        <v>800</v>
      </c>
      <c r="E54" s="94">
        <v>166.80000000000004</v>
      </c>
      <c r="F54" s="94">
        <v>336.90000000000003</v>
      </c>
      <c r="G54" s="94">
        <v>9215</v>
      </c>
      <c r="H54" s="94">
        <v>1667.6</v>
      </c>
      <c r="I54" s="185">
        <f>((Sheet2!B5+Sheet2!C5)/Sheet2!D5)*100</f>
        <v>3.7185704388931899</v>
      </c>
      <c r="J54" s="181">
        <v>36.218349597870827</v>
      </c>
      <c r="K54" s="23"/>
      <c r="L54" s="95"/>
      <c r="M54" s="56"/>
      <c r="N54" s="23"/>
      <c r="O54" s="56"/>
      <c r="P54" s="23"/>
    </row>
    <row r="55" spans="1:16" x14ac:dyDescent="0.2">
      <c r="A55" s="183">
        <v>2002</v>
      </c>
      <c r="B55" s="94">
        <v>20761.800000000003</v>
      </c>
      <c r="C55" s="94">
        <v>11380.8</v>
      </c>
      <c r="D55" s="184">
        <v>800</v>
      </c>
      <c r="E55" s="94">
        <v>265.89999999999998</v>
      </c>
      <c r="F55" s="94">
        <v>427.59999999999997</v>
      </c>
      <c r="G55" s="94">
        <v>9381</v>
      </c>
      <c r="H55" s="94">
        <v>1549</v>
      </c>
      <c r="I55" s="185">
        <f>((Sheet2!B6+Sheet2!C6)/Sheet2!D6)*100</f>
        <v>4.3515470704410797</v>
      </c>
      <c r="J55" s="181">
        <v>36.883638301652169</v>
      </c>
      <c r="K55" s="23"/>
      <c r="L55" s="95"/>
      <c r="M55" s="56"/>
      <c r="N55" s="23"/>
      <c r="O55" s="56"/>
      <c r="P55" s="23"/>
    </row>
    <row r="56" spans="1:16" x14ac:dyDescent="0.2">
      <c r="A56" s="183">
        <v>2003</v>
      </c>
      <c r="B56" s="94">
        <v>20950.199999999997</v>
      </c>
      <c r="C56" s="94">
        <v>11589.6</v>
      </c>
      <c r="D56" s="184">
        <v>800</v>
      </c>
      <c r="E56" s="94">
        <v>544.20000000000005</v>
      </c>
      <c r="F56" s="94">
        <v>564.59999999999991</v>
      </c>
      <c r="G56" s="94">
        <v>9360.6</v>
      </c>
      <c r="H56" s="94">
        <v>1567.6</v>
      </c>
      <c r="I56" s="185">
        <f>((Sheet2!B7+Sheet2!C7)/Sheet2!D7)*100</f>
        <v>3.5041849883703167</v>
      </c>
      <c r="J56" s="181">
        <v>29.437254984614082</v>
      </c>
      <c r="K56" s="23"/>
      <c r="L56" s="95"/>
      <c r="M56" s="56"/>
      <c r="N56" s="23"/>
      <c r="O56" s="56"/>
      <c r="P56" s="23"/>
    </row>
    <row r="57" spans="1:16" x14ac:dyDescent="0.2">
      <c r="A57" s="183">
        <v>2004</v>
      </c>
      <c r="B57" s="94">
        <v>19251.699999999997</v>
      </c>
      <c r="C57" s="94">
        <v>10658.3</v>
      </c>
      <c r="D57" s="184">
        <v>800</v>
      </c>
      <c r="E57" s="94">
        <v>231.79999999999995</v>
      </c>
      <c r="F57" s="94">
        <v>1424.3</v>
      </c>
      <c r="G57" s="94">
        <v>8593.4</v>
      </c>
      <c r="H57" s="94">
        <v>1382.1</v>
      </c>
      <c r="I57" s="185">
        <f>((Sheet2!B8+Sheet2!C8)/Sheet2!D8)*100</f>
        <v>4.5428733674048836</v>
      </c>
      <c r="J57" s="181">
        <v>23.013896775350403</v>
      </c>
      <c r="K57" s="23"/>
      <c r="L57" s="95"/>
      <c r="M57" s="56"/>
      <c r="N57" s="23"/>
      <c r="O57" s="56"/>
      <c r="P57" s="23"/>
    </row>
    <row r="58" spans="1:16" x14ac:dyDescent="0.2">
      <c r="A58" s="183">
        <v>2005</v>
      </c>
      <c r="B58" s="94">
        <v>18438.599999999999</v>
      </c>
      <c r="C58" s="94">
        <v>10407.9</v>
      </c>
      <c r="D58" s="184">
        <v>800</v>
      </c>
      <c r="E58" s="94">
        <v>447.90000000000003</v>
      </c>
      <c r="F58" s="94">
        <v>581.09999999999991</v>
      </c>
      <c r="G58" s="94">
        <v>8030.7</v>
      </c>
      <c r="H58" s="94">
        <v>1356.5</v>
      </c>
      <c r="I58" s="185">
        <f>((Sheet2!B9+Sheet2!C9)/Sheet2!D9)*100</f>
        <v>1.7066715732178204</v>
      </c>
      <c r="J58" s="181">
        <v>18.313700562166026</v>
      </c>
      <c r="K58" s="23"/>
      <c r="L58" s="95"/>
      <c r="M58" s="56"/>
      <c r="N58" s="23"/>
    </row>
    <row r="59" spans="1:16" x14ac:dyDescent="0.2">
      <c r="A59" s="183">
        <v>2006</v>
      </c>
      <c r="B59" s="94">
        <v>17671.3</v>
      </c>
      <c r="C59" s="94">
        <v>10043.6</v>
      </c>
      <c r="D59" s="184">
        <v>800</v>
      </c>
      <c r="E59" s="94">
        <v>1156.3</v>
      </c>
      <c r="F59" s="94">
        <v>1559.3</v>
      </c>
      <c r="G59" s="94">
        <v>7627.7</v>
      </c>
      <c r="H59" s="94">
        <v>1302.3</v>
      </c>
      <c r="I59" s="185">
        <f>((Sheet2!B10+Sheet2!C10)/Sheet2!D10)*100</f>
        <v>2.3564988523108745</v>
      </c>
      <c r="J59" s="181">
        <v>15.240303886724661</v>
      </c>
      <c r="K59" s="23"/>
      <c r="L59" s="115"/>
      <c r="M59" s="56"/>
      <c r="N59" s="188"/>
    </row>
    <row r="60" spans="1:16" x14ac:dyDescent="0.2">
      <c r="A60" s="183">
        <v>2007</v>
      </c>
      <c r="B60" s="94">
        <v>18795.800000000003</v>
      </c>
      <c r="C60" s="94">
        <v>10231.9</v>
      </c>
      <c r="D60" s="184">
        <v>800</v>
      </c>
      <c r="E60" s="94">
        <v>1328.4</v>
      </c>
      <c r="F60" s="94">
        <v>392.2</v>
      </c>
      <c r="G60" s="94">
        <v>8563.9</v>
      </c>
      <c r="H60" s="94">
        <v>1417.4</v>
      </c>
      <c r="I60" s="185">
        <f>((Sheet2!B11+Sheet2!C11)/Sheet2!D11)*100</f>
        <v>1.0672637273086574</v>
      </c>
      <c r="J60" s="181">
        <v>13.724320476077475</v>
      </c>
      <c r="K60" s="23"/>
      <c r="L60" s="115"/>
      <c r="M60" s="89"/>
      <c r="N60" s="188"/>
    </row>
    <row r="61" spans="1:16" x14ac:dyDescent="0.2">
      <c r="A61" s="183">
        <v>2008</v>
      </c>
      <c r="B61" s="94">
        <v>17703.400000000001</v>
      </c>
      <c r="C61" s="94">
        <v>8459</v>
      </c>
      <c r="D61" s="184">
        <v>800</v>
      </c>
      <c r="E61" s="94">
        <v>1011.6</v>
      </c>
      <c r="F61" s="94">
        <v>415.49999999999994</v>
      </c>
      <c r="G61" s="94">
        <v>9244.4</v>
      </c>
      <c r="H61" s="94">
        <v>1535.4</v>
      </c>
      <c r="I61" s="185">
        <f>((Sheet2!B12+Sheet2!C12)/Sheet2!D12)*100</f>
        <v>0.94010932090984789</v>
      </c>
      <c r="J61" s="181">
        <v>10.099653597068126</v>
      </c>
      <c r="K61" s="23"/>
      <c r="L61" s="115"/>
      <c r="M61" s="89"/>
      <c r="N61" s="188"/>
    </row>
    <row r="62" spans="1:16" x14ac:dyDescent="0.2">
      <c r="A62" s="183">
        <v>2009</v>
      </c>
      <c r="B62" s="94">
        <v>20045.74143238</v>
      </c>
      <c r="C62" s="94">
        <v>11121.7</v>
      </c>
      <c r="D62" s="184">
        <v>800</v>
      </c>
      <c r="E62" s="94">
        <v>1836.2</v>
      </c>
      <c r="F62" s="94">
        <v>2156.6000000000004</v>
      </c>
      <c r="G62" s="94">
        <v>8924</v>
      </c>
      <c r="H62" s="94">
        <v>1369.3</v>
      </c>
      <c r="I62" s="185">
        <v>4.4000000000000004</v>
      </c>
      <c r="J62" s="181">
        <v>16.528303565660988</v>
      </c>
      <c r="K62" s="23"/>
      <c r="L62" s="115"/>
      <c r="M62" s="89"/>
      <c r="N62" s="188"/>
    </row>
    <row r="63" spans="1:16" x14ac:dyDescent="0.2">
      <c r="A63" s="183">
        <v>2010</v>
      </c>
      <c r="B63" s="94">
        <v>24808.883564470001</v>
      </c>
      <c r="C63" s="94">
        <v>14792.7</v>
      </c>
      <c r="D63" s="184">
        <v>800</v>
      </c>
      <c r="E63" s="94">
        <v>1545</v>
      </c>
      <c r="F63" s="94">
        <v>452.8</v>
      </c>
      <c r="G63" s="94">
        <v>10016.199999999999</v>
      </c>
      <c r="H63" s="94">
        <v>1538.8</v>
      </c>
      <c r="I63" s="185">
        <f>((Sheet2!B14+Sheet2!C14)/Sheet2!D14)*100</f>
        <v>1.0013929249980258</v>
      </c>
      <c r="J63" s="189">
        <v>17.600000000000001</v>
      </c>
      <c r="K63" s="23"/>
      <c r="L63" s="115"/>
      <c r="M63" s="93"/>
      <c r="N63" s="188"/>
    </row>
    <row r="64" spans="1:16" x14ac:dyDescent="0.2">
      <c r="A64" s="183">
        <v>2011</v>
      </c>
      <c r="B64" s="94">
        <v>27285.1</v>
      </c>
      <c r="C64" s="94">
        <v>15956.6</v>
      </c>
      <c r="D64" s="184">
        <v>800</v>
      </c>
      <c r="E64" s="94">
        <v>1995</v>
      </c>
      <c r="F64" s="94">
        <v>682.7</v>
      </c>
      <c r="G64" s="94">
        <v>11328.5</v>
      </c>
      <c r="H64" s="94">
        <v>1752.2</v>
      </c>
      <c r="I64" s="185">
        <v>0.9628743281332357</v>
      </c>
      <c r="J64" s="190">
        <v>16.738524168782106</v>
      </c>
      <c r="K64" s="167"/>
      <c r="L64" s="115"/>
      <c r="M64" s="93"/>
    </row>
    <row r="65" spans="1:14" x14ac:dyDescent="0.2">
      <c r="A65" s="183">
        <v>2012</v>
      </c>
      <c r="B65" s="94">
        <v>40119.799432379994</v>
      </c>
      <c r="C65" s="94">
        <v>28970.5</v>
      </c>
      <c r="D65" s="184">
        <v>800</v>
      </c>
      <c r="E65" s="94">
        <v>557.30000000000007</v>
      </c>
      <c r="F65" s="94">
        <v>736.5</v>
      </c>
      <c r="G65" s="94">
        <v>11149.3</v>
      </c>
      <c r="H65" s="94">
        <v>1534.8</v>
      </c>
      <c r="I65" s="185">
        <v>0.98431823944882002</v>
      </c>
      <c r="J65" s="190">
        <v>22.985140034425825</v>
      </c>
      <c r="K65" s="23"/>
      <c r="L65" s="115"/>
      <c r="M65" s="93"/>
    </row>
    <row r="66" spans="1:14" x14ac:dyDescent="0.2">
      <c r="A66" s="183">
        <v>2013</v>
      </c>
      <c r="B66" s="94">
        <v>42365.898000000001</v>
      </c>
      <c r="C66" s="94">
        <v>28168.5</v>
      </c>
      <c r="D66" s="184">
        <v>800</v>
      </c>
      <c r="E66" s="94">
        <v>4737.8</v>
      </c>
      <c r="F66" s="36" t="s">
        <v>144</v>
      </c>
      <c r="G66" s="94">
        <v>14197.390000000001</v>
      </c>
      <c r="H66" s="94">
        <v>2129</v>
      </c>
      <c r="I66" s="191">
        <v>1.0401396036771113</v>
      </c>
      <c r="J66" s="190">
        <v>23.024325982934933</v>
      </c>
      <c r="K66" s="23"/>
      <c r="L66" s="115"/>
      <c r="M66" s="93"/>
    </row>
    <row r="67" spans="1:14" x14ac:dyDescent="0.2">
      <c r="A67" s="183">
        <v>2014</v>
      </c>
      <c r="B67" s="94">
        <v>45675.506000000001</v>
      </c>
      <c r="C67" s="94">
        <v>31198</v>
      </c>
      <c r="D67" s="184">
        <v>800</v>
      </c>
      <c r="E67" s="94">
        <v>803.3</v>
      </c>
      <c r="F67" s="94">
        <v>523.29999999999995</v>
      </c>
      <c r="G67" s="94">
        <v>14477.389999999998</v>
      </c>
      <c r="H67" s="94">
        <v>2174</v>
      </c>
      <c r="I67" s="191">
        <v>0.93463889999050465</v>
      </c>
      <c r="J67" s="190">
        <v>24.179366616866112</v>
      </c>
      <c r="K67" s="23"/>
      <c r="L67" s="115"/>
      <c r="M67" s="93"/>
    </row>
    <row r="68" spans="1:14" x14ac:dyDescent="0.2">
      <c r="A68" s="183">
        <v>2015</v>
      </c>
      <c r="B68" s="94">
        <v>45896.394999999997</v>
      </c>
      <c r="C68" s="94">
        <v>31791.894999999997</v>
      </c>
      <c r="D68" s="184">
        <v>800</v>
      </c>
      <c r="E68" s="94">
        <v>897.39999999999986</v>
      </c>
      <c r="F68" s="94">
        <v>547.4</v>
      </c>
      <c r="G68" s="94">
        <v>14104.5</v>
      </c>
      <c r="H68" s="94">
        <v>2230.6561462476479</v>
      </c>
      <c r="I68" s="191">
        <v>1.316389142190088</v>
      </c>
      <c r="J68" s="190">
        <v>26.812113525227915</v>
      </c>
      <c r="K68" s="23"/>
      <c r="L68" s="115"/>
      <c r="M68" s="89"/>
      <c r="N68" s="89"/>
    </row>
    <row r="69" spans="1:14" x14ac:dyDescent="0.2">
      <c r="A69" s="183">
        <v>2016</v>
      </c>
      <c r="B69" s="94">
        <v>57488.98000000001</v>
      </c>
      <c r="C69" s="94">
        <v>35910.280000000013</v>
      </c>
      <c r="D69" s="184">
        <v>800</v>
      </c>
      <c r="E69" s="94">
        <v>7203.3</v>
      </c>
      <c r="F69" s="94">
        <v>523.29999999999995</v>
      </c>
      <c r="G69" s="94">
        <v>21578.7</v>
      </c>
      <c r="H69" s="94">
        <v>3239.0411550888148</v>
      </c>
      <c r="I69" s="191">
        <v>1.905887003949245</v>
      </c>
      <c r="J69" s="190">
        <v>36.48937854677424</v>
      </c>
      <c r="K69" s="23"/>
      <c r="L69" s="115"/>
      <c r="M69" s="89"/>
      <c r="N69" s="89"/>
    </row>
    <row r="70" spans="1:14" x14ac:dyDescent="0.2">
      <c r="A70" s="183">
        <v>2017</v>
      </c>
      <c r="B70" s="94">
        <v>66678.475999999995</v>
      </c>
      <c r="C70" s="94">
        <v>42758.275999999998</v>
      </c>
      <c r="D70" s="184">
        <v>1905</v>
      </c>
      <c r="E70" s="94">
        <v>2885.9</v>
      </c>
      <c r="F70" s="94">
        <v>599.00000000000011</v>
      </c>
      <c r="G70" s="94">
        <v>23920.2</v>
      </c>
      <c r="H70" s="94">
        <v>3589.5334235708715</v>
      </c>
      <c r="I70" s="191">
        <v>2.1063597485533156</v>
      </c>
      <c r="J70" s="190">
        <v>41.3</v>
      </c>
      <c r="K70" s="192"/>
      <c r="L70" s="115"/>
      <c r="M70" s="89"/>
      <c r="N70" s="89"/>
    </row>
    <row r="71" spans="1:14" x14ac:dyDescent="0.2">
      <c r="A71" s="183">
        <v>2018</v>
      </c>
      <c r="B71" s="94">
        <v>69516.71100000001</v>
      </c>
      <c r="C71" s="94">
        <v>43290.811000000002</v>
      </c>
      <c r="D71" s="184">
        <v>1905</v>
      </c>
      <c r="E71" s="94">
        <v>2795.5</v>
      </c>
      <c r="F71" s="94">
        <v>690.60000000000014</v>
      </c>
      <c r="G71" s="94">
        <v>26225.9</v>
      </c>
      <c r="H71" s="94">
        <v>3913.8950658918925</v>
      </c>
      <c r="I71" s="191">
        <v>2.1800255668132098</v>
      </c>
      <c r="J71" s="190">
        <v>42.978973324851047</v>
      </c>
      <c r="K71" s="192"/>
      <c r="L71" s="115"/>
      <c r="M71" s="89"/>
      <c r="N71" s="89"/>
    </row>
    <row r="72" spans="1:14" x14ac:dyDescent="0.2">
      <c r="A72" s="183">
        <v>2019</v>
      </c>
      <c r="B72" s="94">
        <v>76786.616000000009</v>
      </c>
      <c r="C72" s="94">
        <v>49501.716</v>
      </c>
      <c r="D72" s="184">
        <v>4475</v>
      </c>
      <c r="E72" s="94">
        <v>1889.5</v>
      </c>
      <c r="F72" s="94">
        <v>799.01456287499991</v>
      </c>
      <c r="G72" s="94">
        <v>27284.9</v>
      </c>
      <c r="H72" s="94">
        <v>4070.1237407344533</v>
      </c>
      <c r="I72" s="191">
        <v>3.0500913564897743</v>
      </c>
      <c r="J72" s="190">
        <v>48.5</v>
      </c>
      <c r="K72" s="192"/>
      <c r="L72" s="115"/>
      <c r="M72" s="89"/>
      <c r="N72" s="89"/>
    </row>
    <row r="73" spans="1:14" x14ac:dyDescent="0.2">
      <c r="A73" s="183">
        <v>2020</v>
      </c>
      <c r="B73" s="94">
        <v>89521.899000000005</v>
      </c>
      <c r="C73" s="94">
        <v>57884.6</v>
      </c>
      <c r="D73" s="184">
        <v>6136</v>
      </c>
      <c r="E73" s="94">
        <v>7738.7000000000007</v>
      </c>
      <c r="F73" s="94">
        <v>3470.6924431500006</v>
      </c>
      <c r="G73" s="94">
        <v>31610</v>
      </c>
      <c r="H73" s="94">
        <v>4704.0261201636013</v>
      </c>
      <c r="I73" s="191">
        <v>10.52849574417716</v>
      </c>
      <c r="J73" s="190">
        <v>63.6</v>
      </c>
      <c r="K73" s="171"/>
      <c r="L73" s="115"/>
    </row>
    <row r="74" spans="1:14" x14ac:dyDescent="0.2">
      <c r="A74" s="183">
        <v>2021</v>
      </c>
      <c r="B74" s="94">
        <v>99827.997408255658</v>
      </c>
      <c r="C74" s="94">
        <v>67478.161961098333</v>
      </c>
      <c r="D74" s="184">
        <v>6636</v>
      </c>
      <c r="E74" s="94">
        <v>2098.2000000000003</v>
      </c>
      <c r="F74" s="94">
        <v>1108.2000000000003</v>
      </c>
      <c r="G74" s="94">
        <v>32349.835447157326</v>
      </c>
      <c r="H74" s="94">
        <v>4836.2963670711615</v>
      </c>
      <c r="I74" s="191">
        <v>2.7473453692288983</v>
      </c>
      <c r="J74" s="190">
        <v>61</v>
      </c>
      <c r="K74" s="171"/>
      <c r="L74" s="115"/>
      <c r="M74" s="89"/>
      <c r="N74" s="89"/>
    </row>
    <row r="75" spans="1:14" ht="15.75" customHeight="1" x14ac:dyDescent="0.2">
      <c r="A75" s="193">
        <v>2022</v>
      </c>
      <c r="B75" s="136">
        <v>98464.578000000023</v>
      </c>
      <c r="C75" s="136">
        <v>66026.77800000002</v>
      </c>
      <c r="D75" s="194">
        <v>6636</v>
      </c>
      <c r="E75" s="136">
        <v>1225.4000000000001</v>
      </c>
      <c r="F75" s="138">
        <v>1145</v>
      </c>
      <c r="G75" s="136">
        <v>32437.8</v>
      </c>
      <c r="H75" s="136">
        <v>4852.3231762972046</v>
      </c>
      <c r="I75" s="195">
        <v>1.853087485416129</v>
      </c>
      <c r="J75" s="190">
        <v>51.5</v>
      </c>
      <c r="K75" s="171"/>
      <c r="L75" s="115"/>
      <c r="M75" s="89"/>
      <c r="N75" s="89"/>
    </row>
    <row r="76" spans="1:14" x14ac:dyDescent="0.2">
      <c r="A76" s="193">
        <v>2023</v>
      </c>
      <c r="B76" s="136">
        <v>106401.05200000003</v>
      </c>
      <c r="C76" s="136">
        <v>71584.452000000019</v>
      </c>
      <c r="D76" s="194">
        <v>5743.1</v>
      </c>
      <c r="E76" s="136">
        <v>5140.84</v>
      </c>
      <c r="F76" s="138">
        <v>2772.8</v>
      </c>
      <c r="G76" s="136">
        <v>34816.6</v>
      </c>
      <c r="H76" s="136">
        <v>5182.3999999999996</v>
      </c>
      <c r="I76" s="195">
        <v>5.7</v>
      </c>
      <c r="J76" s="190">
        <v>62.7</v>
      </c>
      <c r="K76" s="171"/>
      <c r="L76" s="115"/>
      <c r="M76" s="89"/>
      <c r="N76" s="89"/>
    </row>
    <row r="77" spans="1:14" ht="15.75" x14ac:dyDescent="0.2">
      <c r="A77" s="193" t="s">
        <v>180</v>
      </c>
      <c r="B77" s="136">
        <v>113042.4</v>
      </c>
      <c r="C77" s="136">
        <v>75452.800000000003</v>
      </c>
      <c r="D77" s="194">
        <v>6157.5</v>
      </c>
      <c r="E77" s="136">
        <v>6039.32</v>
      </c>
      <c r="F77" s="138">
        <v>3454.42</v>
      </c>
      <c r="G77" s="136">
        <v>37589.599999999999</v>
      </c>
      <c r="H77" s="136">
        <v>5575.5</v>
      </c>
      <c r="I77" s="195">
        <v>7.1</v>
      </c>
      <c r="J77" s="190">
        <v>64.599999999999994</v>
      </c>
      <c r="K77" s="171"/>
      <c r="L77" s="115"/>
      <c r="M77" s="89"/>
      <c r="N77" s="89"/>
    </row>
    <row r="78" spans="1:14" ht="15.75" x14ac:dyDescent="0.2">
      <c r="A78" s="196" t="s">
        <v>179</v>
      </c>
      <c r="B78" s="197">
        <v>120202.7</v>
      </c>
      <c r="C78" s="197">
        <v>83195.5</v>
      </c>
      <c r="D78" s="198">
        <v>7364</v>
      </c>
      <c r="E78" s="197">
        <v>424.3</v>
      </c>
      <c r="F78" s="162">
        <v>1219.3</v>
      </c>
      <c r="G78" s="197">
        <v>37007.22</v>
      </c>
      <c r="H78" s="197">
        <v>5457.2485239207208</v>
      </c>
      <c r="I78" s="199">
        <v>4.4000000000000004</v>
      </c>
      <c r="J78" s="200">
        <v>68.7</v>
      </c>
      <c r="K78" s="171"/>
      <c r="L78" s="115"/>
      <c r="M78" s="89"/>
      <c r="N78" s="89"/>
    </row>
    <row r="79" spans="1:14" s="69" customFormat="1" ht="22.5" customHeight="1" x14ac:dyDescent="0.2">
      <c r="A79" s="78" t="s">
        <v>132</v>
      </c>
      <c r="B79" s="201"/>
      <c r="C79" s="201"/>
      <c r="D79" s="202"/>
      <c r="E79" s="203"/>
      <c r="F79" s="203"/>
      <c r="H79" s="204"/>
      <c r="K79" s="201"/>
      <c r="L79" s="173"/>
    </row>
    <row r="80" spans="1:14" ht="15" customHeight="1" x14ac:dyDescent="0.2">
      <c r="A80" s="205" t="s">
        <v>161</v>
      </c>
      <c r="B80" s="206"/>
      <c r="C80" s="206"/>
      <c r="D80" s="207"/>
      <c r="E80" s="208"/>
      <c r="F80" s="208"/>
      <c r="G80" s="206"/>
      <c r="H80" s="206"/>
      <c r="I80" s="56"/>
      <c r="J80" s="56"/>
      <c r="K80" s="26"/>
      <c r="L80" s="89"/>
    </row>
    <row r="81" spans="1:13" ht="14.25" customHeight="1" x14ac:dyDescent="0.2">
      <c r="A81" s="135" t="s">
        <v>160</v>
      </c>
      <c r="B81" s="206"/>
      <c r="C81" s="206"/>
      <c r="D81" s="209"/>
      <c r="E81" s="210"/>
      <c r="F81" s="210"/>
      <c r="G81" s="206"/>
      <c r="H81" s="211"/>
      <c r="I81" s="89"/>
      <c r="J81" s="56"/>
      <c r="K81" s="26"/>
      <c r="L81" s="56"/>
      <c r="M81" s="188"/>
    </row>
    <row r="82" spans="1:13" ht="14.25" customHeight="1" x14ac:dyDescent="0.2">
      <c r="A82" s="135" t="s">
        <v>185</v>
      </c>
      <c r="B82" s="206"/>
      <c r="C82" s="206"/>
      <c r="D82" s="209"/>
      <c r="E82" s="210"/>
      <c r="F82" s="210"/>
      <c r="G82" s="206"/>
      <c r="H82" s="211"/>
      <c r="I82" s="89"/>
      <c r="J82" s="56"/>
      <c r="K82" s="26"/>
      <c r="L82" s="56"/>
      <c r="M82" s="188"/>
    </row>
    <row r="83" spans="1:13" x14ac:dyDescent="0.2">
      <c r="A83" s="133" t="s">
        <v>155</v>
      </c>
      <c r="B83" s="206"/>
      <c r="C83" s="206"/>
      <c r="D83" s="212"/>
      <c r="E83" s="210"/>
      <c r="F83" s="210"/>
      <c r="G83" s="211"/>
      <c r="H83" s="211"/>
      <c r="I83" s="76"/>
      <c r="J83" s="56"/>
      <c r="K83" s="26"/>
    </row>
    <row r="84" spans="1:13" x14ac:dyDescent="0.2">
      <c r="A84" s="213" t="s">
        <v>156</v>
      </c>
      <c r="B84" s="211"/>
      <c r="C84" s="211"/>
      <c r="D84" s="212"/>
      <c r="E84" s="210"/>
      <c r="F84" s="210"/>
      <c r="G84" s="211"/>
      <c r="H84" s="214"/>
      <c r="I84" s="76"/>
      <c r="J84" s="188"/>
      <c r="K84" s="26"/>
    </row>
    <row r="85" spans="1:13" x14ac:dyDescent="0.2">
      <c r="A85" s="213" t="s">
        <v>181</v>
      </c>
      <c r="B85" s="211"/>
      <c r="C85" s="211"/>
      <c r="D85" s="212"/>
      <c r="E85" s="210"/>
      <c r="F85" s="210"/>
      <c r="G85" s="211"/>
      <c r="H85" s="214"/>
      <c r="I85" s="76"/>
      <c r="J85" s="188"/>
      <c r="K85" s="26"/>
    </row>
    <row r="86" spans="1:13" ht="15.75" x14ac:dyDescent="0.25">
      <c r="A86" s="213" t="s">
        <v>164</v>
      </c>
      <c r="B86" s="56"/>
      <c r="C86" s="56"/>
      <c r="D86" s="134"/>
      <c r="E86" s="215"/>
      <c r="F86" s="215"/>
      <c r="G86" s="56"/>
      <c r="H86" s="90"/>
      <c r="I86" s="76"/>
      <c r="K86" s="26"/>
    </row>
    <row r="87" spans="1:13" ht="15.75" x14ac:dyDescent="0.25">
      <c r="A87" s="213"/>
      <c r="B87" s="56"/>
      <c r="C87" s="56"/>
      <c r="D87" s="134"/>
      <c r="E87" s="215"/>
      <c r="F87" s="215"/>
      <c r="G87" s="216"/>
      <c r="H87" s="90"/>
      <c r="I87" s="76"/>
      <c r="K87" s="26"/>
    </row>
    <row r="88" spans="1:13" ht="15.75" x14ac:dyDescent="0.25">
      <c r="B88" s="56"/>
      <c r="C88" s="56"/>
      <c r="D88" s="134"/>
      <c r="G88" s="216"/>
      <c r="H88" s="90"/>
      <c r="I88" s="76"/>
      <c r="K88" s="26"/>
    </row>
    <row r="89" spans="1:13" x14ac:dyDescent="0.2">
      <c r="B89" s="56"/>
      <c r="C89" s="56"/>
      <c r="D89" s="134"/>
      <c r="I89" s="76"/>
      <c r="K89" s="26"/>
    </row>
    <row r="90" spans="1:13" x14ac:dyDescent="0.2">
      <c r="B90" s="56"/>
      <c r="C90" s="56"/>
      <c r="D90" s="107"/>
      <c r="K90" s="26"/>
    </row>
    <row r="91" spans="1:13" x14ac:dyDescent="0.2">
      <c r="D91" s="68"/>
      <c r="K91" s="26"/>
    </row>
    <row r="92" spans="1:13" x14ac:dyDescent="0.2">
      <c r="D92" s="68"/>
      <c r="K92" s="26"/>
    </row>
    <row r="93" spans="1:13" x14ac:dyDescent="0.2">
      <c r="D93" s="68"/>
      <c r="K93" s="26"/>
    </row>
    <row r="94" spans="1:13" x14ac:dyDescent="0.2">
      <c r="D94" s="68"/>
      <c r="K94" s="26"/>
    </row>
    <row r="95" spans="1:13" x14ac:dyDescent="0.2">
      <c r="D95" s="68"/>
      <c r="K95" s="26"/>
    </row>
    <row r="96" spans="1:13" x14ac:dyDescent="0.2">
      <c r="D96" s="68"/>
      <c r="K96" s="26"/>
    </row>
    <row r="97" spans="11:11" x14ac:dyDescent="0.2">
      <c r="K97" s="26"/>
    </row>
    <row r="98" spans="11:11" x14ac:dyDescent="0.2">
      <c r="K98" s="26"/>
    </row>
    <row r="99" spans="11:11" x14ac:dyDescent="0.2">
      <c r="K99" s="26"/>
    </row>
    <row r="100" spans="11:11" x14ac:dyDescent="0.2">
      <c r="K100" s="26"/>
    </row>
    <row r="101" spans="11:11" x14ac:dyDescent="0.2">
      <c r="K101" s="26"/>
    </row>
  </sheetData>
  <customSheetViews>
    <customSheetView guid="{E49EB051-1896-4E0A-B768-C5B32E1D63AF}" scale="110" showPageBreaks="1" printArea="1">
      <pane xSplit="1" ySplit="6" topLeftCell="B7" activePane="bottomRight" state="frozen"/>
      <selection pane="bottomRight" activeCell="E70" sqref="E70"/>
      <pageMargins left="0.56999999999999995" right="0.42" top="0.24" bottom="0.17" header="0.17" footer="0.17"/>
      <pageSetup paperSize="5" orientation="portrait" r:id="rId1"/>
    </customSheetView>
    <customSheetView guid="{11AB43AC-325D-4C3F-B382-0D9939FA05F1}" showPageBreaks="1" printArea="1" hiddenRows="1">
      <pane xSplit="1" ySplit="7" topLeftCell="B59" activePane="bottomRight" state="frozen"/>
      <selection pane="bottomRight" activeCell="I86" sqref="I86"/>
      <pageMargins left="0.56999999999999995" right="0.42" top="0.24" bottom="0.17" header="0.17" footer="0.17"/>
      <pageSetup paperSize="5" orientation="portrait" r:id="rId2"/>
    </customSheetView>
    <customSheetView guid="{722892AD-4C2D-4D50-AF83-995E3A283091}" scale="110" showPageBreaks="1" printArea="1">
      <pane xSplit="1" ySplit="6" topLeftCell="B19" activePane="bottomRight" state="frozen"/>
      <selection pane="bottomRight" activeCell="J46" sqref="J46"/>
      <pageMargins left="0.56999999999999995" right="0.42" top="0.24" bottom="0.17" header="0.17" footer="0.17"/>
      <pageSetup paperSize="5" orientation="portrait" r:id="rId3"/>
    </customSheetView>
    <customSheetView guid="{4885C1C3-1FAF-4A61-97B8-512E7574E70E}" scale="110" showPageBreaks="1" printArea="1">
      <pane xSplit="1" ySplit="6" topLeftCell="B7" activePane="bottomRight" state="frozen"/>
      <selection pane="bottomRight" activeCell="A30" sqref="A30:XFD30"/>
      <pageMargins left="0.56999999999999995" right="0.42" top="0.24" bottom="0.17" header="0.17" footer="0.17"/>
      <pageSetup paperSize="5" orientation="portrait" r:id="rId4"/>
    </customSheetView>
    <customSheetView guid="{26CA4D98-B6B6-4CEF-BB73-7724D5E16227}" scale="110">
      <pane xSplit="1" ySplit="6" topLeftCell="B19" activePane="bottomRight" state="frozen"/>
      <selection pane="bottomRight" activeCell="J46" sqref="J46"/>
      <pageMargins left="0.56999999999999995" right="0.42" top="0.24" bottom="0.17" header="0.17" footer="0.17"/>
      <pageSetup paperSize="5" orientation="portrait" r:id="rId5"/>
    </customSheetView>
    <customSheetView guid="{F75EACA5-0FE1-4F13-BEE4-8919185C7F2B}" showPageBreaks="1" hiddenRows="1">
      <pane xSplit="1" ySplit="7" topLeftCell="B53" activePane="bottomRight" state="frozen"/>
      <selection pane="bottomRight" activeCell="E80" sqref="E80"/>
      <pageMargins left="0.56999999999999995" right="0.42" top="0.24" bottom="0.17" header="0.17" footer="0.17"/>
      <pageSetup paperSize="5" orientation="portrait" r:id="rId6"/>
    </customSheetView>
    <customSheetView guid="{3F7F0B76-5C21-4864-BB76-E6591F8333E4}" scale="110" showPageBreaks="1" printArea="1">
      <pane xSplit="1" ySplit="6" topLeftCell="B58" activePane="bottomRight" state="frozen"/>
      <selection pane="bottomRight" activeCell="K73" sqref="K73"/>
      <pageMargins left="0.56999999999999995" right="0.42" top="0.24" bottom="0.17" header="0.17" footer="0.17"/>
      <pageSetup paperSize="5" orientation="portrait" r:id="rId7"/>
    </customSheetView>
  </customSheetViews>
  <mergeCells count="15">
    <mergeCell ref="A1:J1"/>
    <mergeCell ref="G6:H6"/>
    <mergeCell ref="B5:D5"/>
    <mergeCell ref="E5:H5"/>
    <mergeCell ref="I5:J5"/>
    <mergeCell ref="A2:J2"/>
    <mergeCell ref="A3:J3"/>
    <mergeCell ref="I6:I7"/>
    <mergeCell ref="J6:J7"/>
    <mergeCell ref="F6:F7"/>
    <mergeCell ref="E6:E7"/>
    <mergeCell ref="D6:D7"/>
    <mergeCell ref="C6:C7"/>
    <mergeCell ref="B6:B7"/>
    <mergeCell ref="A6:A7"/>
  </mergeCells>
  <pageMargins left="0.56999999999999995" right="0.42" top="0.24" bottom="0.17" header="0.17" footer="0.17"/>
  <pageSetup paperSize="5" orientation="portrait"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6"/>
  <sheetViews>
    <sheetView zoomScaleNormal="100" workbookViewId="0">
      <pane xSplit="1" ySplit="7" topLeftCell="B21" activePane="bottomRight" state="frozen"/>
      <selection activeCell="G46" sqref="G46"/>
      <selection pane="topRight" activeCell="G46" sqref="G46"/>
      <selection pane="bottomLeft" activeCell="G46" sqref="G46"/>
      <selection pane="bottomRight" sqref="A1:XFD1048576"/>
    </sheetView>
  </sheetViews>
  <sheetFormatPr defaultColWidth="8.5703125" defaultRowHeight="12.75" x14ac:dyDescent="0.2"/>
  <cols>
    <col min="1" max="1" width="12.5703125" style="85" customWidth="1"/>
    <col min="2" max="6" width="14.5703125" style="85" customWidth="1"/>
    <col min="7" max="8" width="16.42578125" style="85" customWidth="1"/>
    <col min="9" max="9" width="15.5703125" style="85" customWidth="1"/>
    <col min="10" max="10" width="17.5703125" style="85" customWidth="1"/>
    <col min="11" max="11" width="17.42578125" style="85" customWidth="1"/>
    <col min="12" max="16384" width="8.5703125" style="85"/>
  </cols>
  <sheetData>
    <row r="1" spans="1:13" x14ac:dyDescent="0.2">
      <c r="A1" s="306" t="s">
        <v>73</v>
      </c>
      <c r="B1" s="306"/>
      <c r="C1" s="306"/>
      <c r="D1" s="306"/>
      <c r="E1" s="306"/>
      <c r="F1" s="306"/>
      <c r="G1" s="306"/>
      <c r="H1" s="306"/>
      <c r="I1" s="306"/>
      <c r="J1" s="306"/>
      <c r="K1" s="88"/>
    </row>
    <row r="2" spans="1:13" x14ac:dyDescent="0.2">
      <c r="A2" s="306" t="s">
        <v>170</v>
      </c>
      <c r="B2" s="306"/>
      <c r="C2" s="306"/>
      <c r="D2" s="306"/>
      <c r="E2" s="306"/>
      <c r="F2" s="306"/>
      <c r="G2" s="306"/>
      <c r="H2" s="306"/>
      <c r="I2" s="306"/>
      <c r="J2" s="306"/>
      <c r="K2" s="88"/>
    </row>
    <row r="3" spans="1:13" ht="15" customHeight="1" x14ac:dyDescent="0.2">
      <c r="A3" s="306" t="s">
        <v>134</v>
      </c>
      <c r="B3" s="306"/>
      <c r="C3" s="306"/>
      <c r="D3" s="306"/>
      <c r="E3" s="306"/>
      <c r="F3" s="306"/>
      <c r="G3" s="306"/>
      <c r="H3" s="306"/>
      <c r="I3" s="306"/>
      <c r="J3" s="306"/>
      <c r="K3" s="88"/>
    </row>
    <row r="5" spans="1:13" s="91" customFormat="1" ht="26.25" customHeight="1" x14ac:dyDescent="0.25">
      <c r="A5" s="307" t="s">
        <v>123</v>
      </c>
      <c r="B5" s="302" t="s">
        <v>46</v>
      </c>
      <c r="C5" s="304"/>
      <c r="D5" s="305"/>
      <c r="E5" s="302" t="s">
        <v>47</v>
      </c>
      <c r="F5" s="304"/>
      <c r="G5" s="304"/>
      <c r="H5" s="218"/>
      <c r="I5" s="302" t="s">
        <v>48</v>
      </c>
      <c r="J5" s="305"/>
    </row>
    <row r="6" spans="1:13" s="91" customFormat="1" ht="25.5" customHeight="1" x14ac:dyDescent="0.25">
      <c r="A6" s="311"/>
      <c r="B6" s="307" t="s">
        <v>114</v>
      </c>
      <c r="C6" s="307" t="s">
        <v>115</v>
      </c>
      <c r="D6" s="309" t="s">
        <v>116</v>
      </c>
      <c r="E6" s="307" t="s">
        <v>53</v>
      </c>
      <c r="F6" s="307" t="s">
        <v>18</v>
      </c>
      <c r="G6" s="302" t="s">
        <v>45</v>
      </c>
      <c r="H6" s="303"/>
      <c r="I6" s="307" t="s">
        <v>44</v>
      </c>
      <c r="J6" s="307" t="s">
        <v>152</v>
      </c>
    </row>
    <row r="7" spans="1:13" ht="21.75" customHeight="1" x14ac:dyDescent="0.2">
      <c r="A7" s="308"/>
      <c r="B7" s="308"/>
      <c r="C7" s="308"/>
      <c r="D7" s="310"/>
      <c r="E7" s="308"/>
      <c r="F7" s="308"/>
      <c r="G7" s="61" t="s">
        <v>42</v>
      </c>
      <c r="H7" s="219" t="s">
        <v>43</v>
      </c>
      <c r="I7" s="308"/>
      <c r="J7" s="308"/>
    </row>
    <row r="8" spans="1:13" ht="15.6" customHeight="1" x14ac:dyDescent="0.2">
      <c r="A8" s="220" t="s">
        <v>58</v>
      </c>
      <c r="B8" s="221">
        <v>17525.3</v>
      </c>
      <c r="C8" s="222">
        <v>8835.2999999999993</v>
      </c>
      <c r="D8" s="223">
        <v>800</v>
      </c>
      <c r="E8" s="224">
        <v>1868.9</v>
      </c>
      <c r="F8" s="225">
        <v>1083.3</v>
      </c>
      <c r="G8" s="226">
        <v>8690</v>
      </c>
      <c r="H8" s="227">
        <v>1561.5</v>
      </c>
      <c r="I8" s="228">
        <v>8.3940886699507384</v>
      </c>
      <c r="J8" s="228">
        <v>42.044137792054812</v>
      </c>
      <c r="K8" s="68"/>
      <c r="L8" s="229"/>
    </row>
    <row r="9" spans="1:13" ht="15.6" customHeight="1" x14ac:dyDescent="0.2">
      <c r="A9" s="108" t="s">
        <v>59</v>
      </c>
      <c r="B9" s="230">
        <v>20139.900000000001</v>
      </c>
      <c r="C9" s="36">
        <v>10016.6</v>
      </c>
      <c r="D9" s="231">
        <v>800</v>
      </c>
      <c r="E9" s="232">
        <v>2361.4</v>
      </c>
      <c r="F9" s="50">
        <v>928.1</v>
      </c>
      <c r="G9" s="233">
        <v>10123.299999999999</v>
      </c>
      <c r="H9" s="59">
        <v>1793.7</v>
      </c>
      <c r="I9" s="189">
        <v>5.4146797985649986</v>
      </c>
      <c r="J9" s="189">
        <v>40.893011148680039</v>
      </c>
      <c r="K9" s="68"/>
      <c r="L9" s="229"/>
    </row>
    <row r="10" spans="1:13" ht="15.6" customHeight="1" x14ac:dyDescent="0.2">
      <c r="A10" s="108" t="s">
        <v>60</v>
      </c>
      <c r="B10" s="36">
        <v>19913.700000000004</v>
      </c>
      <c r="C10" s="234">
        <v>10719.800000000003</v>
      </c>
      <c r="D10" s="231">
        <v>800</v>
      </c>
      <c r="E10" s="232">
        <v>215.8</v>
      </c>
      <c r="F10" s="50">
        <v>1145.2</v>
      </c>
      <c r="G10" s="233">
        <v>9193.9</v>
      </c>
      <c r="H10" s="59">
        <v>1664.3</v>
      </c>
      <c r="I10" s="189">
        <v>6.3411268685320046</v>
      </c>
      <c r="J10" s="189">
        <v>36.81038410811481</v>
      </c>
      <c r="K10" s="68"/>
      <c r="L10" s="229"/>
    </row>
    <row r="11" spans="1:13" ht="15.6" customHeight="1" x14ac:dyDescent="0.2">
      <c r="A11" s="108" t="s">
        <v>61</v>
      </c>
      <c r="B11" s="235">
        <v>20770.599999999999</v>
      </c>
      <c r="C11" s="236">
        <v>11393.5</v>
      </c>
      <c r="D11" s="237">
        <v>800</v>
      </c>
      <c r="E11" s="238">
        <v>234.1</v>
      </c>
      <c r="F11" s="239">
        <v>378.4</v>
      </c>
      <c r="G11" s="233">
        <v>9377.1</v>
      </c>
      <c r="H11" s="59">
        <v>1668.8</v>
      </c>
      <c r="I11" s="189">
        <v>4.2672293151333784</v>
      </c>
      <c r="J11" s="189">
        <v>37.110701759714701</v>
      </c>
      <c r="K11" s="68"/>
      <c r="L11" s="229"/>
    </row>
    <row r="12" spans="1:13" ht="15.6" customHeight="1" x14ac:dyDescent="0.2">
      <c r="A12" s="108" t="s">
        <v>62</v>
      </c>
      <c r="B12" s="235">
        <v>20734.3</v>
      </c>
      <c r="C12" s="240">
        <v>11302</v>
      </c>
      <c r="D12" s="237">
        <v>800</v>
      </c>
      <c r="E12" s="238">
        <v>519.1</v>
      </c>
      <c r="F12" s="239">
        <v>464.09999999999997</v>
      </c>
      <c r="G12" s="241">
        <v>9432.2999999999993</v>
      </c>
      <c r="H12" s="242">
        <v>1578.5</v>
      </c>
      <c r="I12" s="189">
        <v>3.4228178861130236</v>
      </c>
      <c r="J12" s="189">
        <v>30.740593853897558</v>
      </c>
      <c r="K12" s="68"/>
      <c r="L12" s="229"/>
    </row>
    <row r="13" spans="1:13" ht="15.6" customHeight="1" x14ac:dyDescent="0.2">
      <c r="A13" s="108" t="s">
        <v>63</v>
      </c>
      <c r="B13" s="235">
        <v>20487</v>
      </c>
      <c r="C13" s="236">
        <v>10967.4</v>
      </c>
      <c r="D13" s="237">
        <v>800</v>
      </c>
      <c r="E13" s="238">
        <v>221.89999999999998</v>
      </c>
      <c r="F13" s="239">
        <v>560.40000000000009</v>
      </c>
      <c r="G13" s="233">
        <v>9519.6</v>
      </c>
      <c r="H13" s="59">
        <v>1526.8</v>
      </c>
      <c r="I13" s="189">
        <v>3.2123994344467519</v>
      </c>
      <c r="J13" s="189">
        <v>25.439695274992896</v>
      </c>
      <c r="K13" s="68"/>
      <c r="L13" s="229"/>
      <c r="M13" s="68"/>
    </row>
    <row r="14" spans="1:13" ht="15.6" customHeight="1" x14ac:dyDescent="0.2">
      <c r="A14" s="108" t="s">
        <v>64</v>
      </c>
      <c r="B14" s="235">
        <v>18417.799999999996</v>
      </c>
      <c r="C14" s="236">
        <v>10523.799999999997</v>
      </c>
      <c r="D14" s="237">
        <v>800</v>
      </c>
      <c r="E14" s="239">
        <v>359.79999999999995</v>
      </c>
      <c r="F14" s="239">
        <v>1555.3999999999999</v>
      </c>
      <c r="G14" s="233">
        <v>7894</v>
      </c>
      <c r="H14" s="59">
        <v>1335.3063247700002</v>
      </c>
      <c r="I14" s="189">
        <v>1.8625616911423872</v>
      </c>
      <c r="J14" s="189">
        <v>19.100722455493084</v>
      </c>
      <c r="K14" s="68"/>
      <c r="L14" s="229"/>
    </row>
    <row r="15" spans="1:13" ht="15.6" customHeight="1" x14ac:dyDescent="0.2">
      <c r="A15" s="108" t="s">
        <v>65</v>
      </c>
      <c r="B15" s="235">
        <v>17774.8</v>
      </c>
      <c r="C15" s="236">
        <v>10160.299999999999</v>
      </c>
      <c r="D15" s="237">
        <v>800</v>
      </c>
      <c r="E15" s="238">
        <v>324.7</v>
      </c>
      <c r="F15" s="239">
        <v>604.20000000000005</v>
      </c>
      <c r="G15" s="241">
        <v>7614.5</v>
      </c>
      <c r="H15" s="242">
        <v>1285.1024857900002</v>
      </c>
      <c r="I15" s="189">
        <v>1.3</v>
      </c>
      <c r="J15" s="189">
        <v>15.851416822711611</v>
      </c>
      <c r="K15" s="68"/>
      <c r="L15" s="229"/>
    </row>
    <row r="16" spans="1:13" ht="15.6" customHeight="1" x14ac:dyDescent="0.2">
      <c r="A16" s="108" t="s">
        <v>66</v>
      </c>
      <c r="B16" s="235">
        <v>18565.8</v>
      </c>
      <c r="C16" s="236">
        <v>10342.799999999999</v>
      </c>
      <c r="D16" s="237">
        <v>800</v>
      </c>
      <c r="E16" s="238">
        <v>1968.5</v>
      </c>
      <c r="F16" s="239">
        <v>1360</v>
      </c>
      <c r="G16" s="241">
        <v>8223</v>
      </c>
      <c r="H16" s="242">
        <v>1391.9943620530071</v>
      </c>
      <c r="I16" s="189">
        <v>2</v>
      </c>
      <c r="J16" s="189">
        <v>14.096808594240869</v>
      </c>
      <c r="K16" s="68"/>
      <c r="L16" s="229"/>
    </row>
    <row r="17" spans="1:19" ht="15.6" customHeight="1" x14ac:dyDescent="0.2">
      <c r="A17" s="108" t="s">
        <v>67</v>
      </c>
      <c r="B17" s="235">
        <v>18813.199999999997</v>
      </c>
      <c r="C17" s="235">
        <v>9849.8999999999978</v>
      </c>
      <c r="D17" s="237">
        <v>800</v>
      </c>
      <c r="E17" s="238">
        <v>1059.3</v>
      </c>
      <c r="F17" s="239">
        <v>403.4</v>
      </c>
      <c r="G17" s="241">
        <v>8963.2999999999993</v>
      </c>
      <c r="H17" s="242">
        <v>1495.2392558644647</v>
      </c>
      <c r="I17" s="189">
        <v>0.96790733045580779</v>
      </c>
      <c r="J17" s="189">
        <v>11.353530348856486</v>
      </c>
      <c r="K17" s="68"/>
      <c r="L17" s="229"/>
      <c r="S17" s="111"/>
    </row>
    <row r="18" spans="1:19" ht="15.6" customHeight="1" x14ac:dyDescent="0.2">
      <c r="A18" s="108" t="s">
        <v>68</v>
      </c>
      <c r="B18" s="36">
        <v>18997.7</v>
      </c>
      <c r="C18" s="234">
        <v>10617.2</v>
      </c>
      <c r="D18" s="237">
        <v>800</v>
      </c>
      <c r="E18" s="232">
        <v>1588.1000000000001</v>
      </c>
      <c r="F18" s="50">
        <v>2170.9</v>
      </c>
      <c r="G18" s="50">
        <v>8380.5</v>
      </c>
      <c r="H18" s="59">
        <v>1318.7809337250685</v>
      </c>
      <c r="I18" s="189">
        <v>3.6886223928439374</v>
      </c>
      <c r="J18" s="189">
        <v>14.095050350462065</v>
      </c>
      <c r="K18" s="68"/>
      <c r="L18" s="229"/>
    </row>
    <row r="19" spans="1:19" ht="15.6" customHeight="1" x14ac:dyDescent="0.2">
      <c r="A19" s="108" t="s">
        <v>69</v>
      </c>
      <c r="B19" s="235">
        <v>24135.299999999996</v>
      </c>
      <c r="C19" s="236">
        <v>14913.2</v>
      </c>
      <c r="D19" s="237">
        <v>800</v>
      </c>
      <c r="E19" s="238">
        <v>1272.4000000000001</v>
      </c>
      <c r="F19" s="239">
        <v>430.8</v>
      </c>
      <c r="G19" s="241">
        <v>9222.0999999999967</v>
      </c>
      <c r="H19" s="242">
        <v>1419.0004079933924</v>
      </c>
      <c r="I19" s="189">
        <v>1.1154579999381311</v>
      </c>
      <c r="J19" s="189">
        <v>17.7</v>
      </c>
      <c r="K19" s="84"/>
      <c r="L19" s="229"/>
      <c r="M19" s="111"/>
    </row>
    <row r="20" spans="1:19" ht="15.6" customHeight="1" x14ac:dyDescent="0.2">
      <c r="A20" s="108" t="s">
        <v>70</v>
      </c>
      <c r="B20" s="235">
        <v>24265.4</v>
      </c>
      <c r="C20" s="236">
        <v>14554.3</v>
      </c>
      <c r="D20" s="237">
        <v>800</v>
      </c>
      <c r="E20" s="238">
        <v>1119.0999999999999</v>
      </c>
      <c r="F20" s="239">
        <v>630.1</v>
      </c>
      <c r="G20" s="241">
        <v>9711.1</v>
      </c>
      <c r="H20" s="242">
        <v>1531.3410999249752</v>
      </c>
      <c r="I20" s="189">
        <v>1</v>
      </c>
      <c r="J20" s="190">
        <v>15.399472974180053</v>
      </c>
      <c r="K20" s="84"/>
      <c r="L20" s="229"/>
      <c r="M20" s="68"/>
      <c r="N20" s="68"/>
      <c r="O20" s="68"/>
    </row>
    <row r="21" spans="1:19" ht="15.6" customHeight="1" x14ac:dyDescent="0.2">
      <c r="A21" s="108" t="s">
        <v>106</v>
      </c>
      <c r="B21" s="235">
        <v>37896.300000000003</v>
      </c>
      <c r="C21" s="236">
        <v>26762.868999999999</v>
      </c>
      <c r="D21" s="237">
        <v>800</v>
      </c>
      <c r="E21" s="238">
        <v>2133.6</v>
      </c>
      <c r="F21" s="239">
        <v>711.3</v>
      </c>
      <c r="G21" s="241">
        <v>11133.4</v>
      </c>
      <c r="H21" s="242">
        <v>1720.4533503659759</v>
      </c>
      <c r="I21" s="189">
        <v>0.94840859157571977</v>
      </c>
      <c r="J21" s="190">
        <v>22.076119579059732</v>
      </c>
      <c r="K21" s="84"/>
      <c r="L21" s="168"/>
      <c r="M21" s="107"/>
    </row>
    <row r="22" spans="1:19" ht="15.6" customHeight="1" x14ac:dyDescent="0.2">
      <c r="A22" s="108" t="s">
        <v>107</v>
      </c>
      <c r="B22" s="235">
        <v>39241.080999999991</v>
      </c>
      <c r="C22" s="236">
        <v>28789.891</v>
      </c>
      <c r="D22" s="237">
        <v>800</v>
      </c>
      <c r="E22" s="238">
        <v>1044.3</v>
      </c>
      <c r="F22" s="235" t="s">
        <v>145</v>
      </c>
      <c r="G22" s="241">
        <v>10451.19</v>
      </c>
      <c r="H22" s="242">
        <v>1537.8948425726498</v>
      </c>
      <c r="I22" s="189">
        <v>0.98837257519707267</v>
      </c>
      <c r="J22" s="190">
        <v>21.603721254806825</v>
      </c>
      <c r="K22" s="84"/>
      <c r="L22" s="168"/>
      <c r="M22" s="107"/>
    </row>
    <row r="23" spans="1:19" ht="15.6" customHeight="1" x14ac:dyDescent="0.2">
      <c r="A23" s="108" t="s">
        <v>117</v>
      </c>
      <c r="B23" s="235">
        <v>43824.558999999994</v>
      </c>
      <c r="C23" s="235">
        <v>29644.2</v>
      </c>
      <c r="D23" s="237">
        <v>800</v>
      </c>
      <c r="E23" s="239">
        <v>4254.8</v>
      </c>
      <c r="F23" s="239">
        <v>525.6</v>
      </c>
      <c r="G23" s="239">
        <v>14180.39</v>
      </c>
      <c r="H23" s="242">
        <v>2127.3291075082311</v>
      </c>
      <c r="I23" s="189">
        <v>1.0186605550392582</v>
      </c>
      <c r="J23" s="190">
        <v>23.350886430592798</v>
      </c>
      <c r="K23" s="84"/>
      <c r="L23" s="168"/>
      <c r="M23" s="107"/>
    </row>
    <row r="24" spans="1:19" ht="15.6" customHeight="1" x14ac:dyDescent="0.2">
      <c r="A24" s="108" t="s">
        <v>126</v>
      </c>
      <c r="B24" s="235">
        <v>45508.7</v>
      </c>
      <c r="C24" s="235">
        <v>31749.1</v>
      </c>
      <c r="D24" s="237">
        <v>800</v>
      </c>
      <c r="E24" s="239">
        <v>1228.2</v>
      </c>
      <c r="F24" s="239">
        <v>543.6</v>
      </c>
      <c r="G24" s="239">
        <v>13759.6</v>
      </c>
      <c r="H24" s="242">
        <v>2236.3331515476475</v>
      </c>
      <c r="I24" s="189">
        <v>1.2154140077372482</v>
      </c>
      <c r="J24" s="190">
        <v>25.914776070219098</v>
      </c>
      <c r="K24" s="84"/>
      <c r="L24" s="168"/>
      <c r="M24" s="107"/>
    </row>
    <row r="25" spans="1:19" ht="15.6" customHeight="1" x14ac:dyDescent="0.2">
      <c r="A25" s="108" t="s">
        <v>129</v>
      </c>
      <c r="B25" s="235">
        <v>57046.5</v>
      </c>
      <c r="C25" s="235">
        <v>35685.699999999997</v>
      </c>
      <c r="D25" s="237">
        <v>800</v>
      </c>
      <c r="E25" s="239">
        <v>6988.7</v>
      </c>
      <c r="F25" s="239">
        <v>517.79999999999995</v>
      </c>
      <c r="G25" s="239">
        <v>21360.799999999999</v>
      </c>
      <c r="H25" s="242">
        <v>3214.4301101088154</v>
      </c>
      <c r="I25" s="189">
        <v>1.7665622711560143</v>
      </c>
      <c r="J25" s="190">
        <v>35.442100015036374</v>
      </c>
      <c r="K25" s="84"/>
      <c r="L25" s="168"/>
      <c r="M25" s="107"/>
    </row>
    <row r="26" spans="1:19" ht="15.6" customHeight="1" x14ac:dyDescent="0.2">
      <c r="A26" s="108" t="s">
        <v>130</v>
      </c>
      <c r="B26" s="235">
        <v>64370.5</v>
      </c>
      <c r="C26" s="235">
        <v>40837.4</v>
      </c>
      <c r="D26" s="237">
        <v>1905</v>
      </c>
      <c r="E26" s="239">
        <v>2650.1</v>
      </c>
      <c r="F26" s="239">
        <v>542.5</v>
      </c>
      <c r="G26" s="239">
        <v>23533.1</v>
      </c>
      <c r="H26" s="242">
        <v>3535.7676602608876</v>
      </c>
      <c r="I26" s="189">
        <v>2.0790410799745676</v>
      </c>
      <c r="J26" s="190">
        <v>40.070063281653603</v>
      </c>
      <c r="K26" s="84"/>
      <c r="L26" s="168"/>
      <c r="M26" s="107"/>
    </row>
    <row r="27" spans="1:19" ht="15" customHeight="1" x14ac:dyDescent="0.2">
      <c r="A27" s="108" t="s">
        <v>131</v>
      </c>
      <c r="B27" s="235">
        <v>67069.2</v>
      </c>
      <c r="C27" s="235">
        <v>42327.6</v>
      </c>
      <c r="D27" s="237">
        <v>1905</v>
      </c>
      <c r="E27" s="239">
        <v>1745.4</v>
      </c>
      <c r="F27" s="239">
        <v>700.1</v>
      </c>
      <c r="G27" s="239">
        <v>24741.599999999999</v>
      </c>
      <c r="H27" s="242">
        <v>3695.8360516678713</v>
      </c>
      <c r="I27" s="189">
        <v>2.1545546326894276</v>
      </c>
      <c r="J27" s="190">
        <v>41.470234781558858</v>
      </c>
      <c r="K27" s="84"/>
      <c r="L27" s="168"/>
      <c r="M27" s="107"/>
    </row>
    <row r="28" spans="1:19" ht="15" customHeight="1" x14ac:dyDescent="0.2">
      <c r="A28" s="108" t="s">
        <v>143</v>
      </c>
      <c r="B28" s="235">
        <v>73324.7615102407</v>
      </c>
      <c r="C28" s="235">
        <v>46976.361510240698</v>
      </c>
      <c r="D28" s="237">
        <v>3340</v>
      </c>
      <c r="E28" s="239">
        <v>2435</v>
      </c>
      <c r="F28" s="239">
        <v>817.2</v>
      </c>
      <c r="G28" s="239">
        <v>26348.400000000001</v>
      </c>
      <c r="H28" s="242">
        <v>3939.4</v>
      </c>
      <c r="I28" s="189">
        <v>2.9104895960090156</v>
      </c>
      <c r="J28" s="190">
        <v>46</v>
      </c>
      <c r="K28" s="84"/>
      <c r="L28" s="168"/>
      <c r="M28" s="107"/>
    </row>
    <row r="29" spans="1:19" ht="15" customHeight="1" x14ac:dyDescent="0.2">
      <c r="A29" s="108" t="s">
        <v>151</v>
      </c>
      <c r="B29" s="235">
        <v>88109.736000000004</v>
      </c>
      <c r="C29" s="235">
        <v>56490.236000000012</v>
      </c>
      <c r="D29" s="237">
        <v>6136</v>
      </c>
      <c r="E29" s="239">
        <v>8569.4</v>
      </c>
      <c r="F29" s="239">
        <v>3410</v>
      </c>
      <c r="G29" s="243">
        <v>31619.5</v>
      </c>
      <c r="H29" s="242">
        <v>4707.3305244063686</v>
      </c>
      <c r="I29" s="189">
        <v>9.7279829030538583</v>
      </c>
      <c r="J29" s="190">
        <v>60.7</v>
      </c>
      <c r="K29" s="84"/>
      <c r="L29" s="168"/>
      <c r="M29" s="107"/>
    </row>
    <row r="30" spans="1:19" ht="15" customHeight="1" x14ac:dyDescent="0.2">
      <c r="A30" s="108" t="s">
        <v>159</v>
      </c>
      <c r="B30" s="235">
        <v>95635.6</v>
      </c>
      <c r="C30" s="235">
        <v>64468.3</v>
      </c>
      <c r="D30" s="237">
        <v>6136</v>
      </c>
      <c r="E30" s="239">
        <v>882.8</v>
      </c>
      <c r="F30" s="239">
        <v>1079.7</v>
      </c>
      <c r="G30" s="239">
        <v>31167.309114519754</v>
      </c>
      <c r="H30" s="242">
        <v>4659.498570787182</v>
      </c>
      <c r="I30" s="189">
        <v>3.3169456174287673</v>
      </c>
      <c r="J30" s="190">
        <v>60.536111939668459</v>
      </c>
      <c r="K30" s="84"/>
      <c r="L30" s="168"/>
      <c r="M30" s="107"/>
    </row>
    <row r="31" spans="1:19" ht="15" customHeight="1" x14ac:dyDescent="0.2">
      <c r="A31" s="108" t="s">
        <v>163</v>
      </c>
      <c r="B31" s="235">
        <v>98176.881014096463</v>
      </c>
      <c r="C31" s="235">
        <v>66201.886433696462</v>
      </c>
      <c r="D31" s="237">
        <v>6636</v>
      </c>
      <c r="E31" s="239">
        <v>2027.2000000000003</v>
      </c>
      <c r="F31" s="239">
        <v>1149.5</v>
      </c>
      <c r="G31" s="239">
        <v>31974.994580400002</v>
      </c>
      <c r="H31" s="242">
        <v>4792.716792217554</v>
      </c>
      <c r="I31" s="189">
        <v>1.7708925869272605</v>
      </c>
      <c r="J31" s="190">
        <v>53.2</v>
      </c>
      <c r="K31" s="84"/>
      <c r="L31" s="168"/>
      <c r="M31" s="107"/>
    </row>
    <row r="32" spans="1:19" ht="15" customHeight="1" x14ac:dyDescent="0.2">
      <c r="A32" s="75" t="s">
        <v>162</v>
      </c>
      <c r="B32" s="235">
        <v>105107.18368895001</v>
      </c>
      <c r="C32" s="235">
        <v>70540.930261230009</v>
      </c>
      <c r="D32" s="237">
        <v>6634</v>
      </c>
      <c r="E32" s="239">
        <v>5068.88</v>
      </c>
      <c r="F32" s="239">
        <v>2730.51</v>
      </c>
      <c r="G32" s="239">
        <v>34566.253427720003</v>
      </c>
      <c r="H32" s="242">
        <v>5121.3</v>
      </c>
      <c r="I32" s="189">
        <v>5.0167606551630364</v>
      </c>
      <c r="J32" s="190">
        <v>60</v>
      </c>
      <c r="K32" s="84"/>
      <c r="L32" s="168"/>
      <c r="M32" s="107"/>
    </row>
    <row r="33" spans="1:13" ht="15" customHeight="1" x14ac:dyDescent="0.2">
      <c r="A33" s="75" t="s">
        <v>188</v>
      </c>
      <c r="B33" s="235">
        <v>110945.16413509</v>
      </c>
      <c r="C33" s="235">
        <v>73999.750687460022</v>
      </c>
      <c r="D33" s="237">
        <v>6350</v>
      </c>
      <c r="E33" s="239">
        <v>5923</v>
      </c>
      <c r="F33" s="239">
        <v>3452.48</v>
      </c>
      <c r="G33" s="239">
        <v>36945.413447629981</v>
      </c>
      <c r="H33" s="242">
        <v>5482.5</v>
      </c>
      <c r="I33" s="189">
        <v>7.1</v>
      </c>
      <c r="J33" s="190">
        <v>63.9</v>
      </c>
      <c r="K33" s="84"/>
      <c r="L33" s="168"/>
      <c r="M33" s="107"/>
    </row>
    <row r="34" spans="1:13" ht="15" customHeight="1" x14ac:dyDescent="0.2">
      <c r="A34" s="244" t="s">
        <v>172</v>
      </c>
      <c r="B34" s="245">
        <v>118374.73343700002</v>
      </c>
      <c r="C34" s="245">
        <v>81400.457690250012</v>
      </c>
      <c r="D34" s="246">
        <v>6864</v>
      </c>
      <c r="E34" s="247">
        <v>1277.3</v>
      </c>
      <c r="F34" s="247">
        <v>1348.6200000000001</v>
      </c>
      <c r="G34" s="247">
        <v>36974.275746749998</v>
      </c>
      <c r="H34" s="248">
        <v>5476.7</v>
      </c>
      <c r="I34" s="249">
        <v>4.3</v>
      </c>
      <c r="J34" s="200">
        <v>67.7</v>
      </c>
      <c r="K34" s="84"/>
      <c r="L34" s="168"/>
      <c r="M34" s="107"/>
    </row>
    <row r="35" spans="1:13" s="91" customFormat="1" ht="23.25" customHeight="1" x14ac:dyDescent="0.25">
      <c r="A35" s="78" t="s">
        <v>132</v>
      </c>
      <c r="G35" s="92"/>
      <c r="J35" s="143"/>
      <c r="K35" s="92"/>
      <c r="L35" s="92"/>
    </row>
    <row r="36" spans="1:13" ht="15.75" customHeight="1" x14ac:dyDescent="0.2">
      <c r="A36" s="205" t="s">
        <v>128</v>
      </c>
      <c r="B36" s="68"/>
      <c r="J36" s="107"/>
      <c r="K36" s="68"/>
    </row>
    <row r="37" spans="1:13" x14ac:dyDescent="0.2">
      <c r="A37" s="250" t="s">
        <v>127</v>
      </c>
      <c r="B37" s="68"/>
      <c r="J37" s="107"/>
      <c r="K37" s="107"/>
    </row>
    <row r="38" spans="1:13" x14ac:dyDescent="0.2">
      <c r="A38" s="135" t="s">
        <v>187</v>
      </c>
      <c r="B38" s="68"/>
      <c r="J38" s="107"/>
    </row>
    <row r="39" spans="1:13" x14ac:dyDescent="0.2">
      <c r="A39" s="251" t="s">
        <v>154</v>
      </c>
      <c r="B39" s="68"/>
      <c r="J39" s="107"/>
    </row>
    <row r="40" spans="1:13" x14ac:dyDescent="0.2">
      <c r="A40" s="205" t="s">
        <v>153</v>
      </c>
      <c r="B40" s="68"/>
      <c r="C40" s="68"/>
      <c r="D40" s="68"/>
      <c r="E40" s="68"/>
      <c r="F40" s="68"/>
      <c r="G40" s="68"/>
      <c r="H40" s="68"/>
      <c r="I40" s="68"/>
      <c r="J40" s="107"/>
    </row>
    <row r="41" spans="1:13" ht="15.75" x14ac:dyDescent="0.25">
      <c r="A41" s="205" t="s">
        <v>166</v>
      </c>
      <c r="B41" s="68"/>
      <c r="C41" s="68"/>
      <c r="D41" s="68"/>
      <c r="E41" s="170"/>
      <c r="F41" s="107"/>
      <c r="G41" s="68"/>
      <c r="H41" s="68"/>
      <c r="I41" s="134"/>
      <c r="J41" s="68"/>
    </row>
    <row r="42" spans="1:13" ht="15.75" x14ac:dyDescent="0.25">
      <c r="A42" s="212"/>
      <c r="B42" s="68"/>
      <c r="C42" s="68"/>
      <c r="D42" s="68"/>
      <c r="E42" s="170"/>
      <c r="F42" s="68"/>
      <c r="G42" s="107"/>
      <c r="H42" s="229"/>
      <c r="I42" s="229"/>
    </row>
    <row r="43" spans="1:13" ht="15.75" x14ac:dyDescent="0.25">
      <c r="B43" s="68"/>
      <c r="C43" s="68"/>
      <c r="D43" s="68"/>
      <c r="E43" s="68"/>
      <c r="F43" s="110"/>
      <c r="G43" s="68"/>
      <c r="H43" s="68"/>
      <c r="I43" s="229"/>
      <c r="J43" s="229"/>
    </row>
    <row r="44" spans="1:13" ht="15.75" x14ac:dyDescent="0.25">
      <c r="B44" s="68"/>
      <c r="C44" s="68"/>
      <c r="D44" s="68"/>
      <c r="E44" s="68"/>
      <c r="F44" s="110"/>
      <c r="G44" s="68"/>
      <c r="I44" s="229"/>
      <c r="J44" s="229"/>
    </row>
    <row r="45" spans="1:13" ht="15.75" x14ac:dyDescent="0.25">
      <c r="B45" s="68"/>
      <c r="D45" s="68"/>
      <c r="E45" s="68"/>
      <c r="F45" s="110"/>
      <c r="G45" s="68"/>
      <c r="I45" s="229"/>
    </row>
    <row r="46" spans="1:13" x14ac:dyDescent="0.2">
      <c r="I46" s="229"/>
    </row>
  </sheetData>
  <customSheetViews>
    <customSheetView guid="{E49EB051-1896-4E0A-B768-C5B32E1D63AF}">
      <selection activeCell="G26" sqref="G26"/>
      <pageMargins left="0.7" right="0.7" top="0.75" bottom="0.75" header="0.3" footer="0.3"/>
      <pageSetup orientation="portrait" r:id="rId1"/>
    </customSheetView>
    <customSheetView guid="{11AB43AC-325D-4C3F-B382-0D9939FA05F1}" showPageBreaks="1" printArea="1" hiddenRows="1">
      <pane xSplit="1" ySplit="7" topLeftCell="B11" activePane="bottomRight" state="frozen"/>
      <selection pane="bottomRight" activeCell="G38" sqref="G38"/>
      <pageMargins left="0.7" right="0.7" top="0.75" bottom="0.75" header="0.3" footer="0.3"/>
      <pageSetup paperSize="9" orientation="landscape" r:id="rId2"/>
    </customSheetView>
    <customSheetView guid="{722892AD-4C2D-4D50-AF83-995E3A283091}" topLeftCell="A4">
      <selection activeCell="L16" sqref="L16"/>
      <pageMargins left="0.7" right="0.7" top="0.75" bottom="0.75" header="0.3" footer="0.3"/>
      <pageSetup orientation="portrait" r:id="rId3"/>
    </customSheetView>
    <customSheetView guid="{4885C1C3-1FAF-4A61-97B8-512E7574E70E}">
      <selection activeCell="Q13" sqref="Q13"/>
      <pageMargins left="0.7" right="0.7" top="0.75" bottom="0.75" header="0.3" footer="0.3"/>
      <pageSetup orientation="portrait" r:id="rId4"/>
    </customSheetView>
    <customSheetView guid="{26CA4D98-B6B6-4CEF-BB73-7724D5E16227}" topLeftCell="A4">
      <selection activeCell="L16" sqref="L16"/>
      <pageMargins left="0.7" right="0.7" top="0.75" bottom="0.75" header="0.3" footer="0.3"/>
      <pageSetup orientation="portrait" r:id="rId5"/>
    </customSheetView>
    <customSheetView guid="{F75EACA5-0FE1-4F13-BEE4-8919185C7F2B}" showPageBreaks="1" hiddenRows="1">
      <pane xSplit="1" ySplit="7" topLeftCell="B8" activePane="bottomRight" state="frozen"/>
      <selection pane="bottomRight" activeCell="G36" sqref="G36"/>
      <pageMargins left="0.7" right="0.7" top="0.75" bottom="0.75" header="0.3" footer="0.3"/>
      <pageSetup paperSize="9" orientation="landscape" r:id="rId6"/>
    </customSheetView>
    <customSheetView guid="{3F7F0B76-5C21-4864-BB76-E6591F8333E4}" showPageBreaks="1">
      <selection activeCell="M29" sqref="M29"/>
      <pageMargins left="0.7" right="0.7" top="0.75" bottom="0.75" header="0.3" footer="0.3"/>
      <pageSetup orientation="portrait" r:id="rId7"/>
    </customSheetView>
  </customSheetViews>
  <mergeCells count="15">
    <mergeCell ref="G6:H6"/>
    <mergeCell ref="B5:D5"/>
    <mergeCell ref="E5:G5"/>
    <mergeCell ref="I5:J5"/>
    <mergeCell ref="A1:J1"/>
    <mergeCell ref="A2:J2"/>
    <mergeCell ref="A3:J3"/>
    <mergeCell ref="F6:F7"/>
    <mergeCell ref="E6:E7"/>
    <mergeCell ref="D6:D7"/>
    <mergeCell ref="C6:C7"/>
    <mergeCell ref="B6:B7"/>
    <mergeCell ref="A5:A7"/>
    <mergeCell ref="I6:I7"/>
    <mergeCell ref="J6:J7"/>
  </mergeCells>
  <pageMargins left="0.7" right="0.7" top="0.75" bottom="0.75" header="0.3" footer="0.3"/>
  <pageSetup orientation="portrait"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49"/>
  <sheetViews>
    <sheetView zoomScaleNormal="100" workbookViewId="0">
      <pane xSplit="1" ySplit="6" topLeftCell="AE25" activePane="bottomRight" state="frozen"/>
      <selection pane="topRight" activeCell="B1" sqref="B1"/>
      <selection pane="bottomLeft" activeCell="A7" sqref="A7"/>
      <selection pane="bottomRight" activeCell="AR25" sqref="AR25"/>
    </sheetView>
  </sheetViews>
  <sheetFormatPr defaultColWidth="9.42578125" defaultRowHeight="12.75" x14ac:dyDescent="0.2"/>
  <cols>
    <col min="1" max="1" width="64.42578125" style="85" customWidth="1"/>
    <col min="2" max="17" width="10" style="85" customWidth="1"/>
    <col min="18" max="28" width="10" style="83" customWidth="1"/>
    <col min="29" max="29" width="9.5703125" style="83" customWidth="1"/>
    <col min="30" max="31" width="9.5703125" style="85" customWidth="1"/>
    <col min="32" max="32" width="10.42578125" style="85" customWidth="1"/>
    <col min="33" max="34" width="10" style="85" customWidth="1"/>
    <col min="35" max="36" width="10.42578125" style="85" customWidth="1"/>
    <col min="37" max="16384" width="9.42578125" style="85"/>
  </cols>
  <sheetData>
    <row r="1" spans="1:39" x14ac:dyDescent="0.2">
      <c r="A1" s="88" t="s">
        <v>146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</row>
    <row r="2" spans="1:39" x14ac:dyDescent="0.2">
      <c r="A2" s="88" t="s">
        <v>124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39" x14ac:dyDescent="0.2">
      <c r="A3" s="88" t="s">
        <v>183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F3" s="68"/>
      <c r="AG3" s="68"/>
      <c r="AH3" s="68"/>
      <c r="AI3" s="68"/>
    </row>
    <row r="4" spans="1:39" x14ac:dyDescent="0.2">
      <c r="A4" s="88" t="s">
        <v>135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</row>
    <row r="5" spans="1:39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H5" s="68"/>
    </row>
    <row r="6" spans="1:39" ht="20.25" customHeight="1" x14ac:dyDescent="0.2">
      <c r="A6" s="81"/>
      <c r="B6" s="61">
        <v>1988</v>
      </c>
      <c r="C6" s="61">
        <v>1989</v>
      </c>
      <c r="D6" s="61">
        <v>1990</v>
      </c>
      <c r="E6" s="61">
        <v>1991</v>
      </c>
      <c r="F6" s="61">
        <v>1992</v>
      </c>
      <c r="G6" s="61">
        <v>1993</v>
      </c>
      <c r="H6" s="61">
        <v>1994</v>
      </c>
      <c r="I6" s="141">
        <v>1995</v>
      </c>
      <c r="J6" s="141">
        <v>1996</v>
      </c>
      <c r="K6" s="141">
        <v>1997</v>
      </c>
      <c r="L6" s="141">
        <v>1998</v>
      </c>
      <c r="M6" s="141">
        <v>1999</v>
      </c>
      <c r="N6" s="141">
        <v>2000</v>
      </c>
      <c r="O6" s="141">
        <v>2001</v>
      </c>
      <c r="P6" s="141">
        <v>2002</v>
      </c>
      <c r="Q6" s="141">
        <v>2003</v>
      </c>
      <c r="R6" s="61">
        <v>2004</v>
      </c>
      <c r="S6" s="61">
        <v>2005</v>
      </c>
      <c r="T6" s="61">
        <v>2006</v>
      </c>
      <c r="U6" s="61">
        <v>2007</v>
      </c>
      <c r="V6" s="61">
        <v>2008</v>
      </c>
      <c r="W6" s="61">
        <v>2009</v>
      </c>
      <c r="X6" s="61">
        <v>2010</v>
      </c>
      <c r="Y6" s="61">
        <v>2011</v>
      </c>
      <c r="Z6" s="61">
        <v>2012</v>
      </c>
      <c r="AA6" s="61">
        <v>2013</v>
      </c>
      <c r="AB6" s="61">
        <v>2014</v>
      </c>
      <c r="AC6" s="61">
        <v>2015</v>
      </c>
      <c r="AD6" s="61">
        <v>2016</v>
      </c>
      <c r="AE6" s="61">
        <v>2017</v>
      </c>
      <c r="AF6" s="61">
        <v>2018</v>
      </c>
      <c r="AG6" s="61">
        <v>2019</v>
      </c>
      <c r="AH6" s="61">
        <v>2020</v>
      </c>
      <c r="AI6" s="61">
        <v>2021</v>
      </c>
      <c r="AJ6" s="61">
        <v>2022</v>
      </c>
      <c r="AK6" s="61">
        <v>2023</v>
      </c>
      <c r="AL6" s="61" t="s">
        <v>167</v>
      </c>
      <c r="AM6" s="61" t="s">
        <v>173</v>
      </c>
    </row>
    <row r="7" spans="1:39" ht="15.6" customHeight="1" x14ac:dyDescent="0.2">
      <c r="A7" s="113" t="s">
        <v>88</v>
      </c>
      <c r="B7" s="32">
        <f t="shared" ref="B7" si="0">B19-B8-B9-B10-B11-B12-B13-B14-B15-B16-B17-B18</f>
        <v>929.30000000000018</v>
      </c>
      <c r="C7" s="32">
        <f t="shared" ref="C7" si="1">C19-C8-C9-C10-C11-C12-C13-C14-C15-C16-C17-C18</f>
        <v>1115.6000000000001</v>
      </c>
      <c r="D7" s="32">
        <f t="shared" ref="D7" si="2">D19-D8-D9-D10-D11-D12-D13-D14-D15-D16-D17-D18</f>
        <v>1163.2</v>
      </c>
      <c r="E7" s="32">
        <f t="shared" ref="E7:M7" si="3">E19-E8-E9-E10-E11-E12-E13-E14-E15-E16-E17-E18</f>
        <v>1104.7000000000003</v>
      </c>
      <c r="F7" s="32">
        <f t="shared" si="3"/>
        <v>1095.5000000000002</v>
      </c>
      <c r="G7" s="32">
        <f>G19-G8-G9-G10-G11-G12-G13-G14-G15-G16-G17-G18</f>
        <v>1262.0099999999995</v>
      </c>
      <c r="H7" s="32">
        <f>H19-H8-H9-H10-H11-H12-H13-H14-H15-H16-H17-H18</f>
        <v>1422.3100000000006</v>
      </c>
      <c r="I7" s="32">
        <f t="shared" si="3"/>
        <v>1401.1099999999997</v>
      </c>
      <c r="J7" s="32">
        <f t="shared" si="3"/>
        <v>1484.21</v>
      </c>
      <c r="K7" s="32">
        <f t="shared" si="3"/>
        <v>1246.2100000000003</v>
      </c>
      <c r="L7" s="32">
        <f t="shared" si="3"/>
        <v>1175.8600000000001</v>
      </c>
      <c r="M7" s="32">
        <f t="shared" si="3"/>
        <v>1320.16</v>
      </c>
      <c r="N7" s="32">
        <v>1438</v>
      </c>
      <c r="O7" s="32">
        <v>1440.2</v>
      </c>
      <c r="P7" s="32">
        <v>1322.4</v>
      </c>
      <c r="Q7" s="32">
        <v>1348.9</v>
      </c>
      <c r="R7" s="54">
        <f>R19-R8-R9-R10-R11-R12-R13-R14-R15-R16-R17-R18</f>
        <v>1195.4161508</v>
      </c>
      <c r="S7" s="54">
        <f>S19-S8-S9-S10-S11-S12-S13-S14-S15-S16-S17-S18</f>
        <v>1176.1161508</v>
      </c>
      <c r="T7" s="54">
        <v>1114.2</v>
      </c>
      <c r="U7" s="54">
        <v>1118.8</v>
      </c>
      <c r="V7" s="54">
        <v>1101.4000000000001</v>
      </c>
      <c r="W7" s="54">
        <v>839.3</v>
      </c>
      <c r="X7" s="54">
        <v>968.9</v>
      </c>
      <c r="Y7" s="54">
        <v>1182.7</v>
      </c>
      <c r="Z7" s="54">
        <v>1183.4000000000001</v>
      </c>
      <c r="AA7" s="54">
        <v>1740.2</v>
      </c>
      <c r="AB7" s="54">
        <v>1775.3</v>
      </c>
      <c r="AC7" s="54">
        <v>1822.9</v>
      </c>
      <c r="AD7" s="54">
        <v>2809.7</v>
      </c>
      <c r="AE7" s="54">
        <v>3173.3</v>
      </c>
      <c r="AF7" s="142">
        <v>3430.7999999999997</v>
      </c>
      <c r="AG7" s="142">
        <v>3508.6</v>
      </c>
      <c r="AH7" s="142">
        <v>4234.5</v>
      </c>
      <c r="AI7" s="142">
        <v>4335.8059355979995</v>
      </c>
      <c r="AJ7" s="54">
        <v>4359.1000000000004</v>
      </c>
      <c r="AK7" s="54">
        <v>4714.3999999999996</v>
      </c>
      <c r="AL7" s="54">
        <v>5153</v>
      </c>
      <c r="AM7" s="54">
        <v>5093.1000000000004</v>
      </c>
    </row>
    <row r="8" spans="1:39" ht="15.6" customHeight="1" x14ac:dyDescent="0.2">
      <c r="A8" s="113" t="s">
        <v>85</v>
      </c>
      <c r="B8" s="54">
        <v>0</v>
      </c>
      <c r="C8" s="54">
        <v>0</v>
      </c>
      <c r="D8" s="54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3.6</v>
      </c>
      <c r="L8" s="32">
        <v>3.6</v>
      </c>
      <c r="M8" s="32">
        <v>3.6</v>
      </c>
      <c r="N8" s="32">
        <v>3.6</v>
      </c>
      <c r="O8" s="32">
        <v>3.6</v>
      </c>
      <c r="P8" s="32">
        <v>3.6</v>
      </c>
      <c r="Q8" s="32">
        <v>3.6</v>
      </c>
      <c r="R8" s="54">
        <v>3.6</v>
      </c>
      <c r="S8" s="54">
        <v>3.6</v>
      </c>
      <c r="T8" s="54">
        <v>32.4</v>
      </c>
      <c r="U8" s="54">
        <v>70.599999999999994</v>
      </c>
      <c r="V8" s="54">
        <v>103</v>
      </c>
      <c r="W8" s="54">
        <v>122.7</v>
      </c>
      <c r="X8" s="54">
        <v>131.1</v>
      </c>
      <c r="Y8" s="54">
        <v>165.9</v>
      </c>
      <c r="Z8" s="54">
        <v>157.4</v>
      </c>
      <c r="AA8" s="54">
        <v>204.8</v>
      </c>
      <c r="AB8" s="32">
        <v>210.9</v>
      </c>
      <c r="AC8" s="54">
        <v>238.4</v>
      </c>
      <c r="AD8" s="54">
        <v>269.89999999999998</v>
      </c>
      <c r="AE8" s="54">
        <v>267.2</v>
      </c>
      <c r="AF8" s="32">
        <v>300.8</v>
      </c>
      <c r="AG8" s="54">
        <v>359.4</v>
      </c>
      <c r="AH8" s="54">
        <v>334.9</v>
      </c>
      <c r="AI8" s="54">
        <v>328.62454687447809</v>
      </c>
      <c r="AJ8" s="54">
        <v>324.10000000000002</v>
      </c>
      <c r="AK8" s="54">
        <v>301.60000000000002</v>
      </c>
      <c r="AL8" s="54">
        <v>280.89999999999998</v>
      </c>
      <c r="AM8" s="54">
        <v>247.3</v>
      </c>
    </row>
    <row r="9" spans="1:39" ht="15.6" customHeight="1" x14ac:dyDescent="0.2">
      <c r="A9" s="113" t="s">
        <v>83</v>
      </c>
      <c r="B9" s="54">
        <v>731.5</v>
      </c>
      <c r="C9" s="54">
        <v>767.2</v>
      </c>
      <c r="D9" s="54">
        <v>736.9</v>
      </c>
      <c r="E9" s="32">
        <v>696.4</v>
      </c>
      <c r="F9" s="32">
        <v>607.9</v>
      </c>
      <c r="G9" s="32">
        <v>484</v>
      </c>
      <c r="H9" s="32">
        <v>334.3</v>
      </c>
      <c r="I9" s="32">
        <v>252</v>
      </c>
      <c r="J9" s="32">
        <v>178.7</v>
      </c>
      <c r="K9" s="32">
        <v>121</v>
      </c>
      <c r="L9" s="32">
        <v>99.4</v>
      </c>
      <c r="M9" s="52">
        <v>65.099999999999994</v>
      </c>
      <c r="N9" s="32">
        <v>133.5</v>
      </c>
      <c r="O9" s="32">
        <v>126</v>
      </c>
      <c r="P9" s="32">
        <v>122.5</v>
      </c>
      <c r="Q9" s="32">
        <f>9.1+111.3</f>
        <v>120.39999999999999</v>
      </c>
      <c r="R9" s="55">
        <v>111.28384920000001</v>
      </c>
      <c r="S9" s="55">
        <v>111.28384920000001</v>
      </c>
      <c r="T9" s="54">
        <v>100</v>
      </c>
      <c r="U9" s="54">
        <v>100</v>
      </c>
      <c r="V9" s="54">
        <v>100</v>
      </c>
      <c r="W9" s="54">
        <v>100</v>
      </c>
      <c r="X9" s="54">
        <v>100</v>
      </c>
      <c r="Y9" s="54">
        <v>100</v>
      </c>
      <c r="Z9" s="54">
        <v>100</v>
      </c>
      <c r="AA9" s="54">
        <v>100</v>
      </c>
      <c r="AB9" s="54">
        <v>100</v>
      </c>
      <c r="AC9" s="54">
        <v>100</v>
      </c>
      <c r="AD9" s="54">
        <v>100</v>
      </c>
      <c r="AE9" s="54">
        <v>100</v>
      </c>
      <c r="AF9" s="32">
        <v>100</v>
      </c>
      <c r="AG9" s="54">
        <v>100</v>
      </c>
      <c r="AH9" s="54">
        <v>0</v>
      </c>
      <c r="AI9" s="54">
        <v>0</v>
      </c>
      <c r="AJ9" s="54">
        <v>0</v>
      </c>
      <c r="AK9" s="54">
        <v>0</v>
      </c>
      <c r="AL9" s="54">
        <v>0</v>
      </c>
      <c r="AM9" s="54">
        <v>0</v>
      </c>
    </row>
    <row r="10" spans="1:39" ht="15.6" customHeight="1" x14ac:dyDescent="0.2">
      <c r="A10" s="113" t="s">
        <v>84</v>
      </c>
      <c r="B10" s="54">
        <v>0</v>
      </c>
      <c r="C10" s="54">
        <v>0</v>
      </c>
      <c r="D10" s="54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52">
        <v>0</v>
      </c>
      <c r="N10" s="32">
        <v>0</v>
      </c>
      <c r="O10" s="32">
        <v>0</v>
      </c>
      <c r="P10" s="32">
        <v>0</v>
      </c>
      <c r="Q10" s="32">
        <v>0</v>
      </c>
      <c r="R10" s="55">
        <v>0</v>
      </c>
      <c r="S10" s="55">
        <v>0</v>
      </c>
      <c r="T10" s="54">
        <v>0</v>
      </c>
      <c r="U10" s="54">
        <v>0</v>
      </c>
      <c r="V10" s="54">
        <v>13.79850025</v>
      </c>
      <c r="W10" s="54">
        <v>60.2</v>
      </c>
      <c r="X10" s="54">
        <v>60.5</v>
      </c>
      <c r="Y10" s="54">
        <v>55.4</v>
      </c>
      <c r="Z10" s="54">
        <v>53.4</v>
      </c>
      <c r="AA10" s="54">
        <v>45.9</v>
      </c>
      <c r="AB10" s="54">
        <v>38.5</v>
      </c>
      <c r="AC10" s="54">
        <v>24.1</v>
      </c>
      <c r="AD10" s="54">
        <v>16.7</v>
      </c>
      <c r="AE10" s="54">
        <v>10.4</v>
      </c>
      <c r="AF10" s="32">
        <v>0</v>
      </c>
      <c r="AG10" s="54">
        <v>0</v>
      </c>
      <c r="AH10" s="54">
        <v>4.2</v>
      </c>
      <c r="AI10" s="54">
        <v>4.2341463099999839</v>
      </c>
      <c r="AJ10" s="54">
        <v>4.2341463099999839</v>
      </c>
      <c r="AK10" s="54">
        <v>4.2341463099999839</v>
      </c>
      <c r="AL10" s="54">
        <v>4.2341463099999839</v>
      </c>
      <c r="AM10" s="54">
        <v>4.2341463099999839</v>
      </c>
    </row>
    <row r="11" spans="1:39" ht="15.6" customHeight="1" x14ac:dyDescent="0.2">
      <c r="A11" s="113" t="s">
        <v>86</v>
      </c>
      <c r="B11" s="54">
        <v>95.3</v>
      </c>
      <c r="C11" s="54">
        <v>57.1</v>
      </c>
      <c r="D11" s="54">
        <v>67.8</v>
      </c>
      <c r="E11" s="32">
        <v>65.900000000000006</v>
      </c>
      <c r="F11" s="32">
        <v>54.8</v>
      </c>
      <c r="G11" s="32">
        <v>54.2</v>
      </c>
      <c r="H11" s="32">
        <v>54.7</v>
      </c>
      <c r="I11" s="32">
        <v>55</v>
      </c>
      <c r="J11" s="32">
        <v>59.9</v>
      </c>
      <c r="K11" s="32">
        <v>56</v>
      </c>
      <c r="L11" s="32">
        <v>55.8</v>
      </c>
      <c r="M11" s="52">
        <v>54</v>
      </c>
      <c r="N11" s="32">
        <v>49.7</v>
      </c>
      <c r="O11" s="32">
        <v>48.4</v>
      </c>
      <c r="P11" s="32">
        <v>53.6</v>
      </c>
      <c r="Q11" s="32">
        <v>51</v>
      </c>
      <c r="R11" s="54">
        <v>49.7</v>
      </c>
      <c r="S11" s="54">
        <v>49.7</v>
      </c>
      <c r="T11" s="54">
        <v>46.7</v>
      </c>
      <c r="U11" s="54">
        <v>119.9</v>
      </c>
      <c r="V11" s="54">
        <v>210.1</v>
      </c>
      <c r="W11" s="54">
        <v>240.7</v>
      </c>
      <c r="X11" s="54">
        <v>272.2</v>
      </c>
      <c r="Y11" s="54">
        <v>242.3</v>
      </c>
      <c r="Z11" s="54">
        <v>34.9</v>
      </c>
      <c r="AA11" s="54">
        <v>0</v>
      </c>
      <c r="AB11" s="54">
        <v>0</v>
      </c>
      <c r="AC11" s="54">
        <v>0</v>
      </c>
      <c r="AD11" s="54">
        <v>0</v>
      </c>
      <c r="AE11" s="54">
        <v>0</v>
      </c>
      <c r="AF11" s="54">
        <v>0</v>
      </c>
      <c r="AG11" s="54">
        <v>0</v>
      </c>
      <c r="AH11" s="54">
        <v>0</v>
      </c>
      <c r="AI11" s="54">
        <v>0</v>
      </c>
      <c r="AJ11" s="54">
        <v>0</v>
      </c>
      <c r="AK11" s="54">
        <v>0</v>
      </c>
      <c r="AL11" s="54">
        <v>0</v>
      </c>
      <c r="AM11" s="54">
        <v>0</v>
      </c>
    </row>
    <row r="12" spans="1:39" ht="15.6" customHeight="1" x14ac:dyDescent="0.2">
      <c r="A12" s="113" t="s">
        <v>87</v>
      </c>
      <c r="B12" s="54">
        <v>0</v>
      </c>
      <c r="C12" s="54">
        <v>0</v>
      </c>
      <c r="D12" s="54">
        <v>0</v>
      </c>
      <c r="E12" s="32">
        <v>0</v>
      </c>
      <c r="F12" s="32">
        <v>0</v>
      </c>
      <c r="G12" s="32">
        <f>H12-2.1-1.5</f>
        <v>5.9900000000000038</v>
      </c>
      <c r="H12" s="32">
        <f>I12-2.1-1.5</f>
        <v>9.5900000000000034</v>
      </c>
      <c r="I12" s="32">
        <f>J12-2.1-1.5</f>
        <v>13.190000000000003</v>
      </c>
      <c r="J12" s="32">
        <f>K12-2.1-1.5</f>
        <v>16.790000000000003</v>
      </c>
      <c r="K12" s="32">
        <f>L12+0.15-1.5</f>
        <v>20.390000000000004</v>
      </c>
      <c r="L12" s="32">
        <f>M12+0.3-1.5</f>
        <v>21.740000000000006</v>
      </c>
      <c r="M12" s="32">
        <f>N12+0.3-1.5</f>
        <v>22.940000000000005</v>
      </c>
      <c r="N12" s="32">
        <f>O12+0.18+0.3</f>
        <v>24.140000000000004</v>
      </c>
      <c r="O12" s="32">
        <f>P12+0.19+0.3</f>
        <v>23.660000000000004</v>
      </c>
      <c r="P12" s="32">
        <f>Q12+0.22+0.3</f>
        <v>23.17</v>
      </c>
      <c r="Q12" s="32">
        <f>R12+0.25+0.3</f>
        <v>22.650000000000002</v>
      </c>
      <c r="R12" s="54">
        <f>6.3+S12</f>
        <v>22.1</v>
      </c>
      <c r="S12" s="54">
        <f>6.8+T12</f>
        <v>15.8</v>
      </c>
      <c r="T12" s="32">
        <v>9</v>
      </c>
      <c r="U12" s="32">
        <v>8.1</v>
      </c>
      <c r="V12" s="32">
        <v>7.1</v>
      </c>
      <c r="W12" s="32">
        <v>6.5</v>
      </c>
      <c r="X12" s="32">
        <v>6.2</v>
      </c>
      <c r="Y12" s="32">
        <v>5.9</v>
      </c>
      <c r="Z12" s="32">
        <v>5.7</v>
      </c>
      <c r="AA12" s="32">
        <v>38.1</v>
      </c>
      <c r="AB12" s="54">
        <v>49.4</v>
      </c>
      <c r="AC12" s="54">
        <v>45.3</v>
      </c>
      <c r="AD12" s="54">
        <v>42.8</v>
      </c>
      <c r="AE12" s="54">
        <v>38.6</v>
      </c>
      <c r="AF12" s="32">
        <v>82.3</v>
      </c>
      <c r="AG12" s="54">
        <v>102.1</v>
      </c>
      <c r="AH12" s="54">
        <v>131</v>
      </c>
      <c r="AI12" s="54">
        <v>167.63173828868253</v>
      </c>
      <c r="AJ12" s="54">
        <v>164.91070786513751</v>
      </c>
      <c r="AK12" s="54">
        <v>162.21177937295585</v>
      </c>
      <c r="AL12" s="54">
        <v>137.40845942492635</v>
      </c>
      <c r="AM12" s="54">
        <v>112.6</v>
      </c>
    </row>
    <row r="13" spans="1:39" ht="15.6" customHeight="1" x14ac:dyDescent="0.2">
      <c r="A13" s="113" t="s">
        <v>100</v>
      </c>
      <c r="B13" s="54">
        <v>0</v>
      </c>
      <c r="C13" s="54">
        <v>6.6</v>
      </c>
      <c r="D13" s="54">
        <v>6.6</v>
      </c>
      <c r="E13" s="32">
        <v>6.6</v>
      </c>
      <c r="F13" s="32">
        <v>6</v>
      </c>
      <c r="G13" s="32">
        <v>5.8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52">
        <v>0</v>
      </c>
      <c r="N13" s="32">
        <v>0</v>
      </c>
      <c r="O13" s="32">
        <v>0</v>
      </c>
      <c r="P13" s="32">
        <v>0</v>
      </c>
      <c r="Q13" s="32">
        <v>0</v>
      </c>
      <c r="R13" s="55">
        <v>0</v>
      </c>
      <c r="S13" s="55">
        <v>0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0</v>
      </c>
      <c r="Z13" s="54">
        <v>0</v>
      </c>
      <c r="AA13" s="54">
        <v>0</v>
      </c>
      <c r="AB13" s="54">
        <v>0</v>
      </c>
      <c r="AC13" s="54">
        <v>0</v>
      </c>
      <c r="AD13" s="54">
        <v>0</v>
      </c>
      <c r="AE13" s="54">
        <v>0</v>
      </c>
      <c r="AF13" s="54">
        <v>0</v>
      </c>
      <c r="AG13" s="54">
        <v>0</v>
      </c>
      <c r="AH13" s="54">
        <v>0</v>
      </c>
      <c r="AI13" s="54">
        <v>0</v>
      </c>
      <c r="AJ13" s="54">
        <v>0</v>
      </c>
      <c r="AK13" s="54">
        <v>0</v>
      </c>
      <c r="AL13" s="54">
        <v>0</v>
      </c>
      <c r="AM13" s="54">
        <v>0</v>
      </c>
    </row>
    <row r="14" spans="1:39" ht="15.6" customHeight="1" x14ac:dyDescent="0.2">
      <c r="A14" s="113" t="s">
        <v>101</v>
      </c>
      <c r="B14" s="54">
        <v>74.2</v>
      </c>
      <c r="C14" s="54">
        <v>72.5</v>
      </c>
      <c r="D14" s="54">
        <v>1.8</v>
      </c>
      <c r="E14" s="32">
        <v>0.3</v>
      </c>
      <c r="F14" s="32">
        <v>2.4</v>
      </c>
      <c r="G14" s="32">
        <v>2.2999999999999998</v>
      </c>
      <c r="H14" s="32">
        <v>2.7</v>
      </c>
      <c r="I14" s="32">
        <v>2.9</v>
      </c>
      <c r="J14" s="32">
        <v>2.4</v>
      </c>
      <c r="K14" s="32">
        <v>2</v>
      </c>
      <c r="L14" s="32">
        <v>2</v>
      </c>
      <c r="M14" s="52">
        <v>1.7</v>
      </c>
      <c r="N14" s="32">
        <v>1.7</v>
      </c>
      <c r="O14" s="32">
        <v>1.7</v>
      </c>
      <c r="P14" s="32">
        <v>2</v>
      </c>
      <c r="Q14" s="32">
        <v>2</v>
      </c>
      <c r="R14" s="55">
        <v>0</v>
      </c>
      <c r="S14" s="55">
        <v>0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54">
        <v>0</v>
      </c>
      <c r="Z14" s="54">
        <v>0</v>
      </c>
      <c r="AA14" s="54">
        <v>0</v>
      </c>
      <c r="AB14" s="54">
        <v>0</v>
      </c>
      <c r="AC14" s="54">
        <v>0</v>
      </c>
      <c r="AD14" s="54">
        <v>0</v>
      </c>
      <c r="AE14" s="54">
        <v>0</v>
      </c>
      <c r="AF14" s="54">
        <v>0</v>
      </c>
      <c r="AG14" s="54">
        <v>0</v>
      </c>
      <c r="AH14" s="54">
        <v>0</v>
      </c>
      <c r="AI14" s="54">
        <v>0</v>
      </c>
      <c r="AJ14" s="54">
        <v>0</v>
      </c>
      <c r="AK14" s="54">
        <v>0</v>
      </c>
      <c r="AL14" s="54">
        <v>0</v>
      </c>
      <c r="AM14" s="54">
        <v>0</v>
      </c>
    </row>
    <row r="15" spans="1:39" ht="15.6" customHeight="1" x14ac:dyDescent="0.2">
      <c r="A15" s="113" t="s">
        <v>102</v>
      </c>
      <c r="B15" s="54">
        <v>61.3</v>
      </c>
      <c r="C15" s="54">
        <v>64.599999999999994</v>
      </c>
      <c r="D15" s="54">
        <v>72.599999999999994</v>
      </c>
      <c r="E15" s="32">
        <v>58.1</v>
      </c>
      <c r="F15" s="32">
        <v>51.6</v>
      </c>
      <c r="G15" s="32">
        <v>45.7</v>
      </c>
      <c r="H15" s="32">
        <v>48.1</v>
      </c>
      <c r="I15" s="32">
        <v>44.9</v>
      </c>
      <c r="J15" s="32">
        <v>31.3</v>
      </c>
      <c r="K15" s="32">
        <v>17.3</v>
      </c>
      <c r="L15" s="32">
        <v>11.3</v>
      </c>
      <c r="M15" s="52">
        <v>2.8</v>
      </c>
      <c r="N15" s="32">
        <v>0</v>
      </c>
      <c r="O15" s="32">
        <v>0</v>
      </c>
      <c r="P15" s="32">
        <v>0</v>
      </c>
      <c r="Q15" s="32">
        <v>0</v>
      </c>
      <c r="R15" s="55">
        <v>0</v>
      </c>
      <c r="S15" s="55">
        <v>0</v>
      </c>
      <c r="T15" s="54">
        <v>0</v>
      </c>
      <c r="U15" s="54">
        <v>0</v>
      </c>
      <c r="V15" s="54">
        <v>0</v>
      </c>
      <c r="W15" s="54">
        <v>0</v>
      </c>
      <c r="X15" s="54">
        <v>0</v>
      </c>
      <c r="Y15" s="54">
        <v>0</v>
      </c>
      <c r="Z15" s="54">
        <v>0</v>
      </c>
      <c r="AA15" s="54">
        <v>0</v>
      </c>
      <c r="AB15" s="54">
        <v>0</v>
      </c>
      <c r="AC15" s="54">
        <v>0</v>
      </c>
      <c r="AD15" s="54">
        <v>0</v>
      </c>
      <c r="AE15" s="54">
        <v>0</v>
      </c>
      <c r="AF15" s="54">
        <v>0</v>
      </c>
      <c r="AG15" s="54">
        <v>0</v>
      </c>
      <c r="AH15" s="54">
        <v>0</v>
      </c>
      <c r="AI15" s="54">
        <v>0</v>
      </c>
      <c r="AJ15" s="54">
        <v>0</v>
      </c>
      <c r="AK15" s="54">
        <v>0</v>
      </c>
      <c r="AL15" s="54">
        <v>0</v>
      </c>
      <c r="AM15" s="54">
        <v>0</v>
      </c>
    </row>
    <row r="16" spans="1:39" ht="15.6" customHeight="1" x14ac:dyDescent="0.2">
      <c r="A16" s="113" t="s">
        <v>103</v>
      </c>
      <c r="B16" s="54">
        <v>104.6</v>
      </c>
      <c r="C16" s="54">
        <v>103.2</v>
      </c>
      <c r="D16" s="54">
        <v>103.3</v>
      </c>
      <c r="E16" s="32">
        <v>87.3</v>
      </c>
      <c r="F16" s="32">
        <v>67.599999999999994</v>
      </c>
      <c r="G16" s="32">
        <v>54</v>
      </c>
      <c r="H16" s="32">
        <v>54.5</v>
      </c>
      <c r="I16" s="32">
        <v>50</v>
      </c>
      <c r="J16" s="32">
        <v>36.6</v>
      </c>
      <c r="K16" s="32">
        <v>24.1</v>
      </c>
      <c r="L16" s="32">
        <v>18.5</v>
      </c>
      <c r="M16" s="52">
        <v>12.1</v>
      </c>
      <c r="N16" s="32">
        <v>9.4</v>
      </c>
      <c r="O16" s="32">
        <v>8.8000000000000007</v>
      </c>
      <c r="P16" s="32">
        <v>9</v>
      </c>
      <c r="Q16" s="32">
        <v>8.1</v>
      </c>
      <c r="R16" s="55">
        <v>0</v>
      </c>
      <c r="S16" s="55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0</v>
      </c>
      <c r="AA16" s="54">
        <v>0</v>
      </c>
      <c r="AB16" s="54">
        <v>0</v>
      </c>
      <c r="AC16" s="54">
        <v>0</v>
      </c>
      <c r="AD16" s="54">
        <v>0</v>
      </c>
      <c r="AE16" s="54">
        <v>0</v>
      </c>
      <c r="AF16" s="54">
        <v>0</v>
      </c>
      <c r="AG16" s="54">
        <v>0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</row>
    <row r="17" spans="1:42" ht="15.6" customHeight="1" x14ac:dyDescent="0.2">
      <c r="A17" s="113" t="s">
        <v>104</v>
      </c>
      <c r="B17" s="54">
        <v>0</v>
      </c>
      <c r="C17" s="54">
        <v>205.7</v>
      </c>
      <c r="D17" s="54">
        <v>327.3</v>
      </c>
      <c r="E17" s="32">
        <v>384.7</v>
      </c>
      <c r="F17" s="32">
        <v>284.39999999999998</v>
      </c>
      <c r="G17" s="32">
        <v>156</v>
      </c>
      <c r="H17" s="32">
        <v>90.6</v>
      </c>
      <c r="I17" s="32">
        <v>50.1</v>
      </c>
      <c r="J17" s="32">
        <v>24.8</v>
      </c>
      <c r="K17" s="32">
        <v>5.4</v>
      </c>
      <c r="L17" s="32">
        <v>1.2</v>
      </c>
      <c r="M17" s="52">
        <v>1.1000000000000001</v>
      </c>
      <c r="N17" s="32">
        <v>1.1000000000000001</v>
      </c>
      <c r="O17" s="32">
        <v>1</v>
      </c>
      <c r="P17" s="32">
        <v>1.1000000000000001</v>
      </c>
      <c r="Q17" s="32">
        <v>0</v>
      </c>
      <c r="R17" s="55">
        <v>0</v>
      </c>
      <c r="S17" s="55">
        <v>0</v>
      </c>
      <c r="T17" s="54">
        <v>0</v>
      </c>
      <c r="U17" s="54">
        <v>0</v>
      </c>
      <c r="V17" s="54">
        <v>0</v>
      </c>
      <c r="W17" s="54">
        <v>0</v>
      </c>
      <c r="X17" s="54">
        <v>0</v>
      </c>
      <c r="Y17" s="54">
        <v>0</v>
      </c>
      <c r="Z17" s="54">
        <v>0</v>
      </c>
      <c r="AA17" s="54">
        <v>0</v>
      </c>
      <c r="AB17" s="54">
        <v>0</v>
      </c>
      <c r="AC17" s="54">
        <v>0</v>
      </c>
      <c r="AD17" s="54">
        <v>0</v>
      </c>
      <c r="AE17" s="54">
        <v>0</v>
      </c>
      <c r="AF17" s="54">
        <v>0</v>
      </c>
      <c r="AG17" s="54">
        <v>0</v>
      </c>
      <c r="AH17" s="54">
        <v>0</v>
      </c>
      <c r="AI17" s="54">
        <v>0</v>
      </c>
      <c r="AJ17" s="54">
        <v>0</v>
      </c>
      <c r="AK17" s="54">
        <v>0</v>
      </c>
      <c r="AL17" s="54">
        <v>0</v>
      </c>
      <c r="AM17" s="54">
        <v>0</v>
      </c>
    </row>
    <row r="18" spans="1:42" ht="15.6" customHeight="1" x14ac:dyDescent="0.2">
      <c r="A18" s="113" t="s">
        <v>105</v>
      </c>
      <c r="B18" s="54">
        <v>15.6</v>
      </c>
      <c r="C18" s="54">
        <v>8.4</v>
      </c>
      <c r="D18" s="54">
        <v>27.8</v>
      </c>
      <c r="E18" s="32">
        <v>26.8</v>
      </c>
      <c r="F18" s="32">
        <v>25.2</v>
      </c>
      <c r="G18" s="32">
        <v>25.6</v>
      </c>
      <c r="H18" s="32">
        <v>35.700000000000003</v>
      </c>
      <c r="I18" s="32">
        <v>36</v>
      </c>
      <c r="J18" s="32">
        <v>41</v>
      </c>
      <c r="K18" s="32">
        <v>30.8</v>
      </c>
      <c r="L18" s="32">
        <v>40.4</v>
      </c>
      <c r="M18" s="52">
        <v>27.5</v>
      </c>
      <c r="N18" s="32">
        <v>19.3</v>
      </c>
      <c r="O18" s="32">
        <v>14.2</v>
      </c>
      <c r="P18" s="32">
        <v>11.6</v>
      </c>
      <c r="Q18" s="32">
        <v>11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54">
        <v>0</v>
      </c>
      <c r="AB18" s="54">
        <v>0</v>
      </c>
      <c r="AC18" s="54">
        <v>0</v>
      </c>
      <c r="AD18" s="54">
        <v>0</v>
      </c>
      <c r="AE18" s="54">
        <v>0</v>
      </c>
      <c r="AF18" s="54">
        <v>0</v>
      </c>
      <c r="AG18" s="54">
        <v>0</v>
      </c>
      <c r="AH18" s="54">
        <v>0</v>
      </c>
      <c r="AI18" s="54">
        <v>0</v>
      </c>
      <c r="AJ18" s="54">
        <v>0</v>
      </c>
      <c r="AK18" s="54">
        <v>0</v>
      </c>
      <c r="AL18" s="54">
        <v>0</v>
      </c>
      <c r="AM18" s="54">
        <v>0</v>
      </c>
    </row>
    <row r="19" spans="1:42" s="91" customFormat="1" ht="15.6" customHeight="1" x14ac:dyDescent="0.25">
      <c r="A19" s="114" t="s">
        <v>95</v>
      </c>
      <c r="B19" s="71">
        <v>2011.8000000000002</v>
      </c>
      <c r="C19" s="72">
        <v>2400.9</v>
      </c>
      <c r="D19" s="72">
        <v>2507.2999999999997</v>
      </c>
      <c r="E19" s="71">
        <v>2430.8000000000002</v>
      </c>
      <c r="F19" s="71">
        <v>2195.4</v>
      </c>
      <c r="G19" s="71">
        <v>2095.5999999999995</v>
      </c>
      <c r="H19" s="71">
        <v>2052.5000000000005</v>
      </c>
      <c r="I19" s="71">
        <v>1905.1999999999998</v>
      </c>
      <c r="J19" s="71">
        <v>1875.7</v>
      </c>
      <c r="K19" s="71">
        <v>1526.8000000000002</v>
      </c>
      <c r="L19" s="71">
        <v>1429.8000000000002</v>
      </c>
      <c r="M19" s="71">
        <v>1510.9999999999998</v>
      </c>
      <c r="N19" s="71">
        <v>1680.4</v>
      </c>
      <c r="O19" s="71">
        <v>1667.6</v>
      </c>
      <c r="P19" s="71">
        <v>1549</v>
      </c>
      <c r="Q19" s="71">
        <v>1567.6</v>
      </c>
      <c r="R19" s="72">
        <v>1382.1</v>
      </c>
      <c r="S19" s="72">
        <v>1356.5</v>
      </c>
      <c r="T19" s="72">
        <v>1302.25476207</v>
      </c>
      <c r="U19" s="72">
        <v>1417.4</v>
      </c>
      <c r="V19" s="72">
        <v>1535.3868586250687</v>
      </c>
      <c r="W19" s="72">
        <v>1369.3226905557169</v>
      </c>
      <c r="X19" s="72">
        <v>1538.7656737833925</v>
      </c>
      <c r="Y19" s="72">
        <v>1752.1381029549757</v>
      </c>
      <c r="Z19" s="72">
        <v>1534.7823522059757</v>
      </c>
      <c r="AA19" s="72">
        <v>2129.0114777681742</v>
      </c>
      <c r="AB19" s="72">
        <v>2174.1008562482316</v>
      </c>
      <c r="AC19" s="72">
        <v>2230.6561462476479</v>
      </c>
      <c r="AD19" s="72">
        <v>3239.0411550888148</v>
      </c>
      <c r="AE19" s="72">
        <v>3589.5334235708715</v>
      </c>
      <c r="AF19" s="72">
        <v>3913.8950658918925</v>
      </c>
      <c r="AG19" s="72">
        <v>4070.1</v>
      </c>
      <c r="AH19" s="72">
        <v>4704.6301803636015</v>
      </c>
      <c r="AI19" s="72">
        <v>4836.2963670711606</v>
      </c>
      <c r="AJ19" s="72">
        <v>4852.3231762972055</v>
      </c>
      <c r="AK19" s="72">
        <v>5182.3999999999996</v>
      </c>
      <c r="AL19" s="72">
        <v>5575.5</v>
      </c>
      <c r="AM19" s="72">
        <v>5457.2</v>
      </c>
    </row>
    <row r="20" spans="1:42" ht="19.5" customHeight="1" x14ac:dyDescent="0.2">
      <c r="A20" s="78" t="s">
        <v>132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116"/>
      <c r="O20" s="116"/>
      <c r="P20" s="116"/>
      <c r="Q20" s="116"/>
      <c r="R20" s="117"/>
      <c r="S20" s="117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68"/>
      <c r="AE20" s="68"/>
      <c r="AF20" s="68"/>
      <c r="AJ20" s="68"/>
      <c r="AK20" s="68"/>
      <c r="AL20" s="68"/>
      <c r="AM20" s="68"/>
    </row>
    <row r="21" spans="1:42" ht="18" customHeight="1" x14ac:dyDescent="0.2">
      <c r="A21" s="144" t="s">
        <v>165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116"/>
      <c r="O21" s="116"/>
      <c r="P21" s="116"/>
      <c r="Q21" s="116"/>
      <c r="R21" s="117"/>
      <c r="S21" s="117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68"/>
      <c r="AE21" s="68"/>
      <c r="AF21" s="68"/>
      <c r="AH21" s="68"/>
      <c r="AI21" s="68"/>
      <c r="AJ21" s="68"/>
      <c r="AK21" s="68"/>
      <c r="AL21" s="68"/>
      <c r="AM21" s="68"/>
    </row>
    <row r="22" spans="1:42" x14ac:dyDescent="0.2"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116"/>
      <c r="O22" s="116"/>
      <c r="P22" s="116"/>
      <c r="Q22" s="116"/>
      <c r="R22" s="117"/>
      <c r="S22" s="117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68"/>
      <c r="AE22" s="68"/>
      <c r="AF22" s="68"/>
      <c r="AJ22" s="68"/>
    </row>
    <row r="23" spans="1:42" x14ac:dyDescent="0.2">
      <c r="B23" s="86"/>
      <c r="C23" s="86"/>
      <c r="D23" s="86"/>
      <c r="E23" s="86"/>
      <c r="F23" s="86"/>
      <c r="G23" s="86"/>
      <c r="H23" s="86"/>
      <c r="I23" s="68"/>
      <c r="J23" s="68"/>
      <c r="K23" s="68"/>
      <c r="L23" s="68"/>
      <c r="M23" s="68"/>
      <c r="N23" s="68"/>
      <c r="O23" s="68"/>
      <c r="P23" s="68"/>
      <c r="Q23" s="68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68"/>
      <c r="AE23" s="68"/>
      <c r="AF23" s="68"/>
      <c r="AH23" s="68"/>
      <c r="AI23" s="68"/>
      <c r="AJ23" s="68"/>
    </row>
    <row r="24" spans="1:42" x14ac:dyDescent="0.2">
      <c r="A24" s="88" t="s">
        <v>97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F24" s="68"/>
    </row>
    <row r="25" spans="1:42" x14ac:dyDescent="0.2">
      <c r="A25" s="88" t="s">
        <v>96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</row>
    <row r="26" spans="1:42" x14ac:dyDescent="0.2">
      <c r="A26" s="88" t="s">
        <v>183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H26" s="145"/>
      <c r="AI26" s="145"/>
      <c r="AJ26" s="145"/>
    </row>
    <row r="27" spans="1:42" x14ac:dyDescent="0.2">
      <c r="A27" s="88" t="s">
        <v>125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</row>
    <row r="28" spans="1:42" x14ac:dyDescent="0.2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</row>
    <row r="29" spans="1:42" s="91" customFormat="1" ht="22.5" customHeight="1" x14ac:dyDescent="0.25">
      <c r="A29" s="61"/>
      <c r="B29" s="61">
        <v>1988</v>
      </c>
      <c r="C29" s="61">
        <v>1989</v>
      </c>
      <c r="D29" s="61">
        <v>1990</v>
      </c>
      <c r="E29" s="61">
        <v>1991</v>
      </c>
      <c r="F29" s="61">
        <v>1992</v>
      </c>
      <c r="G29" s="61">
        <v>1993</v>
      </c>
      <c r="H29" s="61">
        <v>1994</v>
      </c>
      <c r="I29" s="61">
        <v>1995</v>
      </c>
      <c r="J29" s="61">
        <v>1996</v>
      </c>
      <c r="K29" s="61">
        <v>1997</v>
      </c>
      <c r="L29" s="61">
        <v>1998</v>
      </c>
      <c r="M29" s="61">
        <v>1999</v>
      </c>
      <c r="N29" s="61">
        <v>2000</v>
      </c>
      <c r="O29" s="61">
        <v>2001</v>
      </c>
      <c r="P29" s="61">
        <v>2002</v>
      </c>
      <c r="Q29" s="61">
        <v>2003</v>
      </c>
      <c r="R29" s="61">
        <v>2004</v>
      </c>
      <c r="S29" s="61">
        <v>2005</v>
      </c>
      <c r="T29" s="61">
        <v>2006</v>
      </c>
      <c r="U29" s="61">
        <v>2007</v>
      </c>
      <c r="V29" s="61">
        <v>2008</v>
      </c>
      <c r="W29" s="61">
        <v>2009</v>
      </c>
      <c r="X29" s="61">
        <v>2010</v>
      </c>
      <c r="Y29" s="61">
        <v>2011</v>
      </c>
      <c r="Z29" s="61">
        <v>2012</v>
      </c>
      <c r="AA29" s="61">
        <v>2013</v>
      </c>
      <c r="AB29" s="61">
        <v>2014</v>
      </c>
      <c r="AC29" s="61">
        <v>2015</v>
      </c>
      <c r="AD29" s="61">
        <v>2016</v>
      </c>
      <c r="AE29" s="61">
        <v>2017</v>
      </c>
      <c r="AF29" s="61">
        <v>2018</v>
      </c>
      <c r="AG29" s="61">
        <v>2019</v>
      </c>
      <c r="AH29" s="61">
        <v>2020</v>
      </c>
      <c r="AI29" s="61">
        <v>2021</v>
      </c>
      <c r="AJ29" s="61">
        <v>2022</v>
      </c>
      <c r="AK29" s="61">
        <v>2023</v>
      </c>
      <c r="AL29" s="61" t="s">
        <v>167</v>
      </c>
      <c r="AM29" s="61" t="s">
        <v>173</v>
      </c>
    </row>
    <row r="30" spans="1:42" ht="15.6" customHeight="1" x14ac:dyDescent="0.2">
      <c r="A30" s="113" t="s">
        <v>88</v>
      </c>
      <c r="B30" s="73">
        <f t="shared" ref="B30:Z30" si="4">(B7/B19)*100</f>
        <v>46.192464459687848</v>
      </c>
      <c r="C30" s="73">
        <f t="shared" si="4"/>
        <v>46.465908617601734</v>
      </c>
      <c r="D30" s="73">
        <f t="shared" si="4"/>
        <v>46.39253380130021</v>
      </c>
      <c r="E30" s="73">
        <f t="shared" si="4"/>
        <v>45.445943722231377</v>
      </c>
      <c r="F30" s="73">
        <f t="shared" si="4"/>
        <v>49.899790470984797</v>
      </c>
      <c r="G30" s="73">
        <f t="shared" si="4"/>
        <v>60.221893491124256</v>
      </c>
      <c r="H30" s="73">
        <f t="shared" si="4"/>
        <v>69.296467722289904</v>
      </c>
      <c r="I30" s="73">
        <f t="shared" si="4"/>
        <v>73.541360487087957</v>
      </c>
      <c r="J30" s="73">
        <f t="shared" si="4"/>
        <v>79.128325425174609</v>
      </c>
      <c r="K30" s="73">
        <f t="shared" si="4"/>
        <v>81.622347393240773</v>
      </c>
      <c r="L30" s="73">
        <f t="shared" si="4"/>
        <v>82.239474052315003</v>
      </c>
      <c r="M30" s="73">
        <f>(M7/M19)*100</f>
        <v>87.369953673064217</v>
      </c>
      <c r="N30" s="73">
        <f>(N7/N19)*100</f>
        <v>85.574863127826703</v>
      </c>
      <c r="O30" s="73">
        <f t="shared" si="4"/>
        <v>86.363636363636374</v>
      </c>
      <c r="P30" s="73">
        <f t="shared" si="4"/>
        <v>85.371207230471285</v>
      </c>
      <c r="Q30" s="73">
        <f t="shared" si="4"/>
        <v>86.04873692268437</v>
      </c>
      <c r="R30" s="73">
        <f t="shared" si="4"/>
        <v>86.492739367628985</v>
      </c>
      <c r="S30" s="79">
        <f t="shared" si="4"/>
        <v>86.702259550313315</v>
      </c>
      <c r="T30" s="79">
        <f t="shared" si="4"/>
        <v>85.559295496752313</v>
      </c>
      <c r="U30" s="79">
        <f t="shared" si="4"/>
        <v>78.933258078171292</v>
      </c>
      <c r="V30" s="79">
        <f t="shared" si="4"/>
        <v>71.73436413193599</v>
      </c>
      <c r="W30" s="79">
        <f t="shared" si="4"/>
        <v>61.293076189322761</v>
      </c>
      <c r="X30" s="79">
        <f t="shared" si="4"/>
        <v>62.966052369607851</v>
      </c>
      <c r="Y30" s="79">
        <f t="shared" si="4"/>
        <v>67.500386984643498</v>
      </c>
      <c r="Z30" s="79">
        <f t="shared" si="4"/>
        <v>77.105395321953878</v>
      </c>
      <c r="AA30" s="79">
        <f>(AA7/AA19)*100</f>
        <v>81.73746446046583</v>
      </c>
      <c r="AB30" s="79">
        <f>(AB7/AB19)*100</f>
        <v>81.656745357415105</v>
      </c>
      <c r="AC30" s="79">
        <f>(AC7/AC19)*100</f>
        <v>81.7203495512491</v>
      </c>
      <c r="AD30" s="79">
        <f t="shared" ref="AD30:AD41" si="5">(AD7/$AD$19)*100</f>
        <v>86.744807042223499</v>
      </c>
      <c r="AE30" s="79">
        <f t="shared" ref="AE30:AE41" si="6">(AE7/$AE$19)*100</f>
        <v>88.404247169349333</v>
      </c>
      <c r="AF30" s="79">
        <f t="shared" ref="AF30:AF41" si="7">(AF7/$AF$19)*100</f>
        <v>87.656923403443216</v>
      </c>
      <c r="AG30" s="79">
        <f t="shared" ref="AG30:AG41" si="8">(AG7/$AG$19)*100</f>
        <v>86.204270165352199</v>
      </c>
      <c r="AH30" s="79">
        <v>89.988286657437968</v>
      </c>
      <c r="AI30" s="79">
        <v>89.6513696951898</v>
      </c>
      <c r="AJ30" s="79">
        <v>89.8</v>
      </c>
      <c r="AK30" s="79">
        <v>91</v>
      </c>
      <c r="AL30" s="79">
        <v>92.358275034981375</v>
      </c>
      <c r="AM30" s="79">
        <v>93.3</v>
      </c>
      <c r="AN30" s="107"/>
      <c r="AO30" s="168"/>
      <c r="AP30" s="107"/>
    </row>
    <row r="31" spans="1:42" ht="15.6" customHeight="1" x14ac:dyDescent="0.2">
      <c r="A31" s="113" t="s">
        <v>85</v>
      </c>
      <c r="B31" s="73">
        <f t="shared" ref="B31:AA31" si="9">(B8/B19)*100</f>
        <v>0</v>
      </c>
      <c r="C31" s="73">
        <f t="shared" si="9"/>
        <v>0</v>
      </c>
      <c r="D31" s="73">
        <f t="shared" si="9"/>
        <v>0</v>
      </c>
      <c r="E31" s="73">
        <f t="shared" si="9"/>
        <v>0</v>
      </c>
      <c r="F31" s="73">
        <f t="shared" si="9"/>
        <v>0</v>
      </c>
      <c r="G31" s="73">
        <f t="shared" si="9"/>
        <v>0</v>
      </c>
      <c r="H31" s="73">
        <f t="shared" si="9"/>
        <v>0</v>
      </c>
      <c r="I31" s="73">
        <f t="shared" si="9"/>
        <v>0</v>
      </c>
      <c r="J31" s="73">
        <f t="shared" si="9"/>
        <v>0</v>
      </c>
      <c r="K31" s="73">
        <f t="shared" si="9"/>
        <v>0.23578726748755566</v>
      </c>
      <c r="L31" s="73">
        <f t="shared" si="9"/>
        <v>0.25178346621905162</v>
      </c>
      <c r="M31" s="73">
        <f t="shared" si="9"/>
        <v>0.23825281270681672</v>
      </c>
      <c r="N31" s="73">
        <f t="shared" si="9"/>
        <v>0.21423470602237563</v>
      </c>
      <c r="O31" s="73">
        <f t="shared" si="9"/>
        <v>0.21587910769968818</v>
      </c>
      <c r="P31" s="73">
        <f t="shared" si="9"/>
        <v>0.23240800516462234</v>
      </c>
      <c r="Q31" s="73">
        <f t="shared" si="9"/>
        <v>0.22965042102577188</v>
      </c>
      <c r="R31" s="73">
        <f t="shared" si="9"/>
        <v>0.26047319296722382</v>
      </c>
      <c r="S31" s="79">
        <f t="shared" si="9"/>
        <v>0.26538886841135279</v>
      </c>
      <c r="T31" s="79">
        <f t="shared" si="9"/>
        <v>2.4879924377084679</v>
      </c>
      <c r="U31" s="79">
        <f t="shared" si="9"/>
        <v>4.9809510371102013</v>
      </c>
      <c r="V31" s="79">
        <f t="shared" si="9"/>
        <v>6.7084070324944678</v>
      </c>
      <c r="W31" s="79">
        <f t="shared" si="9"/>
        <v>8.9606343958416588</v>
      </c>
      <c r="X31" s="79">
        <f t="shared" si="9"/>
        <v>8.5198157350145411</v>
      </c>
      <c r="Y31" s="79">
        <f t="shared" si="9"/>
        <v>9.4684317246574423</v>
      </c>
      <c r="Z31" s="79">
        <f t="shared" si="9"/>
        <v>10.255525793202249</v>
      </c>
      <c r="AA31" s="79">
        <f t="shared" si="9"/>
        <v>9.6194878298491009</v>
      </c>
      <c r="AB31" s="79">
        <f t="shared" ref="AB31" si="10">(AB8/AB19)*100</f>
        <v>9.7005619308730058</v>
      </c>
      <c r="AC31" s="79">
        <f>(AC8/AC19)*100</f>
        <v>10.687438330691636</v>
      </c>
      <c r="AD31" s="79">
        <f t="shared" si="5"/>
        <v>8.3327128948628406</v>
      </c>
      <c r="AE31" s="79">
        <f t="shared" si="6"/>
        <v>7.4438643820786368</v>
      </c>
      <c r="AF31" s="79">
        <f t="shared" si="7"/>
        <v>7.6854385448745841</v>
      </c>
      <c r="AG31" s="79">
        <f t="shared" si="8"/>
        <v>8.8302498710105404</v>
      </c>
      <c r="AH31" s="79">
        <v>7.1323607709509105</v>
      </c>
      <c r="AI31" s="79">
        <v>6.7949629619884444</v>
      </c>
      <c r="AJ31" s="79">
        <v>6.7</v>
      </c>
      <c r="AK31" s="79">
        <v>5.8</v>
      </c>
      <c r="AL31" s="79">
        <v>5.0999999999999996</v>
      </c>
      <c r="AM31" s="79">
        <v>4.5</v>
      </c>
      <c r="AO31" s="168"/>
    </row>
    <row r="32" spans="1:42" ht="15.6" customHeight="1" x14ac:dyDescent="0.2">
      <c r="A32" s="113" t="s">
        <v>83</v>
      </c>
      <c r="B32" s="73">
        <f t="shared" ref="B32:AA32" si="11">(B9/B19)*100</f>
        <v>36.360473208072371</v>
      </c>
      <c r="C32" s="73">
        <f t="shared" si="11"/>
        <v>31.954683660294059</v>
      </c>
      <c r="D32" s="73">
        <f t="shared" si="11"/>
        <v>29.39018067243649</v>
      </c>
      <c r="E32" s="73">
        <f t="shared" si="11"/>
        <v>28.649004442981727</v>
      </c>
      <c r="F32" s="73">
        <f t="shared" si="11"/>
        <v>27.689714858340164</v>
      </c>
      <c r="G32" s="73">
        <f t="shared" si="11"/>
        <v>23.096010689062805</v>
      </c>
      <c r="H32" s="73">
        <f t="shared" si="11"/>
        <v>16.287454323995124</v>
      </c>
      <c r="I32" s="73">
        <f t="shared" si="11"/>
        <v>13.226957799706069</v>
      </c>
      <c r="J32" s="73">
        <f t="shared" si="11"/>
        <v>9.5271098789785142</v>
      </c>
      <c r="K32" s="73">
        <f t="shared" si="11"/>
        <v>7.9250720461095092</v>
      </c>
      <c r="L32" s="73">
        <f t="shared" si="11"/>
        <v>6.9520212617149246</v>
      </c>
      <c r="M32" s="73">
        <f t="shared" si="11"/>
        <v>4.3084050297816017</v>
      </c>
      <c r="N32" s="73">
        <f t="shared" si="11"/>
        <v>7.9445370149964294</v>
      </c>
      <c r="O32" s="73">
        <f t="shared" si="11"/>
        <v>7.5557687694890863</v>
      </c>
      <c r="P32" s="73">
        <f t="shared" si="11"/>
        <v>7.9083279535183983</v>
      </c>
      <c r="Q32" s="73">
        <f t="shared" si="11"/>
        <v>7.680530747639704</v>
      </c>
      <c r="R32" s="73">
        <f t="shared" si="11"/>
        <v>8.0517943130019543</v>
      </c>
      <c r="S32" s="79">
        <f t="shared" si="11"/>
        <v>8.2037485587910055</v>
      </c>
      <c r="T32" s="79">
        <f t="shared" si="11"/>
        <v>7.6789890052730483</v>
      </c>
      <c r="U32" s="79">
        <f t="shared" si="11"/>
        <v>7.0551714406660082</v>
      </c>
      <c r="V32" s="79">
        <f t="shared" si="11"/>
        <v>6.5130165364023958</v>
      </c>
      <c r="W32" s="79">
        <f t="shared" si="11"/>
        <v>7.3028805182083598</v>
      </c>
      <c r="X32" s="79">
        <f t="shared" si="11"/>
        <v>6.4987152822383987</v>
      </c>
      <c r="Y32" s="79">
        <f t="shared" si="11"/>
        <v>5.7073126730906827</v>
      </c>
      <c r="Z32" s="79">
        <f t="shared" si="11"/>
        <v>6.5155818254143893</v>
      </c>
      <c r="AA32" s="79">
        <f t="shared" si="11"/>
        <v>4.697015541918506</v>
      </c>
      <c r="AB32" s="79">
        <f t="shared" ref="AB32" si="12">(AB9/AB19)*100</f>
        <v>4.5996026225097228</v>
      </c>
      <c r="AC32" s="79">
        <f>(AC9/AC19)*100</f>
        <v>4.4829858769679678</v>
      </c>
      <c r="AD32" s="79">
        <f t="shared" si="5"/>
        <v>3.0873334178817493</v>
      </c>
      <c r="AE32" s="79">
        <f t="shared" si="6"/>
        <v>2.7858773885024837</v>
      </c>
      <c r="AF32" s="79">
        <f t="shared" si="7"/>
        <v>2.5549995162481998</v>
      </c>
      <c r="AG32" s="79">
        <f t="shared" si="8"/>
        <v>2.4569420898749419</v>
      </c>
      <c r="AH32" s="79">
        <v>0</v>
      </c>
      <c r="AI32" s="79">
        <v>0</v>
      </c>
      <c r="AJ32" s="79">
        <v>0</v>
      </c>
      <c r="AK32" s="79">
        <v>0</v>
      </c>
      <c r="AL32" s="79">
        <v>0</v>
      </c>
      <c r="AM32" s="79">
        <v>0</v>
      </c>
      <c r="AO32" s="168"/>
    </row>
    <row r="33" spans="1:41" ht="15.6" customHeight="1" x14ac:dyDescent="0.2">
      <c r="A33" s="113" t="s">
        <v>84</v>
      </c>
      <c r="B33" s="73">
        <f t="shared" ref="B33:AA33" si="13">(B10/B19)*100</f>
        <v>0</v>
      </c>
      <c r="C33" s="73">
        <f t="shared" si="13"/>
        <v>0</v>
      </c>
      <c r="D33" s="73">
        <f t="shared" si="13"/>
        <v>0</v>
      </c>
      <c r="E33" s="73">
        <f t="shared" si="13"/>
        <v>0</v>
      </c>
      <c r="F33" s="73">
        <f t="shared" si="13"/>
        <v>0</v>
      </c>
      <c r="G33" s="73">
        <f t="shared" si="13"/>
        <v>0</v>
      </c>
      <c r="H33" s="73">
        <f t="shared" si="13"/>
        <v>0</v>
      </c>
      <c r="I33" s="73">
        <f t="shared" si="13"/>
        <v>0</v>
      </c>
      <c r="J33" s="73">
        <f t="shared" si="13"/>
        <v>0</v>
      </c>
      <c r="K33" s="73">
        <f t="shared" si="13"/>
        <v>0</v>
      </c>
      <c r="L33" s="73">
        <f t="shared" si="13"/>
        <v>0</v>
      </c>
      <c r="M33" s="73">
        <f t="shared" si="13"/>
        <v>0</v>
      </c>
      <c r="N33" s="73">
        <f t="shared" si="13"/>
        <v>0</v>
      </c>
      <c r="O33" s="73">
        <f t="shared" si="13"/>
        <v>0</v>
      </c>
      <c r="P33" s="73">
        <f t="shared" si="13"/>
        <v>0</v>
      </c>
      <c r="Q33" s="73">
        <f t="shared" si="13"/>
        <v>0</v>
      </c>
      <c r="R33" s="73">
        <f t="shared" si="13"/>
        <v>0</v>
      </c>
      <c r="S33" s="79">
        <f t="shared" si="13"/>
        <v>0</v>
      </c>
      <c r="T33" s="79">
        <f t="shared" si="13"/>
        <v>0</v>
      </c>
      <c r="U33" s="79">
        <f t="shared" si="13"/>
        <v>0</v>
      </c>
      <c r="V33" s="79">
        <f t="shared" si="13"/>
        <v>0.89869860305802596</v>
      </c>
      <c r="W33" s="79">
        <f t="shared" si="13"/>
        <v>4.3963340719614328</v>
      </c>
      <c r="X33" s="79">
        <f t="shared" si="13"/>
        <v>3.9317227457542314</v>
      </c>
      <c r="Y33" s="79">
        <f t="shared" si="13"/>
        <v>3.1618512208922382</v>
      </c>
      <c r="Z33" s="79">
        <f t="shared" si="13"/>
        <v>3.4793206947712831</v>
      </c>
      <c r="AA33" s="79">
        <f t="shared" si="13"/>
        <v>2.1559301337405943</v>
      </c>
      <c r="AB33" s="79">
        <f t="shared" ref="AB33" si="14">(AB10/AB19)*100</f>
        <v>1.7708470096662432</v>
      </c>
      <c r="AC33" s="79">
        <f>(AC10/AC19)*100</f>
        <v>1.0803995963492803</v>
      </c>
      <c r="AD33" s="79">
        <f t="shared" si="5"/>
        <v>0.51558468078625208</v>
      </c>
      <c r="AE33" s="79">
        <f t="shared" si="6"/>
        <v>0.28973124840425835</v>
      </c>
      <c r="AF33" s="79">
        <f t="shared" si="7"/>
        <v>0</v>
      </c>
      <c r="AG33" s="79">
        <f t="shared" si="8"/>
        <v>0</v>
      </c>
      <c r="AH33" s="79">
        <v>8.9447343200937071E-2</v>
      </c>
      <c r="AI33" s="79">
        <v>8.7549355718333777E-2</v>
      </c>
      <c r="AJ33" s="79">
        <v>8.7260187670167702E-2</v>
      </c>
      <c r="AK33" s="79">
        <v>8.133241036236448E-2</v>
      </c>
      <c r="AL33" s="79">
        <v>7.5778963938250177E-2</v>
      </c>
      <c r="AM33" s="79">
        <v>7.5778963938250177E-2</v>
      </c>
      <c r="AO33" s="168"/>
    </row>
    <row r="34" spans="1:41" ht="15.6" customHeight="1" x14ac:dyDescent="0.2">
      <c r="A34" s="113" t="s">
        <v>86</v>
      </c>
      <c r="B34" s="73">
        <f t="shared" ref="B34:AA34" si="15">(B11/B19)*100</f>
        <v>4.7370513967591208</v>
      </c>
      <c r="C34" s="73">
        <f t="shared" si="15"/>
        <v>2.3782748136115623</v>
      </c>
      <c r="D34" s="73">
        <f t="shared" si="15"/>
        <v>2.7041040162724848</v>
      </c>
      <c r="E34" s="73">
        <f t="shared" si="15"/>
        <v>2.7110416323844002</v>
      </c>
      <c r="F34" s="73">
        <f t="shared" si="15"/>
        <v>2.4961282681971393</v>
      </c>
      <c r="G34" s="73">
        <f t="shared" si="15"/>
        <v>2.5863714449322397</v>
      </c>
      <c r="H34" s="73">
        <f t="shared" si="15"/>
        <v>2.6650426309378803</v>
      </c>
      <c r="I34" s="73">
        <f t="shared" si="15"/>
        <v>2.8868360277136262</v>
      </c>
      <c r="J34" s="73">
        <f t="shared" si="15"/>
        <v>3.1934744362104812</v>
      </c>
      <c r="K34" s="73">
        <f t="shared" si="15"/>
        <v>3.6678019386953102</v>
      </c>
      <c r="L34" s="73">
        <f t="shared" si="15"/>
        <v>3.9026437263952998</v>
      </c>
      <c r="M34" s="73">
        <f t="shared" si="15"/>
        <v>3.5737921906022505</v>
      </c>
      <c r="N34" s="73">
        <f t="shared" si="15"/>
        <v>2.9576291359200191</v>
      </c>
      <c r="O34" s="73">
        <f t="shared" si="15"/>
        <v>2.9023746701846966</v>
      </c>
      <c r="P34" s="73">
        <f t="shared" si="15"/>
        <v>3.460296965784377</v>
      </c>
      <c r="Q34" s="73">
        <f t="shared" si="15"/>
        <v>3.2533809645317686</v>
      </c>
      <c r="R34" s="73">
        <f t="shared" si="15"/>
        <v>3.5959771362419515</v>
      </c>
      <c r="S34" s="79">
        <f t="shared" si="15"/>
        <v>3.6638407666789532</v>
      </c>
      <c r="T34" s="79">
        <f t="shared" si="15"/>
        <v>3.5860878654625137</v>
      </c>
      <c r="U34" s="79">
        <f t="shared" si="15"/>
        <v>8.4591505573585444</v>
      </c>
      <c r="V34" s="79">
        <f t="shared" si="15"/>
        <v>13.683847742981433</v>
      </c>
      <c r="W34" s="79">
        <f t="shared" si="15"/>
        <v>17.578033407327524</v>
      </c>
      <c r="X34" s="79">
        <f t="shared" si="15"/>
        <v>17.689502998252923</v>
      </c>
      <c r="Y34" s="79">
        <f t="shared" si="15"/>
        <v>13.828818606898723</v>
      </c>
      <c r="Z34" s="79">
        <f t="shared" si="15"/>
        <v>2.2739380570696217</v>
      </c>
      <c r="AA34" s="79">
        <f t="shared" si="15"/>
        <v>0</v>
      </c>
      <c r="AB34" s="79">
        <f t="shared" ref="AB34" si="16">(AB11/AB19)*100</f>
        <v>0</v>
      </c>
      <c r="AC34" s="79">
        <f>(AC11/AC19)*100</f>
        <v>0</v>
      </c>
      <c r="AD34" s="79">
        <f t="shared" si="5"/>
        <v>0</v>
      </c>
      <c r="AE34" s="79">
        <f t="shared" si="6"/>
        <v>0</v>
      </c>
      <c r="AF34" s="79">
        <f t="shared" si="7"/>
        <v>0</v>
      </c>
      <c r="AG34" s="79">
        <f t="shared" si="8"/>
        <v>0</v>
      </c>
      <c r="AH34" s="79">
        <v>0</v>
      </c>
      <c r="AI34" s="79">
        <v>0</v>
      </c>
      <c r="AJ34" s="79">
        <v>0</v>
      </c>
      <c r="AK34" s="79">
        <v>0</v>
      </c>
      <c r="AL34" s="79">
        <v>0</v>
      </c>
      <c r="AM34" s="79">
        <v>0</v>
      </c>
      <c r="AO34" s="168"/>
    </row>
    <row r="35" spans="1:41" ht="15.6" customHeight="1" x14ac:dyDescent="0.2">
      <c r="A35" s="113" t="s">
        <v>87</v>
      </c>
      <c r="B35" s="73">
        <f t="shared" ref="B35:AA35" si="17">(B12/B19)*100</f>
        <v>0</v>
      </c>
      <c r="C35" s="73">
        <f t="shared" si="17"/>
        <v>0</v>
      </c>
      <c r="D35" s="73">
        <f t="shared" si="17"/>
        <v>0</v>
      </c>
      <c r="E35" s="73">
        <f t="shared" si="17"/>
        <v>0</v>
      </c>
      <c r="F35" s="73">
        <f t="shared" si="17"/>
        <v>0</v>
      </c>
      <c r="G35" s="73">
        <f t="shared" si="17"/>
        <v>0.28583699179232702</v>
      </c>
      <c r="H35" s="73">
        <f t="shared" si="17"/>
        <v>0.46723507917174184</v>
      </c>
      <c r="I35" s="73">
        <f t="shared" si="17"/>
        <v>0.69231576737350431</v>
      </c>
      <c r="J35" s="73">
        <f t="shared" si="17"/>
        <v>0.89513248387268762</v>
      </c>
      <c r="K35" s="73">
        <f t="shared" si="17"/>
        <v>1.335472884464239</v>
      </c>
      <c r="L35" s="73">
        <f t="shared" si="17"/>
        <v>1.520492376556162</v>
      </c>
      <c r="M35" s="73">
        <f t="shared" si="17"/>
        <v>1.5181998676373269</v>
      </c>
      <c r="N35" s="73">
        <f t="shared" si="17"/>
        <v>1.4365627231611522</v>
      </c>
      <c r="O35" s="73">
        <f t="shared" si="17"/>
        <v>1.4188054689373955</v>
      </c>
      <c r="P35" s="73">
        <f t="shared" si="17"/>
        <v>1.4958037443511945</v>
      </c>
      <c r="Q35" s="73">
        <f t="shared" si="17"/>
        <v>1.4448838989538149</v>
      </c>
      <c r="R35" s="73">
        <f t="shared" si="17"/>
        <v>1.5990159901599017</v>
      </c>
      <c r="S35" s="79">
        <f t="shared" si="17"/>
        <v>1.1647622558053814</v>
      </c>
      <c r="T35" s="79">
        <f t="shared" si="17"/>
        <v>0.6911090104745744</v>
      </c>
      <c r="U35" s="79">
        <f t="shared" si="17"/>
        <v>0.57146888669394658</v>
      </c>
      <c r="V35" s="79">
        <f t="shared" si="17"/>
        <v>0.46242417408457009</v>
      </c>
      <c r="W35" s="79">
        <f t="shared" si="17"/>
        <v>0.47468723368354337</v>
      </c>
      <c r="X35" s="79">
        <f t="shared" si="17"/>
        <v>0.40292034749878081</v>
      </c>
      <c r="Y35" s="79">
        <f t="shared" si="17"/>
        <v>0.33673144771235025</v>
      </c>
      <c r="Z35" s="79">
        <f t="shared" si="17"/>
        <v>0.37138816404862013</v>
      </c>
      <c r="AA35" s="79">
        <f t="shared" si="17"/>
        <v>1.7895629214709508</v>
      </c>
      <c r="AB35" s="79">
        <f t="shared" ref="AB35" si="18">(AB12/AB19)*100</f>
        <v>2.2722036955198028</v>
      </c>
      <c r="AC35" s="79">
        <f>(AC12/AC19)*100</f>
        <v>2.0307926022664895</v>
      </c>
      <c r="AD35" s="79">
        <f t="shared" si="5"/>
        <v>1.3213787028533885</v>
      </c>
      <c r="AE35" s="79">
        <f t="shared" si="6"/>
        <v>1.0753486719619589</v>
      </c>
      <c r="AF35" s="79">
        <f t="shared" si="7"/>
        <v>2.1027646018722681</v>
      </c>
      <c r="AG35" s="79">
        <f t="shared" si="8"/>
        <v>2.5085378737623154</v>
      </c>
      <c r="AH35" s="79">
        <v>2.7899052284101797</v>
      </c>
      <c r="AI35" s="79">
        <v>3.4661179871034156</v>
      </c>
      <c r="AJ35" s="79">
        <v>3.3985928363283588</v>
      </c>
      <c r="AK35" s="79">
        <v>3.1158760325338464</v>
      </c>
      <c r="AL35" s="79">
        <v>2.4592137184725789</v>
      </c>
      <c r="AM35" s="79">
        <v>2.1</v>
      </c>
      <c r="AO35" s="168"/>
    </row>
    <row r="36" spans="1:41" ht="15.6" customHeight="1" x14ac:dyDescent="0.2">
      <c r="A36" s="113" t="s">
        <v>100</v>
      </c>
      <c r="B36" s="73">
        <f t="shared" ref="B36:S36" si="19">(B13/B19)*100</f>
        <v>0</v>
      </c>
      <c r="C36" s="73">
        <f t="shared" si="19"/>
        <v>0.27489691365737845</v>
      </c>
      <c r="D36" s="73">
        <f t="shared" si="19"/>
        <v>0.26323136441590556</v>
      </c>
      <c r="E36" s="73">
        <f t="shared" si="19"/>
        <v>0.2715155504360704</v>
      </c>
      <c r="F36" s="73">
        <f t="shared" si="19"/>
        <v>0.27329871549603713</v>
      </c>
      <c r="G36" s="73">
        <f t="shared" si="19"/>
        <v>0.27677037602595922</v>
      </c>
      <c r="H36" s="73">
        <f t="shared" si="19"/>
        <v>0</v>
      </c>
      <c r="I36" s="73">
        <f t="shared" si="19"/>
        <v>0</v>
      </c>
      <c r="J36" s="73">
        <f t="shared" si="19"/>
        <v>0</v>
      </c>
      <c r="K36" s="73">
        <f t="shared" si="19"/>
        <v>0</v>
      </c>
      <c r="L36" s="73">
        <f t="shared" si="19"/>
        <v>0</v>
      </c>
      <c r="M36" s="73">
        <f t="shared" si="19"/>
        <v>0</v>
      </c>
      <c r="N36" s="73">
        <f t="shared" si="19"/>
        <v>0</v>
      </c>
      <c r="O36" s="73">
        <f t="shared" si="19"/>
        <v>0</v>
      </c>
      <c r="P36" s="73">
        <f t="shared" si="19"/>
        <v>0</v>
      </c>
      <c r="Q36" s="73">
        <f t="shared" si="19"/>
        <v>0</v>
      </c>
      <c r="R36" s="73">
        <f t="shared" si="19"/>
        <v>0</v>
      </c>
      <c r="S36" s="79">
        <f t="shared" si="19"/>
        <v>0</v>
      </c>
      <c r="T36" s="79">
        <v>0</v>
      </c>
      <c r="U36" s="79">
        <v>0</v>
      </c>
      <c r="V36" s="79">
        <v>0</v>
      </c>
      <c r="W36" s="79">
        <v>0</v>
      </c>
      <c r="X36" s="79">
        <v>0</v>
      </c>
      <c r="Y36" s="79">
        <v>0</v>
      </c>
      <c r="Z36" s="79">
        <v>0</v>
      </c>
      <c r="AA36" s="79">
        <v>0</v>
      </c>
      <c r="AB36" s="79">
        <v>0</v>
      </c>
      <c r="AC36" s="79">
        <v>0</v>
      </c>
      <c r="AD36" s="79">
        <f t="shared" si="5"/>
        <v>0</v>
      </c>
      <c r="AE36" s="79">
        <f t="shared" si="6"/>
        <v>0</v>
      </c>
      <c r="AF36" s="79">
        <f t="shared" si="7"/>
        <v>0</v>
      </c>
      <c r="AG36" s="79">
        <f t="shared" si="8"/>
        <v>0</v>
      </c>
      <c r="AH36" s="79">
        <v>0</v>
      </c>
      <c r="AI36" s="79">
        <v>0</v>
      </c>
      <c r="AJ36" s="79">
        <v>0</v>
      </c>
      <c r="AK36" s="79">
        <v>0</v>
      </c>
      <c r="AL36" s="79">
        <v>0</v>
      </c>
      <c r="AM36" s="79">
        <v>0</v>
      </c>
      <c r="AO36" s="168"/>
    </row>
    <row r="37" spans="1:41" ht="15.6" customHeight="1" x14ac:dyDescent="0.2">
      <c r="A37" s="113" t="s">
        <v>101</v>
      </c>
      <c r="B37" s="73">
        <f t="shared" ref="B37:S37" si="20">(B14/B19)*100</f>
        <v>3.6882393876130828</v>
      </c>
      <c r="C37" s="73">
        <f t="shared" si="20"/>
        <v>3.0197009454787787</v>
      </c>
      <c r="D37" s="73">
        <f t="shared" si="20"/>
        <v>7.1790372113428799E-2</v>
      </c>
      <c r="E37" s="73">
        <f t="shared" si="20"/>
        <v>1.2341615928912291E-2</v>
      </c>
      <c r="F37" s="73">
        <f t="shared" si="20"/>
        <v>0.10931948619841486</v>
      </c>
      <c r="G37" s="73">
        <f t="shared" si="20"/>
        <v>0.10975376980339761</v>
      </c>
      <c r="H37" s="73">
        <f t="shared" si="20"/>
        <v>0.13154689403166867</v>
      </c>
      <c r="I37" s="73">
        <f t="shared" si="20"/>
        <v>0.152214990552173</v>
      </c>
      <c r="J37" s="73">
        <f t="shared" si="20"/>
        <v>0.12795223116703097</v>
      </c>
      <c r="K37" s="73">
        <f t="shared" si="20"/>
        <v>0.13099292638197535</v>
      </c>
      <c r="L37" s="73">
        <f t="shared" si="20"/>
        <v>0.13987970345502865</v>
      </c>
      <c r="M37" s="73">
        <f t="shared" si="20"/>
        <v>0.11250827266710789</v>
      </c>
      <c r="N37" s="73">
        <f t="shared" si="20"/>
        <v>0.10116638895501071</v>
      </c>
      <c r="O37" s="73">
        <f t="shared" si="20"/>
        <v>0.1019429119692972</v>
      </c>
      <c r="P37" s="73">
        <f t="shared" si="20"/>
        <v>0.12911555842479017</v>
      </c>
      <c r="Q37" s="73">
        <f t="shared" si="20"/>
        <v>0.12758356723653994</v>
      </c>
      <c r="R37" s="73">
        <f t="shared" si="20"/>
        <v>0</v>
      </c>
      <c r="S37" s="79">
        <f t="shared" si="20"/>
        <v>0</v>
      </c>
      <c r="T37" s="79">
        <v>0</v>
      </c>
      <c r="U37" s="79">
        <v>0</v>
      </c>
      <c r="V37" s="79">
        <v>0</v>
      </c>
      <c r="W37" s="79">
        <v>0</v>
      </c>
      <c r="X37" s="79">
        <v>0</v>
      </c>
      <c r="Y37" s="79">
        <v>0</v>
      </c>
      <c r="Z37" s="79">
        <v>0</v>
      </c>
      <c r="AA37" s="79">
        <v>0</v>
      </c>
      <c r="AB37" s="79">
        <v>0</v>
      </c>
      <c r="AC37" s="79">
        <v>0</v>
      </c>
      <c r="AD37" s="79">
        <f t="shared" si="5"/>
        <v>0</v>
      </c>
      <c r="AE37" s="79">
        <f t="shared" si="6"/>
        <v>0</v>
      </c>
      <c r="AF37" s="79">
        <f t="shared" si="7"/>
        <v>0</v>
      </c>
      <c r="AG37" s="79">
        <f t="shared" si="8"/>
        <v>0</v>
      </c>
      <c r="AH37" s="79">
        <v>0</v>
      </c>
      <c r="AI37" s="79">
        <v>0</v>
      </c>
      <c r="AJ37" s="79">
        <v>0</v>
      </c>
      <c r="AK37" s="79">
        <v>0</v>
      </c>
      <c r="AL37" s="79">
        <v>0</v>
      </c>
      <c r="AM37" s="79">
        <v>0</v>
      </c>
      <c r="AO37" s="168"/>
    </row>
    <row r="38" spans="1:41" ht="15.6" customHeight="1" x14ac:dyDescent="0.2">
      <c r="A38" s="113" t="s">
        <v>102</v>
      </c>
      <c r="B38" s="73">
        <f t="shared" ref="B38:S38" si="21">(B15/B19)*100</f>
        <v>3.0470225668555515</v>
      </c>
      <c r="C38" s="73">
        <f t="shared" si="21"/>
        <v>2.6906576700404012</v>
      </c>
      <c r="D38" s="73">
        <f t="shared" si="21"/>
        <v>2.8955450085749614</v>
      </c>
      <c r="E38" s="73">
        <f t="shared" si="21"/>
        <v>2.3901596182326803</v>
      </c>
      <c r="F38" s="73">
        <f t="shared" si="21"/>
        <v>2.3503689532659195</v>
      </c>
      <c r="G38" s="73">
        <f t="shared" si="21"/>
        <v>2.1807596869631616</v>
      </c>
      <c r="H38" s="73">
        <f t="shared" si="21"/>
        <v>2.3434835566382457</v>
      </c>
      <c r="I38" s="73">
        <f t="shared" si="21"/>
        <v>2.356707957169851</v>
      </c>
      <c r="J38" s="73">
        <f t="shared" si="21"/>
        <v>1.6687103481366954</v>
      </c>
      <c r="K38" s="73">
        <f t="shared" si="21"/>
        <v>1.1330888132040868</v>
      </c>
      <c r="L38" s="73">
        <f t="shared" si="21"/>
        <v>0.79032032452091194</v>
      </c>
      <c r="M38" s="73">
        <f t="shared" si="21"/>
        <v>0.185307743216413</v>
      </c>
      <c r="N38" s="73">
        <f t="shared" si="21"/>
        <v>0</v>
      </c>
      <c r="O38" s="73">
        <f t="shared" si="21"/>
        <v>0</v>
      </c>
      <c r="P38" s="73">
        <f t="shared" si="21"/>
        <v>0</v>
      </c>
      <c r="Q38" s="73">
        <f t="shared" si="21"/>
        <v>0</v>
      </c>
      <c r="R38" s="73">
        <f t="shared" si="21"/>
        <v>0</v>
      </c>
      <c r="S38" s="79">
        <f t="shared" si="21"/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  <c r="Y38" s="79">
        <v>0</v>
      </c>
      <c r="Z38" s="79">
        <v>0</v>
      </c>
      <c r="AA38" s="79">
        <v>0</v>
      </c>
      <c r="AB38" s="79">
        <v>0</v>
      </c>
      <c r="AC38" s="79">
        <v>0</v>
      </c>
      <c r="AD38" s="79">
        <f t="shared" si="5"/>
        <v>0</v>
      </c>
      <c r="AE38" s="79">
        <f t="shared" si="6"/>
        <v>0</v>
      </c>
      <c r="AF38" s="79">
        <f t="shared" si="7"/>
        <v>0</v>
      </c>
      <c r="AG38" s="79">
        <f t="shared" si="8"/>
        <v>0</v>
      </c>
      <c r="AH38" s="79">
        <v>0</v>
      </c>
      <c r="AI38" s="79">
        <v>0</v>
      </c>
      <c r="AJ38" s="79">
        <v>0</v>
      </c>
      <c r="AK38" s="79">
        <v>0</v>
      </c>
      <c r="AL38" s="79">
        <v>0</v>
      </c>
      <c r="AM38" s="79">
        <v>0</v>
      </c>
      <c r="AO38" s="168"/>
    </row>
    <row r="39" spans="1:41" ht="15.6" customHeight="1" x14ac:dyDescent="0.2">
      <c r="A39" s="113" t="s">
        <v>103</v>
      </c>
      <c r="B39" s="73">
        <f t="shared" ref="B39:S39" si="22">(B16/B19)*100</f>
        <v>5.1993239884680378</v>
      </c>
      <c r="C39" s="73">
        <f t="shared" si="22"/>
        <v>4.2983881044608268</v>
      </c>
      <c r="D39" s="73">
        <f t="shared" si="22"/>
        <v>4.1199696885095527</v>
      </c>
      <c r="E39" s="73">
        <f t="shared" si="22"/>
        <v>3.5914102353134769</v>
      </c>
      <c r="F39" s="73">
        <f t="shared" si="22"/>
        <v>3.0791655279220183</v>
      </c>
      <c r="G39" s="73">
        <f t="shared" si="22"/>
        <v>2.5768276388623788</v>
      </c>
      <c r="H39" s="73">
        <f t="shared" si="22"/>
        <v>2.6552984165651639</v>
      </c>
      <c r="I39" s="73">
        <f t="shared" si="22"/>
        <v>2.624396388830569</v>
      </c>
      <c r="J39" s="73">
        <f t="shared" si="22"/>
        <v>1.9512715252972224</v>
      </c>
      <c r="K39" s="73">
        <f t="shared" si="22"/>
        <v>1.578464762902803</v>
      </c>
      <c r="L39" s="73">
        <f t="shared" si="22"/>
        <v>1.2938872569590152</v>
      </c>
      <c r="M39" s="73">
        <f t="shared" si="22"/>
        <v>0.80079417604235625</v>
      </c>
      <c r="N39" s="73">
        <f t="shared" si="22"/>
        <v>0.55939062128064743</v>
      </c>
      <c r="O39" s="73">
        <f t="shared" si="22"/>
        <v>0.52770448548812676</v>
      </c>
      <c r="P39" s="73">
        <f t="shared" si="22"/>
        <v>0.58102001291155581</v>
      </c>
      <c r="Q39" s="73">
        <f t="shared" si="22"/>
        <v>0.51671344730798674</v>
      </c>
      <c r="R39" s="73">
        <f t="shared" si="22"/>
        <v>0</v>
      </c>
      <c r="S39" s="79">
        <f t="shared" si="22"/>
        <v>0</v>
      </c>
      <c r="T39" s="79">
        <v>0</v>
      </c>
      <c r="U39" s="79">
        <v>0</v>
      </c>
      <c r="V39" s="79">
        <v>0</v>
      </c>
      <c r="W39" s="79">
        <v>0</v>
      </c>
      <c r="X39" s="79">
        <v>0</v>
      </c>
      <c r="Y39" s="79">
        <v>0</v>
      </c>
      <c r="Z39" s="79">
        <v>0</v>
      </c>
      <c r="AA39" s="79">
        <v>0</v>
      </c>
      <c r="AB39" s="79">
        <v>0</v>
      </c>
      <c r="AC39" s="79">
        <v>0</v>
      </c>
      <c r="AD39" s="79">
        <f t="shared" si="5"/>
        <v>0</v>
      </c>
      <c r="AE39" s="79">
        <f t="shared" si="6"/>
        <v>0</v>
      </c>
      <c r="AF39" s="79">
        <f t="shared" si="7"/>
        <v>0</v>
      </c>
      <c r="AG39" s="79">
        <f t="shared" si="8"/>
        <v>0</v>
      </c>
      <c r="AH39" s="79">
        <v>0</v>
      </c>
      <c r="AI39" s="79">
        <v>0</v>
      </c>
      <c r="AJ39" s="79">
        <v>0</v>
      </c>
      <c r="AK39" s="79">
        <v>0</v>
      </c>
      <c r="AL39" s="79">
        <v>0</v>
      </c>
      <c r="AM39" s="79">
        <v>0</v>
      </c>
      <c r="AO39" s="168"/>
    </row>
    <row r="40" spans="1:41" ht="15.6" customHeight="1" x14ac:dyDescent="0.2">
      <c r="A40" s="113" t="s">
        <v>104</v>
      </c>
      <c r="B40" s="73">
        <f t="shared" ref="B40:S40" si="23">(B17/B19)*100</f>
        <v>0</v>
      </c>
      <c r="C40" s="73">
        <f t="shared" si="23"/>
        <v>8.5676204756549623</v>
      </c>
      <c r="D40" s="73">
        <f t="shared" si="23"/>
        <v>13.053882662625135</v>
      </c>
      <c r="E40" s="73">
        <f t="shared" si="23"/>
        <v>15.826065492841861</v>
      </c>
      <c r="F40" s="73">
        <f t="shared" si="23"/>
        <v>12.95435911451216</v>
      </c>
      <c r="G40" s="73">
        <f t="shared" si="23"/>
        <v>7.444168734491317</v>
      </c>
      <c r="H40" s="73">
        <f t="shared" si="23"/>
        <v>4.4141291108404372</v>
      </c>
      <c r="I40" s="73">
        <f t="shared" si="23"/>
        <v>2.6296451816082302</v>
      </c>
      <c r="J40" s="73">
        <f t="shared" si="23"/>
        <v>1.3221730553926534</v>
      </c>
      <c r="K40" s="73">
        <f t="shared" si="23"/>
        <v>0.3536809012313335</v>
      </c>
      <c r="L40" s="73">
        <f t="shared" si="23"/>
        <v>8.3927822073017189E-2</v>
      </c>
      <c r="M40" s="73">
        <f t="shared" si="23"/>
        <v>7.279947054930512E-2</v>
      </c>
      <c r="N40" s="73">
        <f t="shared" si="23"/>
        <v>6.5460604617948115E-2</v>
      </c>
      <c r="O40" s="73">
        <f t="shared" si="23"/>
        <v>5.9966418805468942E-2</v>
      </c>
      <c r="P40" s="73">
        <f t="shared" si="23"/>
        <v>7.1013557133634608E-2</v>
      </c>
      <c r="Q40" s="73">
        <f t="shared" si="23"/>
        <v>0</v>
      </c>
      <c r="R40" s="73">
        <f t="shared" si="23"/>
        <v>0</v>
      </c>
      <c r="S40" s="79">
        <f t="shared" si="23"/>
        <v>0</v>
      </c>
      <c r="T40" s="79">
        <v>0</v>
      </c>
      <c r="U40" s="79">
        <v>0</v>
      </c>
      <c r="V40" s="79">
        <v>0</v>
      </c>
      <c r="W40" s="79">
        <v>0</v>
      </c>
      <c r="X40" s="79">
        <v>0</v>
      </c>
      <c r="Y40" s="79">
        <v>0</v>
      </c>
      <c r="Z40" s="79">
        <v>0</v>
      </c>
      <c r="AA40" s="79">
        <v>0</v>
      </c>
      <c r="AB40" s="79">
        <v>0</v>
      </c>
      <c r="AC40" s="79">
        <v>0</v>
      </c>
      <c r="AD40" s="79">
        <f t="shared" si="5"/>
        <v>0</v>
      </c>
      <c r="AE40" s="79">
        <f t="shared" si="6"/>
        <v>0</v>
      </c>
      <c r="AF40" s="79">
        <f t="shared" si="7"/>
        <v>0</v>
      </c>
      <c r="AG40" s="79">
        <f t="shared" si="8"/>
        <v>0</v>
      </c>
      <c r="AH40" s="79">
        <v>0</v>
      </c>
      <c r="AI40" s="79">
        <v>0</v>
      </c>
      <c r="AJ40" s="79">
        <v>0</v>
      </c>
      <c r="AK40" s="79">
        <v>0</v>
      </c>
      <c r="AL40" s="79">
        <v>0</v>
      </c>
      <c r="AM40" s="79">
        <v>0</v>
      </c>
      <c r="AO40" s="168"/>
    </row>
    <row r="41" spans="1:41" ht="15.6" customHeight="1" x14ac:dyDescent="0.2">
      <c r="A41" s="113" t="s">
        <v>105</v>
      </c>
      <c r="B41" s="73">
        <f t="shared" ref="B41:S41" si="24">(B18/B19)*100</f>
        <v>0.77542499254399044</v>
      </c>
      <c r="C41" s="73">
        <f t="shared" si="24"/>
        <v>0.3498687992002999</v>
      </c>
      <c r="D41" s="73">
        <f t="shared" si="24"/>
        <v>1.1087624137518448</v>
      </c>
      <c r="E41" s="73">
        <f t="shared" si="24"/>
        <v>1.1025176896494979</v>
      </c>
      <c r="F41" s="73">
        <f t="shared" si="24"/>
        <v>1.147854605083356</v>
      </c>
      <c r="G41" s="73">
        <f t="shared" si="24"/>
        <v>1.221607176942165</v>
      </c>
      <c r="H41" s="73">
        <f t="shared" si="24"/>
        <v>1.7393422655298414</v>
      </c>
      <c r="I41" s="73">
        <f t="shared" si="24"/>
        <v>1.8895653999580098</v>
      </c>
      <c r="J41" s="73">
        <f t="shared" si="24"/>
        <v>2.1858506157701121</v>
      </c>
      <c r="K41" s="73">
        <f t="shared" si="24"/>
        <v>2.0172910662824206</v>
      </c>
      <c r="L41" s="73">
        <f t="shared" si="24"/>
        <v>2.825570009791579</v>
      </c>
      <c r="M41" s="73">
        <f t="shared" si="24"/>
        <v>1.8199867637326277</v>
      </c>
      <c r="N41" s="73">
        <f t="shared" si="24"/>
        <v>1.1485360628421803</v>
      </c>
      <c r="O41" s="73">
        <f t="shared" si="24"/>
        <v>0.85152314703765897</v>
      </c>
      <c r="P41" s="73">
        <f t="shared" si="24"/>
        <v>0.74887023886378312</v>
      </c>
      <c r="Q41" s="73">
        <f t="shared" si="24"/>
        <v>0.70170961980096969</v>
      </c>
      <c r="R41" s="73">
        <f t="shared" si="24"/>
        <v>0</v>
      </c>
      <c r="S41" s="79">
        <f t="shared" si="24"/>
        <v>0</v>
      </c>
      <c r="T41" s="79">
        <v>0</v>
      </c>
      <c r="U41" s="79">
        <v>0</v>
      </c>
      <c r="V41" s="79">
        <v>0</v>
      </c>
      <c r="W41" s="79">
        <v>0</v>
      </c>
      <c r="X41" s="79">
        <v>0</v>
      </c>
      <c r="Y41" s="79">
        <v>0</v>
      </c>
      <c r="Z41" s="79">
        <v>0</v>
      </c>
      <c r="AA41" s="79">
        <v>0</v>
      </c>
      <c r="AB41" s="79">
        <v>0</v>
      </c>
      <c r="AC41" s="79">
        <v>0</v>
      </c>
      <c r="AD41" s="79">
        <f t="shared" si="5"/>
        <v>0</v>
      </c>
      <c r="AE41" s="79">
        <f t="shared" si="6"/>
        <v>0</v>
      </c>
      <c r="AF41" s="79">
        <f t="shared" si="7"/>
        <v>0</v>
      </c>
      <c r="AG41" s="79">
        <f t="shared" si="8"/>
        <v>0</v>
      </c>
      <c r="AH41" s="79">
        <v>0</v>
      </c>
      <c r="AI41" s="79">
        <v>0</v>
      </c>
      <c r="AJ41" s="79">
        <v>0</v>
      </c>
      <c r="AK41" s="79">
        <v>0</v>
      </c>
      <c r="AL41" s="79">
        <v>0</v>
      </c>
      <c r="AM41" s="79">
        <v>0</v>
      </c>
      <c r="AO41" s="168"/>
    </row>
    <row r="42" spans="1:41" s="122" customFormat="1" ht="19.5" customHeight="1" x14ac:dyDescent="0.25">
      <c r="A42" s="114" t="s">
        <v>95</v>
      </c>
      <c r="B42" s="74">
        <f t="shared" ref="B42:L42" si="25">SUM(B30:B41)</f>
        <v>100</v>
      </c>
      <c r="C42" s="74">
        <f t="shared" si="25"/>
        <v>99.999999999999986</v>
      </c>
      <c r="D42" s="74">
        <f t="shared" si="25"/>
        <v>100.00000000000001</v>
      </c>
      <c r="E42" s="74">
        <f t="shared" si="25"/>
        <v>100.00000000000001</v>
      </c>
      <c r="F42" s="74">
        <f t="shared" si="25"/>
        <v>100</v>
      </c>
      <c r="G42" s="74">
        <f t="shared" si="25"/>
        <v>100.00000000000001</v>
      </c>
      <c r="H42" s="74">
        <f t="shared" si="25"/>
        <v>100</v>
      </c>
      <c r="I42" s="74">
        <f t="shared" si="25"/>
        <v>99.999999999999986</v>
      </c>
      <c r="J42" s="74">
        <f t="shared" si="25"/>
        <v>99.999999999999986</v>
      </c>
      <c r="K42" s="74">
        <f t="shared" si="25"/>
        <v>99.999999999999986</v>
      </c>
      <c r="L42" s="74">
        <f t="shared" si="25"/>
        <v>99.999999999999972</v>
      </c>
      <c r="M42" s="74">
        <f t="shared" ref="M42:AA42" si="26">SUM(M30:M41)</f>
        <v>100.00000000000001</v>
      </c>
      <c r="N42" s="74">
        <f t="shared" si="26"/>
        <v>100.00238038562246</v>
      </c>
      <c r="O42" s="74">
        <f t="shared" si="26"/>
        <v>99.997601343247808</v>
      </c>
      <c r="P42" s="74">
        <f t="shared" si="26"/>
        <v>99.998063266623646</v>
      </c>
      <c r="Q42" s="74">
        <f t="shared" si="26"/>
        <v>100.00318958918093</v>
      </c>
      <c r="R42" s="74">
        <f t="shared" si="26"/>
        <v>100.00000000000001</v>
      </c>
      <c r="S42" s="80">
        <f t="shared" si="26"/>
        <v>100.00000000000001</v>
      </c>
      <c r="T42" s="80">
        <f t="shared" si="26"/>
        <v>100.00347381567093</v>
      </c>
      <c r="U42" s="80">
        <f t="shared" si="26"/>
        <v>100</v>
      </c>
      <c r="V42" s="80">
        <f t="shared" si="26"/>
        <v>100.00075822095687</v>
      </c>
      <c r="W42" s="80">
        <f t="shared" si="26"/>
        <v>100.00564581634526</v>
      </c>
      <c r="X42" s="80">
        <f t="shared" si="26"/>
        <v>100.00872947836672</v>
      </c>
      <c r="Y42" s="80">
        <f t="shared" si="26"/>
        <v>100.00353265789492</v>
      </c>
      <c r="Z42" s="80">
        <f t="shared" si="26"/>
        <v>100.00114985646006</v>
      </c>
      <c r="AA42" s="80">
        <f t="shared" si="26"/>
        <v>99.999460887444982</v>
      </c>
      <c r="AB42" s="80">
        <f t="shared" ref="AB42:AG42" si="27">SUM(AB30:AB41)</f>
        <v>99.999960615983881</v>
      </c>
      <c r="AC42" s="80">
        <f t="shared" si="27"/>
        <v>100.00196595752448</v>
      </c>
      <c r="AD42" s="80">
        <f t="shared" si="27"/>
        <v>100.00181673860773</v>
      </c>
      <c r="AE42" s="80">
        <f t="shared" si="27"/>
        <v>99.99906886029666</v>
      </c>
      <c r="AF42" s="80">
        <f t="shared" si="27"/>
        <v>100.00012606643827</v>
      </c>
      <c r="AG42" s="80">
        <f t="shared" si="27"/>
        <v>100</v>
      </c>
      <c r="AH42" s="80">
        <f t="shared" ref="AH42" si="28">SUM(AH30:AH41)</f>
        <v>99.999999999999986</v>
      </c>
      <c r="AI42" s="80">
        <v>100</v>
      </c>
      <c r="AJ42" s="80">
        <v>100</v>
      </c>
      <c r="AK42" s="80">
        <v>100</v>
      </c>
      <c r="AL42" s="80">
        <v>100</v>
      </c>
      <c r="AM42" s="80">
        <v>100</v>
      </c>
    </row>
    <row r="43" spans="1:41" ht="16.5" customHeight="1" x14ac:dyDescent="0.2">
      <c r="A43" s="78" t="s">
        <v>132</v>
      </c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123"/>
      <c r="S43" s="123"/>
    </row>
    <row r="44" spans="1:41" ht="20.100000000000001" customHeight="1" x14ac:dyDescent="0.2">
      <c r="A44" s="144" t="s">
        <v>165</v>
      </c>
    </row>
    <row r="47" spans="1:41" x14ac:dyDescent="0.2">
      <c r="P47" s="124"/>
      <c r="Q47" s="124"/>
      <c r="R47" s="124"/>
      <c r="S47" s="125"/>
    </row>
    <row r="49" spans="16:16" x14ac:dyDescent="0.2">
      <c r="P49" s="111"/>
    </row>
  </sheetData>
  <customSheetViews>
    <customSheetView guid="{E49EB051-1896-4E0A-B768-C5B32E1D63AF}">
      <pane xSplit="1" ySplit="6" topLeftCell="B7" activePane="bottomRight" state="frozen"/>
      <selection pane="bottomRight" activeCell="Q25" sqref="Q25"/>
      <pageMargins left="0.7" right="0.7" top="0.75" bottom="0.75" header="0.3" footer="0.3"/>
      <pageSetup paperSize="8" orientation="portrait" r:id="rId1"/>
    </customSheetView>
    <customSheetView guid="{11AB43AC-325D-4C3F-B382-0D9939FA05F1}">
      <pane xSplit="1" ySplit="6" topLeftCell="U10" activePane="bottomRight" state="frozen"/>
      <selection pane="bottomRight" activeCell="AI25" sqref="AI25"/>
      <pageMargins left="0.7" right="0.7" top="0.75" bottom="0.75" header="0.3" footer="0.3"/>
      <pageSetup paperSize="9" orientation="landscape" r:id="rId2"/>
    </customSheetView>
    <customSheetView guid="{722892AD-4C2D-4D50-AF83-995E3A283091}" scale="120">
      <pane xSplit="1" ySplit="6" topLeftCell="M28" activePane="bottomRight" state="frozen"/>
      <selection pane="bottomRight" activeCell="A23" sqref="A23:AA23"/>
      <pageMargins left="0.7" right="0.7" top="0.75" bottom="0.75" header="0.3" footer="0.3"/>
      <pageSetup paperSize="8" orientation="portrait" r:id="rId3"/>
    </customSheetView>
    <customSheetView guid="{4885C1C3-1FAF-4A61-97B8-512E7574E70E}">
      <pane xSplit="1" ySplit="6" topLeftCell="C28" activePane="bottomRight" state="frozen"/>
      <selection pane="bottomRight" activeCell="A2" sqref="A2:AA2"/>
      <pageMargins left="0.7" right="0.7" top="0.75" bottom="0.75" header="0.3" footer="0.3"/>
      <pageSetup paperSize="8" orientation="portrait" r:id="rId4"/>
    </customSheetView>
    <customSheetView guid="{26CA4D98-B6B6-4CEF-BB73-7724D5E16227}" scale="120">
      <pane xSplit="1" ySplit="6" topLeftCell="M28" activePane="bottomRight" state="frozen"/>
      <selection pane="bottomRight" activeCell="A23" sqref="A23:AA23"/>
      <pageMargins left="0.7" right="0.7" top="0.75" bottom="0.75" header="0.3" footer="0.3"/>
      <pageSetup paperSize="8" orientation="portrait" r:id="rId5"/>
    </customSheetView>
    <customSheetView guid="{F75EACA5-0FE1-4F13-BEE4-8919185C7F2B}">
      <pane xSplit="1" ySplit="6" topLeftCell="T25" activePane="bottomRight" state="frozen"/>
      <selection pane="bottomRight" activeCell="Y38" sqref="Y38"/>
      <pageMargins left="0.7" right="0.7" top="0.75" bottom="0.75" header="0.3" footer="0.3"/>
      <pageSetup paperSize="9" orientation="landscape" r:id="rId6"/>
    </customSheetView>
    <customSheetView guid="{3F7F0B76-5C21-4864-BB76-E6591F8333E4}" scale="120">
      <pane xSplit="1" ySplit="6" topLeftCell="W13" activePane="bottomRight" state="frozen"/>
      <selection pane="bottomRight" activeCell="A23" sqref="A23:AA23"/>
      <pageMargins left="0.7" right="0.7" top="0.75" bottom="0.75" header="0.3" footer="0.3"/>
      <pageSetup paperSize="8" orientation="portrait" r:id="rId7"/>
    </customSheetView>
  </customSheetViews>
  <pageMargins left="0.7" right="0.7" top="0.75" bottom="0.75" header="0.3" footer="0.3"/>
  <pageSetup paperSize="8" orientation="portrait" r:id="rId8"/>
  <ignoredErrors>
    <ignoredError sqref="AH42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3"/>
  <sheetViews>
    <sheetView zoomScale="110" zoomScaleNormal="110" workbookViewId="0">
      <pane xSplit="1" ySplit="5" topLeftCell="B36" activePane="bottomRight" state="frozen"/>
      <selection pane="topRight" activeCell="B1" sqref="B1"/>
      <selection pane="bottomLeft" activeCell="A6" sqref="A6"/>
      <selection pane="bottomRight" activeCell="K29" sqref="K29"/>
    </sheetView>
  </sheetViews>
  <sheetFormatPr defaultColWidth="9.42578125" defaultRowHeight="12.75" x14ac:dyDescent="0.2"/>
  <cols>
    <col min="1" max="1" width="13.5703125" style="85" customWidth="1"/>
    <col min="2" max="8" width="16.5703125" style="85" customWidth="1"/>
    <col min="9" max="10" width="13.42578125" style="85" customWidth="1"/>
    <col min="11" max="11" width="25.5703125" style="85" customWidth="1"/>
    <col min="12" max="14" width="15" style="85" customWidth="1"/>
    <col min="15" max="16" width="13.42578125" style="85" customWidth="1"/>
    <col min="17" max="17" width="14" style="85" customWidth="1"/>
    <col min="18" max="16384" width="9.42578125" style="85"/>
  </cols>
  <sheetData>
    <row r="1" spans="1:11" x14ac:dyDescent="0.2">
      <c r="A1" s="306" t="s">
        <v>99</v>
      </c>
      <c r="B1" s="312"/>
      <c r="C1" s="312"/>
      <c r="D1" s="312"/>
      <c r="E1" s="312"/>
      <c r="F1" s="312"/>
      <c r="G1" s="312"/>
      <c r="H1" s="312"/>
      <c r="I1" s="87"/>
      <c r="J1" s="87"/>
      <c r="K1" s="87"/>
    </row>
    <row r="2" spans="1:11" x14ac:dyDescent="0.2">
      <c r="A2" s="306" t="s">
        <v>184</v>
      </c>
      <c r="B2" s="312"/>
      <c r="C2" s="312"/>
      <c r="D2" s="312"/>
      <c r="E2" s="312"/>
      <c r="F2" s="312"/>
      <c r="G2" s="312"/>
      <c r="H2" s="312"/>
      <c r="I2" s="87"/>
      <c r="J2" s="87"/>
      <c r="K2" s="87"/>
    </row>
    <row r="3" spans="1:11" x14ac:dyDescent="0.2">
      <c r="A3" s="306" t="s">
        <v>136</v>
      </c>
      <c r="B3" s="312"/>
      <c r="C3" s="312"/>
      <c r="D3" s="312"/>
      <c r="E3" s="312"/>
      <c r="F3" s="312"/>
      <c r="G3" s="312"/>
      <c r="H3" s="312"/>
      <c r="I3" s="87"/>
      <c r="J3" s="87"/>
      <c r="K3" s="87"/>
    </row>
    <row r="5" spans="1:11" ht="30" customHeight="1" x14ac:dyDescent="0.2">
      <c r="A5" s="61" t="s">
        <v>123</v>
      </c>
      <c r="B5" s="104" t="s">
        <v>89</v>
      </c>
      <c r="C5" s="104" t="s">
        <v>90</v>
      </c>
      <c r="D5" s="104" t="s">
        <v>91</v>
      </c>
      <c r="E5" s="104" t="s">
        <v>92</v>
      </c>
      <c r="F5" s="104" t="s">
        <v>93</v>
      </c>
      <c r="G5" s="104" t="s">
        <v>94</v>
      </c>
      <c r="H5" s="61" t="s">
        <v>95</v>
      </c>
    </row>
    <row r="6" spans="1:11" ht="15" customHeight="1" x14ac:dyDescent="0.2">
      <c r="A6" s="75">
        <v>1988</v>
      </c>
      <c r="B6" s="136">
        <v>109.4</v>
      </c>
      <c r="C6" s="136">
        <v>570.6</v>
      </c>
      <c r="D6" s="136">
        <v>668.9</v>
      </c>
      <c r="E6" s="136">
        <v>654</v>
      </c>
      <c r="F6" s="139">
        <v>0</v>
      </c>
      <c r="G6" s="139">
        <v>8.9</v>
      </c>
      <c r="H6" s="137">
        <f>B6+C6+D6+E6+F6+G6</f>
        <v>2011.8000000000002</v>
      </c>
      <c r="I6" s="105"/>
      <c r="J6" s="105"/>
    </row>
    <row r="7" spans="1:11" ht="15" customHeight="1" x14ac:dyDescent="0.2">
      <c r="A7" s="75">
        <v>1989</v>
      </c>
      <c r="B7" s="138">
        <v>310.3</v>
      </c>
      <c r="C7" s="138">
        <v>392.8</v>
      </c>
      <c r="D7" s="138">
        <v>829.7</v>
      </c>
      <c r="E7" s="138">
        <v>540.29999999999995</v>
      </c>
      <c r="F7" s="140">
        <v>228.6</v>
      </c>
      <c r="G7" s="140">
        <v>99.2</v>
      </c>
      <c r="H7" s="138">
        <f t="shared" ref="H7:H20" si="0">B7+C7+D7+E7+F7+G7</f>
        <v>2400.9</v>
      </c>
      <c r="I7" s="105"/>
      <c r="J7" s="105"/>
    </row>
    <row r="8" spans="1:11" ht="15" customHeight="1" x14ac:dyDescent="0.2">
      <c r="A8" s="75">
        <v>1990</v>
      </c>
      <c r="B8" s="138">
        <v>468.1</v>
      </c>
      <c r="C8" s="138">
        <v>501.1</v>
      </c>
      <c r="D8" s="138">
        <v>821.5</v>
      </c>
      <c r="E8" s="138">
        <v>445</v>
      </c>
      <c r="F8" s="140">
        <v>218.2</v>
      </c>
      <c r="G8" s="140">
        <v>53.4</v>
      </c>
      <c r="H8" s="138">
        <f t="shared" si="0"/>
        <v>2507.2999999999997</v>
      </c>
      <c r="I8" s="105"/>
      <c r="J8" s="105"/>
    </row>
    <row r="9" spans="1:11" ht="15" customHeight="1" x14ac:dyDescent="0.2">
      <c r="A9" s="75">
        <v>1991</v>
      </c>
      <c r="B9" s="138">
        <v>561.9</v>
      </c>
      <c r="C9" s="138">
        <v>491</v>
      </c>
      <c r="D9" s="138">
        <v>718.8</v>
      </c>
      <c r="E9" s="138">
        <v>411.6</v>
      </c>
      <c r="F9" s="140">
        <v>224.5</v>
      </c>
      <c r="G9" s="140">
        <v>23</v>
      </c>
      <c r="H9" s="138">
        <f t="shared" si="0"/>
        <v>2430.8000000000002</v>
      </c>
      <c r="I9" s="106"/>
      <c r="J9" s="106"/>
    </row>
    <row r="10" spans="1:11" ht="15" customHeight="1" x14ac:dyDescent="0.2">
      <c r="A10" s="75">
        <v>1992</v>
      </c>
      <c r="B10" s="138">
        <v>511.8</v>
      </c>
      <c r="C10" s="138">
        <v>456</v>
      </c>
      <c r="D10" s="138">
        <v>661.4</v>
      </c>
      <c r="E10" s="138">
        <v>352.8</v>
      </c>
      <c r="F10" s="140">
        <v>209.6</v>
      </c>
      <c r="G10" s="140">
        <v>3.8</v>
      </c>
      <c r="H10" s="138">
        <f t="shared" si="0"/>
        <v>2195.4</v>
      </c>
      <c r="I10" s="106"/>
      <c r="J10" s="106"/>
    </row>
    <row r="11" spans="1:11" ht="15" customHeight="1" x14ac:dyDescent="0.2">
      <c r="A11" s="75">
        <v>1993</v>
      </c>
      <c r="B11" s="138">
        <v>472.2</v>
      </c>
      <c r="C11" s="138">
        <v>439.9</v>
      </c>
      <c r="D11" s="138">
        <v>615.1</v>
      </c>
      <c r="E11" s="138">
        <v>392.6</v>
      </c>
      <c r="F11" s="140">
        <v>173.6</v>
      </c>
      <c r="G11" s="140">
        <v>2.2000000000000002</v>
      </c>
      <c r="H11" s="138">
        <f t="shared" si="0"/>
        <v>2095.5999999999995</v>
      </c>
      <c r="I11" s="106"/>
      <c r="J11" s="106"/>
    </row>
    <row r="12" spans="1:11" ht="15" customHeight="1" x14ac:dyDescent="0.2">
      <c r="A12" s="75">
        <v>1994</v>
      </c>
      <c r="B12" s="138">
        <v>490.1</v>
      </c>
      <c r="C12" s="138">
        <v>437.8</v>
      </c>
      <c r="D12" s="138">
        <v>520.70000000000005</v>
      </c>
      <c r="E12" s="138">
        <v>472.7</v>
      </c>
      <c r="F12" s="140">
        <v>129.4</v>
      </c>
      <c r="G12" s="140">
        <v>1.8</v>
      </c>
      <c r="H12" s="138">
        <f t="shared" si="0"/>
        <v>2052.5000000000005</v>
      </c>
      <c r="I12" s="106"/>
      <c r="J12" s="106"/>
    </row>
    <row r="13" spans="1:11" ht="15" customHeight="1" x14ac:dyDescent="0.2">
      <c r="A13" s="75">
        <v>1995</v>
      </c>
      <c r="B13" s="138">
        <v>549.79999999999995</v>
      </c>
      <c r="C13" s="138">
        <v>385.3</v>
      </c>
      <c r="D13" s="138">
        <v>417.1</v>
      </c>
      <c r="E13" s="138">
        <v>472.2</v>
      </c>
      <c r="F13" s="140">
        <v>79</v>
      </c>
      <c r="G13" s="140">
        <v>1.8</v>
      </c>
      <c r="H13" s="138">
        <f>B13+C13+D13+E13+F13+G13</f>
        <v>1905.1999999999998</v>
      </c>
      <c r="I13" s="106"/>
      <c r="J13" s="106"/>
    </row>
    <row r="14" spans="1:11" ht="15" customHeight="1" x14ac:dyDescent="0.2">
      <c r="A14" s="75">
        <v>1996</v>
      </c>
      <c r="B14" s="138">
        <v>611</v>
      </c>
      <c r="C14" s="138">
        <v>282.7</v>
      </c>
      <c r="D14" s="138">
        <v>455.6</v>
      </c>
      <c r="E14" s="138">
        <v>477.1</v>
      </c>
      <c r="F14" s="140">
        <v>47.6</v>
      </c>
      <c r="G14" s="140">
        <v>1.7</v>
      </c>
      <c r="H14" s="138">
        <f t="shared" si="0"/>
        <v>1875.7</v>
      </c>
      <c r="I14" s="106"/>
      <c r="J14" s="106"/>
    </row>
    <row r="15" spans="1:11" ht="15" customHeight="1" x14ac:dyDescent="0.2">
      <c r="A15" s="75">
        <v>1997</v>
      </c>
      <c r="B15" s="138">
        <v>584.70000000000005</v>
      </c>
      <c r="C15" s="138">
        <v>194</v>
      </c>
      <c r="D15" s="138">
        <v>394</v>
      </c>
      <c r="E15" s="138">
        <v>325.10000000000002</v>
      </c>
      <c r="F15" s="140">
        <v>27.3</v>
      </c>
      <c r="G15" s="140">
        <v>1.7</v>
      </c>
      <c r="H15" s="138">
        <f t="shared" si="0"/>
        <v>1526.8000000000002</v>
      </c>
      <c r="I15" s="106"/>
      <c r="J15" s="106"/>
    </row>
    <row r="16" spans="1:11" ht="15" customHeight="1" x14ac:dyDescent="0.2">
      <c r="A16" s="75">
        <v>1998</v>
      </c>
      <c r="B16" s="138">
        <v>592.4</v>
      </c>
      <c r="C16" s="138">
        <v>139.1</v>
      </c>
      <c r="D16" s="138">
        <v>350.2</v>
      </c>
      <c r="E16" s="138">
        <v>325.60000000000002</v>
      </c>
      <c r="F16" s="140">
        <v>20.8</v>
      </c>
      <c r="G16" s="140">
        <v>1.7</v>
      </c>
      <c r="H16" s="138">
        <f t="shared" si="0"/>
        <v>1429.8000000000002</v>
      </c>
      <c r="I16" s="106"/>
      <c r="J16" s="106"/>
    </row>
    <row r="17" spans="1:17" ht="15" customHeight="1" x14ac:dyDescent="0.2">
      <c r="A17" s="75">
        <v>1999</v>
      </c>
      <c r="B17" s="138">
        <v>567</v>
      </c>
      <c r="C17" s="138">
        <v>77.5</v>
      </c>
      <c r="D17" s="138">
        <v>529.6</v>
      </c>
      <c r="E17" s="138">
        <v>324.10000000000002</v>
      </c>
      <c r="F17" s="140">
        <v>11.1</v>
      </c>
      <c r="G17" s="140">
        <v>1.7</v>
      </c>
      <c r="H17" s="138">
        <f t="shared" si="0"/>
        <v>1510.9999999999998</v>
      </c>
      <c r="I17" s="106"/>
      <c r="J17" s="106"/>
    </row>
    <row r="18" spans="1:17" ht="15" customHeight="1" x14ac:dyDescent="0.2">
      <c r="A18" s="75">
        <v>2000</v>
      </c>
      <c r="B18" s="138">
        <v>618.70000000000005</v>
      </c>
      <c r="C18" s="138">
        <v>44</v>
      </c>
      <c r="D18" s="138">
        <v>100.5</v>
      </c>
      <c r="E18" s="138">
        <v>915.5</v>
      </c>
      <c r="F18" s="140">
        <v>0</v>
      </c>
      <c r="G18" s="140">
        <v>1.7</v>
      </c>
      <c r="H18" s="138">
        <f>B18+C18+D18+E18+F18+G18</f>
        <v>1680.4</v>
      </c>
      <c r="I18" s="106"/>
      <c r="J18" s="106"/>
      <c r="K18" s="68"/>
      <c r="L18" s="68"/>
      <c r="M18" s="68"/>
    </row>
    <row r="19" spans="1:17" ht="15" customHeight="1" x14ac:dyDescent="0.2">
      <c r="A19" s="75">
        <v>2001</v>
      </c>
      <c r="B19" s="138">
        <v>614.80000000000007</v>
      </c>
      <c r="C19" s="138">
        <v>36.1</v>
      </c>
      <c r="D19" s="138">
        <v>91.9</v>
      </c>
      <c r="E19" s="138">
        <v>923.1</v>
      </c>
      <c r="F19" s="140">
        <v>0</v>
      </c>
      <c r="G19" s="140">
        <v>1.7</v>
      </c>
      <c r="H19" s="138">
        <f>B19+C19+D19+E19+F19+G19</f>
        <v>1667.6000000000001</v>
      </c>
      <c r="I19" s="106"/>
      <c r="J19" s="106"/>
      <c r="K19" s="68"/>
      <c r="L19" s="68"/>
      <c r="M19" s="68"/>
    </row>
    <row r="20" spans="1:17" ht="15" customHeight="1" x14ac:dyDescent="0.2">
      <c r="A20" s="75">
        <v>2002</v>
      </c>
      <c r="B20" s="138">
        <v>587.49999999999989</v>
      </c>
      <c r="C20" s="138">
        <v>31.1</v>
      </c>
      <c r="D20" s="138">
        <v>0.1</v>
      </c>
      <c r="E20" s="138">
        <v>928.6</v>
      </c>
      <c r="F20" s="140">
        <v>0</v>
      </c>
      <c r="G20" s="140">
        <v>1.7</v>
      </c>
      <c r="H20" s="138">
        <f t="shared" si="0"/>
        <v>1549</v>
      </c>
      <c r="I20" s="106"/>
      <c r="J20" s="106"/>
      <c r="K20" s="68"/>
      <c r="L20" s="68"/>
      <c r="M20" s="68"/>
    </row>
    <row r="21" spans="1:17" ht="15" customHeight="1" x14ac:dyDescent="0.2">
      <c r="A21" s="75">
        <v>2003</v>
      </c>
      <c r="B21" s="138">
        <v>628.69999999999993</v>
      </c>
      <c r="C21" s="138">
        <v>23.7</v>
      </c>
      <c r="D21" s="138">
        <v>0.4</v>
      </c>
      <c r="E21" s="138">
        <v>913.1</v>
      </c>
      <c r="F21" s="140">
        <v>0</v>
      </c>
      <c r="G21" s="140">
        <v>1.7</v>
      </c>
      <c r="H21" s="138">
        <f>B21+C21+D21+E21+F21+G21</f>
        <v>1567.6000000000001</v>
      </c>
      <c r="I21" s="106"/>
      <c r="J21" s="106"/>
      <c r="K21" s="68"/>
      <c r="L21" s="68"/>
      <c r="M21" s="68"/>
    </row>
    <row r="22" spans="1:17" ht="15" customHeight="1" x14ac:dyDescent="0.2">
      <c r="A22" s="75">
        <v>2004</v>
      </c>
      <c r="B22" s="138">
        <v>594.50000000000011</v>
      </c>
      <c r="C22" s="138">
        <v>18.3</v>
      </c>
      <c r="D22" s="138">
        <v>2.1</v>
      </c>
      <c r="E22" s="138">
        <v>767.19999999999993</v>
      </c>
      <c r="F22" s="140">
        <v>0</v>
      </c>
      <c r="G22" s="140">
        <v>0</v>
      </c>
      <c r="H22" s="138">
        <f t="shared" ref="H22:H23" si="1">B22+C22+D22+E22+F22+G22</f>
        <v>1382.1</v>
      </c>
      <c r="I22" s="106"/>
      <c r="J22" s="106"/>
      <c r="K22" s="68"/>
      <c r="L22" s="68"/>
      <c r="M22" s="68"/>
    </row>
    <row r="23" spans="1:17" ht="15" customHeight="1" x14ac:dyDescent="0.2">
      <c r="A23" s="75">
        <v>2005</v>
      </c>
      <c r="B23" s="138">
        <v>554.9</v>
      </c>
      <c r="C23" s="138">
        <v>3.59165470000005</v>
      </c>
      <c r="D23" s="138">
        <v>10</v>
      </c>
      <c r="E23" s="138">
        <v>788</v>
      </c>
      <c r="F23" s="140">
        <v>0</v>
      </c>
      <c r="G23" s="140">
        <v>0</v>
      </c>
      <c r="H23" s="138">
        <f t="shared" si="1"/>
        <v>1356.4916547</v>
      </c>
      <c r="I23" s="106"/>
      <c r="J23" s="106"/>
      <c r="K23" s="68"/>
      <c r="L23" s="68"/>
      <c r="M23" s="68"/>
    </row>
    <row r="24" spans="1:17" ht="15" customHeight="1" x14ac:dyDescent="0.25">
      <c r="A24" s="75">
        <v>2006</v>
      </c>
      <c r="B24" s="138">
        <v>484.01433702999992</v>
      </c>
      <c r="C24" s="138">
        <v>32.364311710000003</v>
      </c>
      <c r="D24" s="138">
        <v>9.16887133</v>
      </c>
      <c r="E24" s="138">
        <v>776.70724199999995</v>
      </c>
      <c r="F24" s="140">
        <v>0</v>
      </c>
      <c r="G24" s="140">
        <v>0</v>
      </c>
      <c r="H24" s="138">
        <f>B24+C24+D24+E24+F24+G24</f>
        <v>1302.2547620699997</v>
      </c>
      <c r="I24" s="106"/>
      <c r="J24" s="106"/>
      <c r="K24" s="126"/>
      <c r="L24" s="111"/>
      <c r="M24" s="111"/>
      <c r="N24" s="111"/>
      <c r="O24" s="111"/>
      <c r="P24" s="111"/>
      <c r="Q24" s="111"/>
    </row>
    <row r="25" spans="1:17" ht="15" customHeight="1" x14ac:dyDescent="0.25">
      <c r="A25" s="75">
        <v>2007</v>
      </c>
      <c r="B25" s="138">
        <v>485.73165563000015</v>
      </c>
      <c r="C25" s="138">
        <v>70.599999999999994</v>
      </c>
      <c r="D25" s="138">
        <v>84.3</v>
      </c>
      <c r="E25" s="138">
        <v>776.70724199999995</v>
      </c>
      <c r="F25" s="140">
        <v>0</v>
      </c>
      <c r="G25" s="140">
        <v>0</v>
      </c>
      <c r="H25" s="138">
        <f t="shared" ref="H25:H32" si="2">B25+C25+D25+E25+F25+G25</f>
        <v>1417.33889763</v>
      </c>
      <c r="I25" s="106"/>
      <c r="J25" s="106"/>
      <c r="K25" s="126"/>
      <c r="L25" s="111"/>
      <c r="M25" s="111"/>
      <c r="N25" s="111"/>
      <c r="O25" s="111"/>
      <c r="P25" s="111"/>
      <c r="Q25" s="111"/>
    </row>
    <row r="26" spans="1:17" ht="15" customHeight="1" x14ac:dyDescent="0.25">
      <c r="A26" s="75">
        <v>2008</v>
      </c>
      <c r="B26" s="138">
        <v>468.76918575000008</v>
      </c>
      <c r="C26" s="138">
        <v>103</v>
      </c>
      <c r="D26" s="138">
        <v>186.91425289999998</v>
      </c>
      <c r="E26" s="138">
        <v>776.70724199999995</v>
      </c>
      <c r="F26" s="140">
        <v>0</v>
      </c>
      <c r="G26" s="140">
        <v>0</v>
      </c>
      <c r="H26" s="138">
        <f t="shared" si="2"/>
        <v>1535.3906806499999</v>
      </c>
      <c r="I26" s="106"/>
      <c r="J26" s="106"/>
      <c r="K26" s="126"/>
      <c r="L26" s="111"/>
      <c r="M26" s="111"/>
      <c r="N26" s="111"/>
      <c r="O26" s="111"/>
      <c r="P26" s="68"/>
      <c r="Q26" s="111"/>
    </row>
    <row r="27" spans="1:17" ht="15" customHeight="1" x14ac:dyDescent="0.25">
      <c r="A27" s="75">
        <v>2009</v>
      </c>
      <c r="B27" s="138">
        <v>437.42308060000005</v>
      </c>
      <c r="C27" s="138">
        <v>122.7</v>
      </c>
      <c r="D27" s="138">
        <v>309.2</v>
      </c>
      <c r="E27" s="138">
        <v>500.00000010000002</v>
      </c>
      <c r="F27" s="140">
        <v>0</v>
      </c>
      <c r="G27" s="140">
        <v>0</v>
      </c>
      <c r="H27" s="138">
        <f t="shared" si="2"/>
        <v>1369.3230807000002</v>
      </c>
      <c r="I27" s="106"/>
      <c r="J27" s="106"/>
      <c r="K27" s="126"/>
      <c r="L27" s="111"/>
      <c r="M27" s="111"/>
      <c r="N27" s="111"/>
      <c r="O27" s="111"/>
      <c r="P27" s="111"/>
      <c r="Q27" s="111"/>
    </row>
    <row r="28" spans="1:17" ht="15" customHeight="1" x14ac:dyDescent="0.25">
      <c r="A28" s="75">
        <v>2010</v>
      </c>
      <c r="B28" s="138">
        <v>540.36068683000019</v>
      </c>
      <c r="C28" s="138">
        <v>131.1</v>
      </c>
      <c r="D28" s="138">
        <v>367.3</v>
      </c>
      <c r="E28" s="138">
        <v>500.00000010000002</v>
      </c>
      <c r="F28" s="140">
        <v>0</v>
      </c>
      <c r="G28" s="140">
        <v>0</v>
      </c>
      <c r="H28" s="138">
        <f t="shared" si="2"/>
        <v>1538.7606869300002</v>
      </c>
      <c r="I28" s="106"/>
      <c r="J28" s="106"/>
      <c r="K28" s="126"/>
      <c r="N28" s="111"/>
      <c r="O28" s="111"/>
      <c r="P28" s="111"/>
      <c r="Q28" s="111"/>
    </row>
    <row r="29" spans="1:17" ht="15" customHeight="1" x14ac:dyDescent="0.2">
      <c r="A29" s="75">
        <v>2011</v>
      </c>
      <c r="B29" s="138">
        <v>725.87291716000016</v>
      </c>
      <c r="C29" s="138">
        <v>165.9</v>
      </c>
      <c r="D29" s="138">
        <v>360.4</v>
      </c>
      <c r="E29" s="138">
        <v>500.00000010000002</v>
      </c>
      <c r="F29" s="140">
        <v>0</v>
      </c>
      <c r="G29" s="140">
        <v>0</v>
      </c>
      <c r="H29" s="138">
        <f t="shared" si="2"/>
        <v>1752.1729172600001</v>
      </c>
      <c r="I29" s="106"/>
      <c r="J29" s="106"/>
      <c r="K29" s="111"/>
      <c r="L29" s="111"/>
      <c r="M29" s="111"/>
      <c r="N29" s="111"/>
    </row>
    <row r="30" spans="1:17" ht="15" customHeight="1" x14ac:dyDescent="0.2">
      <c r="A30" s="75">
        <v>2012</v>
      </c>
      <c r="B30" s="138">
        <v>699.76556327000003</v>
      </c>
      <c r="C30" s="138">
        <v>157.4</v>
      </c>
      <c r="D30" s="138">
        <v>177.6</v>
      </c>
      <c r="E30" s="138">
        <v>500.00000010000002</v>
      </c>
      <c r="F30" s="140">
        <v>0</v>
      </c>
      <c r="G30" s="140">
        <v>0</v>
      </c>
      <c r="H30" s="138">
        <f t="shared" si="2"/>
        <v>1534.7655633700001</v>
      </c>
      <c r="I30" s="106"/>
      <c r="J30" s="106"/>
      <c r="K30" s="111"/>
      <c r="L30" s="111"/>
      <c r="M30" s="68"/>
      <c r="N30" s="111"/>
    </row>
    <row r="31" spans="1:17" ht="15" customHeight="1" x14ac:dyDescent="0.2">
      <c r="A31" s="75">
        <v>2013</v>
      </c>
      <c r="B31" s="138">
        <v>688.6469620900001</v>
      </c>
      <c r="C31" s="138">
        <v>221.1</v>
      </c>
      <c r="D31" s="138">
        <v>169.2</v>
      </c>
      <c r="E31" s="138">
        <v>1050</v>
      </c>
      <c r="F31" s="140">
        <v>0</v>
      </c>
      <c r="G31" s="140">
        <v>0</v>
      </c>
      <c r="H31" s="138">
        <f t="shared" si="2"/>
        <v>2128.9469620899999</v>
      </c>
      <c r="I31" s="106"/>
      <c r="J31" s="106"/>
      <c r="K31" s="111"/>
      <c r="L31" s="111"/>
      <c r="M31" s="68"/>
      <c r="N31" s="111"/>
    </row>
    <row r="32" spans="1:17" ht="15" customHeight="1" x14ac:dyDescent="0.2">
      <c r="A32" s="75">
        <v>2014</v>
      </c>
      <c r="B32" s="138">
        <v>690.31602288000011</v>
      </c>
      <c r="C32" s="138">
        <v>260.8</v>
      </c>
      <c r="D32" s="138">
        <v>173</v>
      </c>
      <c r="E32" s="138">
        <v>1050</v>
      </c>
      <c r="F32" s="140">
        <v>0</v>
      </c>
      <c r="G32" s="140">
        <v>0</v>
      </c>
      <c r="H32" s="138">
        <f t="shared" si="2"/>
        <v>2174.1160228799999</v>
      </c>
      <c r="I32" s="106"/>
      <c r="J32" s="106"/>
      <c r="K32" s="111"/>
      <c r="L32" s="111"/>
      <c r="M32" s="111"/>
      <c r="N32" s="111"/>
    </row>
    <row r="33" spans="1:14" ht="15" customHeight="1" x14ac:dyDescent="0.2">
      <c r="A33" s="75">
        <v>2015</v>
      </c>
      <c r="B33" s="138">
        <v>696.13096192000012</v>
      </c>
      <c r="C33" s="138">
        <v>344</v>
      </c>
      <c r="D33" s="138">
        <v>140.5</v>
      </c>
      <c r="E33" s="138">
        <v>1050</v>
      </c>
      <c r="F33" s="140">
        <v>0</v>
      </c>
      <c r="G33" s="140">
        <v>0</v>
      </c>
      <c r="H33" s="138">
        <f>B33+C33+D33+E33+F33+G33</f>
        <v>2230.6309619200001</v>
      </c>
      <c r="I33" s="106"/>
      <c r="J33" s="106"/>
      <c r="K33" s="111"/>
      <c r="L33" s="111"/>
      <c r="M33" s="111"/>
      <c r="N33" s="111"/>
    </row>
    <row r="34" spans="1:14" ht="15" customHeight="1" x14ac:dyDescent="0.2">
      <c r="A34" s="75">
        <v>2016</v>
      </c>
      <c r="B34" s="138">
        <v>715.98458093800014</v>
      </c>
      <c r="C34" s="138">
        <v>354.9</v>
      </c>
      <c r="D34" s="138">
        <v>118.1</v>
      </c>
      <c r="E34" s="138">
        <v>2050</v>
      </c>
      <c r="F34" s="140">
        <v>0</v>
      </c>
      <c r="G34" s="140">
        <v>0</v>
      </c>
      <c r="H34" s="138">
        <f>B34+C34+D34+E34+F34+G34</f>
        <v>3238.9845809379999</v>
      </c>
      <c r="I34" s="106"/>
      <c r="J34" s="106"/>
      <c r="K34" s="111"/>
      <c r="L34" s="111"/>
      <c r="M34" s="111"/>
      <c r="N34" s="111"/>
    </row>
    <row r="35" spans="1:14" ht="15" customHeight="1" x14ac:dyDescent="0.2">
      <c r="A35" s="75">
        <v>2017</v>
      </c>
      <c r="B35" s="138">
        <v>1069.5347183379999</v>
      </c>
      <c r="C35" s="138">
        <v>373.7</v>
      </c>
      <c r="D35" s="138">
        <v>96.3</v>
      </c>
      <c r="E35" s="138">
        <v>2050</v>
      </c>
      <c r="F35" s="140">
        <v>0</v>
      </c>
      <c r="G35" s="140">
        <v>0</v>
      </c>
      <c r="H35" s="138">
        <f>B35+C35+D35+E35+F35+G35</f>
        <v>3589.5347183379999</v>
      </c>
      <c r="I35" s="106"/>
      <c r="J35" s="106"/>
      <c r="K35" s="111"/>
      <c r="L35" s="111"/>
      <c r="M35" s="111"/>
      <c r="N35" s="111"/>
    </row>
    <row r="36" spans="1:14" ht="15" customHeight="1" x14ac:dyDescent="0.2">
      <c r="A36" s="75">
        <v>2018</v>
      </c>
      <c r="B36" s="138">
        <v>1385.1994242280002</v>
      </c>
      <c r="C36" s="138">
        <v>354.94131523656557</v>
      </c>
      <c r="D36" s="138">
        <v>123.7543264273265</v>
      </c>
      <c r="E36" s="138">
        <v>2050</v>
      </c>
      <c r="F36" s="140">
        <v>0</v>
      </c>
      <c r="G36" s="140">
        <v>0</v>
      </c>
      <c r="H36" s="138">
        <v>3913.895065891892</v>
      </c>
      <c r="I36" s="106"/>
      <c r="J36" s="106"/>
      <c r="K36" s="68"/>
      <c r="L36" s="68"/>
      <c r="M36" s="68"/>
    </row>
    <row r="37" spans="1:14" ht="15" customHeight="1" x14ac:dyDescent="0.2">
      <c r="A37" s="75">
        <v>2019</v>
      </c>
      <c r="B37" s="138">
        <v>1527.346785598</v>
      </c>
      <c r="C37" s="138">
        <v>359.37809586041948</v>
      </c>
      <c r="D37" s="138">
        <v>133.39885927603331</v>
      </c>
      <c r="E37" s="138">
        <v>2050</v>
      </c>
      <c r="F37" s="140">
        <v>0</v>
      </c>
      <c r="G37" s="140">
        <v>0</v>
      </c>
      <c r="H37" s="138">
        <v>4070.1237407344529</v>
      </c>
      <c r="I37" s="106"/>
      <c r="J37" s="106"/>
      <c r="K37" s="68"/>
      <c r="L37" s="68"/>
      <c r="M37" s="68"/>
    </row>
    <row r="38" spans="1:14" ht="15" customHeight="1" x14ac:dyDescent="0.2">
      <c r="A38" s="75">
        <v>2020</v>
      </c>
      <c r="B38" s="138">
        <v>1840.3084138411796</v>
      </c>
      <c r="C38" s="138">
        <v>334.92717671769628</v>
      </c>
      <c r="D38" s="138">
        <v>328.79052960472438</v>
      </c>
      <c r="E38" s="138">
        <v>2200</v>
      </c>
      <c r="F38" s="140">
        <v>0</v>
      </c>
      <c r="G38" s="140">
        <v>0</v>
      </c>
      <c r="H38" s="138">
        <v>4704.0261201636004</v>
      </c>
      <c r="I38" s="106"/>
      <c r="J38" s="106"/>
      <c r="K38" s="68"/>
      <c r="L38" s="68"/>
      <c r="M38" s="68"/>
    </row>
    <row r="39" spans="1:14" ht="15" customHeight="1" x14ac:dyDescent="0.2">
      <c r="A39" s="75">
        <v>2021</v>
      </c>
      <c r="B39" s="138">
        <v>1938.3315428794547</v>
      </c>
      <c r="C39" s="138">
        <v>328.62454687447809</v>
      </c>
      <c r="D39" s="138">
        <v>369.3402773172283</v>
      </c>
      <c r="E39" s="138">
        <v>2200</v>
      </c>
      <c r="F39" s="140">
        <v>0</v>
      </c>
      <c r="G39" s="140">
        <v>0</v>
      </c>
      <c r="H39" s="138">
        <v>4836.2963670711615</v>
      </c>
      <c r="I39" s="106"/>
      <c r="J39" s="106"/>
      <c r="K39" s="68"/>
      <c r="L39" s="68"/>
      <c r="M39" s="68"/>
    </row>
    <row r="40" spans="1:14" ht="15" customHeight="1" x14ac:dyDescent="0.2">
      <c r="A40" s="75">
        <v>2022</v>
      </c>
      <c r="B40" s="138">
        <v>1957.6921610789166</v>
      </c>
      <c r="C40" s="138">
        <v>324.07057645877256</v>
      </c>
      <c r="D40" s="138">
        <v>345.27243475422097</v>
      </c>
      <c r="E40" s="138">
        <v>2200</v>
      </c>
      <c r="F40" s="140">
        <v>0</v>
      </c>
      <c r="G40" s="140">
        <v>0</v>
      </c>
      <c r="H40" s="138">
        <v>4852.3231762972055</v>
      </c>
      <c r="I40" s="106"/>
      <c r="J40" s="106"/>
      <c r="K40" s="68"/>
      <c r="L40" s="68"/>
      <c r="M40" s="68"/>
    </row>
    <row r="41" spans="1:14" ht="15" customHeight="1" x14ac:dyDescent="0.2">
      <c r="A41" s="108">
        <v>2023</v>
      </c>
      <c r="B41" s="138">
        <v>2025.3790388331929</v>
      </c>
      <c r="C41" s="138">
        <v>301.57748757863737</v>
      </c>
      <c r="D41" s="138">
        <v>323.25652771776311</v>
      </c>
      <c r="E41" s="138">
        <v>2532.2179999999998</v>
      </c>
      <c r="F41" s="140">
        <v>0</v>
      </c>
      <c r="G41" s="140">
        <v>0</v>
      </c>
      <c r="H41" s="138">
        <v>5182.3999999999996</v>
      </c>
      <c r="I41" s="106"/>
      <c r="J41" s="106"/>
      <c r="K41" s="68"/>
      <c r="L41" s="68"/>
      <c r="M41" s="68"/>
    </row>
    <row r="42" spans="1:14" ht="15" customHeight="1" x14ac:dyDescent="0.2">
      <c r="A42" s="108">
        <v>2024</v>
      </c>
      <c r="B42" s="138">
        <v>2055.4062026343076</v>
      </c>
      <c r="C42" s="138">
        <v>280.94292009558939</v>
      </c>
      <c r="D42" s="138">
        <v>279.13122546861837</v>
      </c>
      <c r="E42" s="138">
        <v>2960</v>
      </c>
      <c r="F42" s="140">
        <v>0</v>
      </c>
      <c r="G42" s="140">
        <v>0</v>
      </c>
      <c r="H42" s="138">
        <v>5575.5</v>
      </c>
      <c r="I42" s="106"/>
      <c r="J42" s="106"/>
      <c r="K42" s="68"/>
      <c r="L42" s="68"/>
      <c r="M42" s="68"/>
    </row>
    <row r="43" spans="1:14" ht="15" customHeight="1" x14ac:dyDescent="0.2">
      <c r="A43" s="164" t="s">
        <v>173</v>
      </c>
      <c r="B43" s="162">
        <v>2012.5</v>
      </c>
      <c r="C43" s="162">
        <v>247.3</v>
      </c>
      <c r="D43" s="162">
        <v>237.4</v>
      </c>
      <c r="E43" s="162">
        <v>2960</v>
      </c>
      <c r="F43" s="163">
        <v>0</v>
      </c>
      <c r="G43" s="163">
        <v>0</v>
      </c>
      <c r="H43" s="162">
        <v>5457.2</v>
      </c>
      <c r="I43" s="106"/>
      <c r="J43" s="106"/>
      <c r="K43" s="68"/>
      <c r="L43" s="68"/>
      <c r="M43" s="68"/>
    </row>
    <row r="44" spans="1:14" s="91" customFormat="1" ht="23.25" customHeight="1" x14ac:dyDescent="0.25">
      <c r="A44" s="78" t="s">
        <v>132</v>
      </c>
      <c r="C44" s="92"/>
    </row>
    <row r="45" spans="1:14" ht="5.0999999999999996" customHeight="1" x14ac:dyDescent="0.2">
      <c r="A45" s="133"/>
      <c r="H45" s="68"/>
    </row>
    <row r="46" spans="1:14" x14ac:dyDescent="0.2">
      <c r="A46" s="144"/>
    </row>
    <row r="47" spans="1:14" x14ac:dyDescent="0.2">
      <c r="G47" s="68"/>
      <c r="H47" s="68"/>
    </row>
    <row r="48" spans="1:14" x14ac:dyDescent="0.2">
      <c r="C48" s="68"/>
      <c r="D48" s="68"/>
    </row>
    <row r="49" spans="2:5" x14ac:dyDescent="0.2">
      <c r="B49" s="68"/>
      <c r="C49" s="68"/>
      <c r="D49" s="68"/>
      <c r="E49" s="68"/>
    </row>
    <row r="50" spans="2:5" x14ac:dyDescent="0.2">
      <c r="B50" s="68"/>
      <c r="C50" s="68"/>
      <c r="D50" s="68"/>
      <c r="E50" s="68"/>
    </row>
    <row r="51" spans="2:5" x14ac:dyDescent="0.2">
      <c r="B51" s="68"/>
      <c r="C51" s="68"/>
      <c r="D51" s="68"/>
      <c r="E51" s="68"/>
    </row>
    <row r="52" spans="2:5" x14ac:dyDescent="0.2">
      <c r="B52" s="68"/>
      <c r="C52" s="68"/>
      <c r="D52" s="68"/>
      <c r="E52" s="68"/>
    </row>
    <row r="53" spans="2:5" x14ac:dyDescent="0.2">
      <c r="C53" s="68"/>
    </row>
  </sheetData>
  <customSheetViews>
    <customSheetView guid="{E49EB051-1896-4E0A-B768-C5B32E1D63AF}" scale="120">
      <selection activeCell="J28" sqref="J28"/>
      <pageMargins left="0.7" right="0.7" top="0.75" bottom="0.75" header="0.3" footer="0.3"/>
      <pageSetup paperSize="8" orientation="portrait" r:id="rId1"/>
    </customSheetView>
    <customSheetView guid="{11AB43AC-325D-4C3F-B382-0D9939FA05F1}">
      <pane xSplit="1" ySplit="5" topLeftCell="B18" activePane="bottomRight" state="frozen"/>
      <selection pane="bottomRight" activeCell="K36" sqref="K36"/>
      <pageMargins left="0.7" right="0.7" top="0.75" bottom="0.75" header="0.3" footer="0.3"/>
      <pageSetup paperSize="9" orientation="landscape" r:id="rId2"/>
    </customSheetView>
    <customSheetView guid="{722892AD-4C2D-4D50-AF83-995E3A283091}" scale="120" topLeftCell="A13">
      <selection activeCell="H37" sqref="H37"/>
      <pageMargins left="0.7" right="0.7" top="0.75" bottom="0.75" header="0.3" footer="0.3"/>
      <pageSetup paperSize="8" orientation="portrait" r:id="rId3"/>
    </customSheetView>
    <customSheetView guid="{4885C1C3-1FAF-4A61-97B8-512E7574E70E}" scale="120">
      <selection activeCell="J28" sqref="J28"/>
      <pageMargins left="0.7" right="0.7" top="0.75" bottom="0.75" header="0.3" footer="0.3"/>
      <pageSetup paperSize="8" orientation="portrait" r:id="rId4"/>
    </customSheetView>
    <customSheetView guid="{26CA4D98-B6B6-4CEF-BB73-7724D5E16227}" scale="120" topLeftCell="A13">
      <selection activeCell="H37" sqref="H37"/>
      <pageMargins left="0.7" right="0.7" top="0.75" bottom="0.75" header="0.3" footer="0.3"/>
      <pageSetup paperSize="8" orientation="portrait" r:id="rId5"/>
    </customSheetView>
    <customSheetView guid="{F75EACA5-0FE1-4F13-BEE4-8919185C7F2B}">
      <pane xSplit="1" ySplit="5" topLeftCell="B18" activePane="bottomRight" state="frozen"/>
      <selection pane="bottomRight" activeCell="Y38" sqref="Y38"/>
      <pageMargins left="0.7" right="0.7" top="0.75" bottom="0.75" header="0.3" footer="0.3"/>
      <pageSetup paperSize="9" orientation="landscape" r:id="rId6"/>
    </customSheetView>
    <customSheetView guid="{3F7F0B76-5C21-4864-BB76-E6591F8333E4}" scale="120">
      <selection activeCell="L30" sqref="L30"/>
      <pageMargins left="0.7" right="0.7" top="0.75" bottom="0.75" header="0.3" footer="0.3"/>
      <pageSetup paperSize="8" orientation="portrait" r:id="rId7"/>
    </customSheetView>
  </customSheetViews>
  <mergeCells count="3">
    <mergeCell ref="A1:H1"/>
    <mergeCell ref="A2:H2"/>
    <mergeCell ref="A3:H3"/>
  </mergeCells>
  <pageMargins left="0.7" right="0.7" top="0.75" bottom="0.75" header="0.3" footer="0.3"/>
  <pageSetup paperSize="8" orientation="portrait" r:id="rId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D28"/>
  <sheetViews>
    <sheetView workbookViewId="0">
      <selection activeCell="K22" sqref="K22"/>
    </sheetView>
  </sheetViews>
  <sheetFormatPr defaultRowHeight="15" x14ac:dyDescent="0.25"/>
  <cols>
    <col min="1" max="1" width="14.42578125" customWidth="1"/>
    <col min="2" max="2" width="21.42578125" customWidth="1"/>
  </cols>
  <sheetData>
    <row r="2" spans="1:4" ht="17.25" x14ac:dyDescent="0.25">
      <c r="B2" s="4" t="s">
        <v>75</v>
      </c>
    </row>
    <row r="3" spans="1:4" x14ac:dyDescent="0.25">
      <c r="A3" s="3">
        <v>1990</v>
      </c>
      <c r="B3" s="1">
        <v>21539.3</v>
      </c>
      <c r="C3">
        <v>-272.89999999999998</v>
      </c>
      <c r="D3" s="12">
        <f>(C3/B3)*100</f>
        <v>-1.2669863923154419</v>
      </c>
    </row>
    <row r="4" spans="1:4" x14ac:dyDescent="0.25">
      <c r="A4" s="3">
        <v>1991</v>
      </c>
      <c r="B4" s="1">
        <v>22558.6</v>
      </c>
      <c r="C4">
        <v>-53.2</v>
      </c>
      <c r="D4" s="12">
        <f t="shared" ref="D4:D24" si="0">(C4/B4)*100</f>
        <v>-0.23583023769205538</v>
      </c>
    </row>
    <row r="5" spans="1:4" x14ac:dyDescent="0.25">
      <c r="A5" s="3">
        <v>1992</v>
      </c>
      <c r="B5" s="1">
        <v>23118.1</v>
      </c>
      <c r="C5">
        <v>-627.70000000000005</v>
      </c>
      <c r="D5" s="12">
        <f t="shared" si="0"/>
        <v>-2.7151885319295275</v>
      </c>
    </row>
    <row r="6" spans="1:4" x14ac:dyDescent="0.25">
      <c r="A6" s="3">
        <v>1993</v>
      </c>
      <c r="B6" s="1">
        <v>24986.9</v>
      </c>
      <c r="C6">
        <v>-39.799999999999997</v>
      </c>
      <c r="D6" s="12">
        <f t="shared" si="0"/>
        <v>-0.15928346453541653</v>
      </c>
    </row>
    <row r="7" spans="1:4" x14ac:dyDescent="0.25">
      <c r="A7" s="3">
        <v>1994</v>
      </c>
      <c r="B7" s="1">
        <v>29311.7</v>
      </c>
      <c r="C7">
        <v>-6.2</v>
      </c>
      <c r="D7" s="12">
        <f t="shared" si="0"/>
        <v>-2.1151963209230445E-2</v>
      </c>
    </row>
    <row r="8" spans="1:4" x14ac:dyDescent="0.25">
      <c r="A8" s="3">
        <v>1995</v>
      </c>
      <c r="B8" s="1">
        <v>31697</v>
      </c>
      <c r="C8">
        <v>53.3</v>
      </c>
      <c r="D8" s="12">
        <f t="shared" si="0"/>
        <v>0.16815471495725146</v>
      </c>
    </row>
    <row r="9" spans="1:4" x14ac:dyDescent="0.25">
      <c r="A9" s="3">
        <v>1996</v>
      </c>
      <c r="B9" s="1">
        <v>34586.6</v>
      </c>
      <c r="C9">
        <v>171</v>
      </c>
      <c r="D9" s="12">
        <f t="shared" si="0"/>
        <v>0.49441113032214795</v>
      </c>
    </row>
    <row r="10" spans="1:4" x14ac:dyDescent="0.25">
      <c r="A10" s="3">
        <v>1997</v>
      </c>
      <c r="B10" s="1">
        <v>35870.800000000003</v>
      </c>
      <c r="C10">
        <v>41.4</v>
      </c>
      <c r="D10" s="12">
        <f t="shared" si="0"/>
        <v>0.11541420877147984</v>
      </c>
    </row>
    <row r="11" spans="1:4" x14ac:dyDescent="0.25">
      <c r="A11" s="3">
        <v>1998</v>
      </c>
      <c r="B11" s="1">
        <v>38065.1</v>
      </c>
      <c r="C11">
        <v>-741</v>
      </c>
      <c r="D11" s="12">
        <f t="shared" si="0"/>
        <v>-1.9466650553919471</v>
      </c>
    </row>
    <row r="12" spans="1:4" x14ac:dyDescent="0.25">
      <c r="A12" s="3">
        <v>1999</v>
      </c>
      <c r="B12" s="1">
        <v>42889.1</v>
      </c>
      <c r="C12">
        <v>-1355.3</v>
      </c>
      <c r="D12" s="12">
        <f t="shared" si="0"/>
        <v>-3.1600103522806497</v>
      </c>
    </row>
    <row r="13" spans="1:4" x14ac:dyDescent="0.25">
      <c r="A13" s="3">
        <v>2000</v>
      </c>
      <c r="B13" s="1">
        <v>51370.6</v>
      </c>
      <c r="C13">
        <v>819.1</v>
      </c>
      <c r="D13" s="12">
        <f t="shared" si="0"/>
        <v>1.5944917910244383</v>
      </c>
    </row>
    <row r="14" spans="1:4" x14ac:dyDescent="0.25">
      <c r="A14" s="3">
        <v>2001</v>
      </c>
      <c r="B14" s="1">
        <v>55007.199999999997</v>
      </c>
      <c r="C14">
        <v>-40.6</v>
      </c>
      <c r="D14" s="12">
        <f t="shared" si="0"/>
        <v>-7.3808519611978082E-2</v>
      </c>
    </row>
    <row r="15" spans="1:4" x14ac:dyDescent="0.25">
      <c r="A15" s="3">
        <v>2002</v>
      </c>
      <c r="B15" s="1">
        <v>56290</v>
      </c>
      <c r="C15">
        <v>186.80199999999999</v>
      </c>
      <c r="D15" s="12">
        <f>(C15/B15)*100</f>
        <v>0.33185645763012966</v>
      </c>
    </row>
    <row r="16" spans="1:4" x14ac:dyDescent="0.25">
      <c r="A16" s="3">
        <v>2003</v>
      </c>
      <c r="B16" s="1">
        <v>71169</v>
      </c>
      <c r="C16">
        <v>1835.002</v>
      </c>
      <c r="D16" s="12">
        <f t="shared" si="0"/>
        <v>2.5783726060503871</v>
      </c>
    </row>
    <row r="17" spans="1:4" x14ac:dyDescent="0.25">
      <c r="A17" s="3">
        <v>2004</v>
      </c>
      <c r="B17" s="1">
        <v>83652.5</v>
      </c>
      <c r="C17">
        <v>1932.7495999999996</v>
      </c>
      <c r="D17" s="12">
        <f t="shared" si="0"/>
        <v>2.3104504946056599</v>
      </c>
    </row>
    <row r="18" spans="1:4" x14ac:dyDescent="0.25">
      <c r="A18" s="3">
        <v>2005</v>
      </c>
      <c r="B18" s="1">
        <v>100682</v>
      </c>
      <c r="C18">
        <v>6315.7560000000003</v>
      </c>
      <c r="D18" s="12">
        <f t="shared" si="0"/>
        <v>6.2729743151705373</v>
      </c>
    </row>
    <row r="19" spans="1:4" x14ac:dyDescent="0.25">
      <c r="A19" s="3">
        <v>2006</v>
      </c>
      <c r="B19" s="1">
        <v>115951.1</v>
      </c>
      <c r="C19">
        <v>6657.8486000000003</v>
      </c>
      <c r="D19" s="12">
        <f t="shared" si="0"/>
        <v>5.7419451820638177</v>
      </c>
    </row>
    <row r="20" spans="1:4" x14ac:dyDescent="0.25">
      <c r="A20" s="3">
        <v>2007</v>
      </c>
      <c r="B20" s="1">
        <v>136952.5</v>
      </c>
      <c r="C20">
        <v>632.7480000000005</v>
      </c>
      <c r="D20" s="12">
        <f t="shared" si="0"/>
        <v>0.46202004344572062</v>
      </c>
    </row>
    <row r="21" spans="1:4" x14ac:dyDescent="0.25">
      <c r="A21" s="3">
        <v>2008</v>
      </c>
      <c r="B21" s="1">
        <v>175287.2</v>
      </c>
      <c r="C21">
        <v>11846.629199999999</v>
      </c>
      <c r="D21" s="12">
        <f t="shared" si="0"/>
        <v>6.7584108822549505</v>
      </c>
    </row>
    <row r="22" spans="1:4" x14ac:dyDescent="0.25">
      <c r="A22" s="3">
        <v>2009</v>
      </c>
      <c r="B22" s="1">
        <v>121281.3</v>
      </c>
      <c r="C22">
        <v>-6529.835</v>
      </c>
      <c r="D22" s="12">
        <f t="shared" si="0"/>
        <v>-5.3840410681613733</v>
      </c>
    </row>
    <row r="23" spans="1:4" x14ac:dyDescent="0.25">
      <c r="A23" s="3">
        <v>2010</v>
      </c>
      <c r="B23" s="1">
        <v>131289.4</v>
      </c>
      <c r="C23">
        <v>1457.41</v>
      </c>
      <c r="D23" s="12">
        <f t="shared" si="0"/>
        <v>1.1100743852892923</v>
      </c>
    </row>
    <row r="24" spans="1:4" x14ac:dyDescent="0.25">
      <c r="A24" s="3">
        <v>2011</v>
      </c>
      <c r="B24" s="1">
        <v>150373.20000000001</v>
      </c>
      <c r="C24">
        <v>1090.4490000000001</v>
      </c>
      <c r="D24" s="12">
        <f t="shared" si="0"/>
        <v>0.72516179744794951</v>
      </c>
    </row>
    <row r="25" spans="1:4" x14ac:dyDescent="0.25">
      <c r="A25" s="3">
        <v>2012</v>
      </c>
      <c r="B25" s="1">
        <v>153587.70000000001</v>
      </c>
    </row>
    <row r="26" spans="1:4" x14ac:dyDescent="0.25">
      <c r="A26" s="3">
        <v>2013</v>
      </c>
      <c r="B26" s="2">
        <v>165188.79999999999</v>
      </c>
    </row>
    <row r="28" spans="1:4" ht="15.75" x14ac:dyDescent="0.25">
      <c r="A28" s="5" t="s">
        <v>76</v>
      </c>
    </row>
  </sheetData>
  <customSheetViews>
    <customSheetView guid="{E49EB051-1896-4E0A-B768-C5B32E1D63AF}" state="hidden">
      <selection activeCell="K22" sqref="K22"/>
      <pageMargins left="0.7" right="0.7" top="0.75" bottom="0.75" header="0.3" footer="0.3"/>
      <pageSetup paperSize="8" orientation="portrait" r:id="rId1"/>
    </customSheetView>
    <customSheetView guid="{11AB43AC-325D-4C3F-B382-0D9939FA05F1}" state="hidden">
      <selection activeCell="K22" sqref="K22"/>
      <pageMargins left="0.7" right="0.7" top="0.75" bottom="0.75" header="0.3" footer="0.3"/>
      <pageSetup paperSize="8" orientation="portrait" r:id="rId2"/>
    </customSheetView>
    <customSheetView guid="{722892AD-4C2D-4D50-AF83-995E3A283091}" state="hidden">
      <selection activeCell="K22" sqref="K22"/>
      <pageMargins left="0.7" right="0.7" top="0.75" bottom="0.75" header="0.3" footer="0.3"/>
      <pageSetup paperSize="8" orientation="portrait" r:id="rId3"/>
    </customSheetView>
    <customSheetView guid="{4885C1C3-1FAF-4A61-97B8-512E7574E70E}" state="hidden">
      <selection activeCell="K22" sqref="K22"/>
      <pageMargins left="0.7" right="0.7" top="0.75" bottom="0.75" header="0.3" footer="0.3"/>
      <pageSetup paperSize="8" orientation="portrait" r:id="rId4"/>
    </customSheetView>
    <customSheetView guid="{26CA4D98-B6B6-4CEF-BB73-7724D5E16227}" state="hidden">
      <selection activeCell="K22" sqref="K22"/>
      <pageMargins left="0.7" right="0.7" top="0.75" bottom="0.75" header="0.3" footer="0.3"/>
      <pageSetup paperSize="8" orientation="portrait" r:id="rId5"/>
    </customSheetView>
    <customSheetView guid="{F75EACA5-0FE1-4F13-BEE4-8919185C7F2B}" state="hidden">
      <selection activeCell="K22" sqref="K22"/>
      <pageMargins left="0.7" right="0.7" top="0.75" bottom="0.75" header="0.3" footer="0.3"/>
      <pageSetup paperSize="8" orientation="portrait" r:id="rId6"/>
    </customSheetView>
    <customSheetView guid="{3F7F0B76-5C21-4864-BB76-E6591F8333E4}" state="hidden">
      <selection activeCell="K22" sqref="K22"/>
      <pageMargins left="0.7" right="0.7" top="0.75" bottom="0.75" header="0.3" footer="0.3"/>
      <pageSetup paperSize="8" orientation="portrait" r:id="rId7"/>
    </customSheetView>
  </customSheetViews>
  <pageMargins left="0.7" right="0.7" top="0.75" bottom="0.75" header="0.3" footer="0.3"/>
  <pageSetup paperSize="8" orientation="portrait" r:id="rId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24"/>
  <sheetViews>
    <sheetView workbookViewId="0">
      <selection activeCell="N27" sqref="N27"/>
    </sheetView>
  </sheetViews>
  <sheetFormatPr defaultRowHeight="15" x14ac:dyDescent="0.25"/>
  <cols>
    <col min="2" max="4" width="16.5703125" customWidth="1"/>
    <col min="5" max="5" width="19.42578125" customWidth="1"/>
  </cols>
  <sheetData>
    <row r="2" spans="1:5" x14ac:dyDescent="0.25">
      <c r="A2" s="313" t="s">
        <v>77</v>
      </c>
      <c r="B2" s="313"/>
      <c r="C2" s="313"/>
      <c r="D2" s="314"/>
      <c r="E2" s="314"/>
    </row>
    <row r="3" spans="1:5" x14ac:dyDescent="0.25">
      <c r="B3" s="6" t="s">
        <v>79</v>
      </c>
      <c r="C3" s="6" t="s">
        <v>80</v>
      </c>
      <c r="D3" s="6" t="s">
        <v>78</v>
      </c>
      <c r="E3" s="6" t="s">
        <v>81</v>
      </c>
    </row>
    <row r="4" spans="1:5" ht="15.75" x14ac:dyDescent="0.25">
      <c r="A4" s="20">
        <v>2000</v>
      </c>
      <c r="B4" s="10">
        <v>114</v>
      </c>
      <c r="C4" s="11">
        <v>270.3</v>
      </c>
      <c r="D4" s="13">
        <v>4844.1000000000004</v>
      </c>
      <c r="E4" s="19">
        <f>((B4+C4)/D4)*100</f>
        <v>7.933362234470799</v>
      </c>
    </row>
    <row r="5" spans="1:5" ht="15.75" x14ac:dyDescent="0.25">
      <c r="A5" s="20">
        <v>2001</v>
      </c>
      <c r="B5" s="10">
        <v>121.4</v>
      </c>
      <c r="C5" s="11">
        <v>61.1</v>
      </c>
      <c r="D5" s="13">
        <v>4907.8</v>
      </c>
      <c r="E5" s="19">
        <f t="shared" ref="E5:E17" si="0">((B5+C5)/D5)*100</f>
        <v>3.7185704388931899</v>
      </c>
    </row>
    <row r="6" spans="1:5" ht="15.75" x14ac:dyDescent="0.25">
      <c r="A6" s="20">
        <v>2002</v>
      </c>
      <c r="B6" s="10">
        <v>129.69999999999999</v>
      </c>
      <c r="C6" s="11">
        <v>68.599999999999994</v>
      </c>
      <c r="D6" s="8">
        <v>4557</v>
      </c>
      <c r="E6" s="19">
        <f t="shared" si="0"/>
        <v>4.3515470704410797</v>
      </c>
    </row>
    <row r="7" spans="1:5" ht="15.75" x14ac:dyDescent="0.25">
      <c r="A7" s="20">
        <v>2003</v>
      </c>
      <c r="B7" s="10">
        <v>116.7</v>
      </c>
      <c r="C7" s="11">
        <v>89.7</v>
      </c>
      <c r="D7" s="9">
        <v>5890.0999999999995</v>
      </c>
      <c r="E7" s="19">
        <f t="shared" si="0"/>
        <v>3.5041849883703167</v>
      </c>
    </row>
    <row r="8" spans="1:5" ht="15.75" x14ac:dyDescent="0.25">
      <c r="A8" s="20">
        <v>2004</v>
      </c>
      <c r="B8" s="10">
        <v>109.9</v>
      </c>
      <c r="C8" s="11">
        <v>226.1</v>
      </c>
      <c r="D8" s="9">
        <v>7396.2</v>
      </c>
      <c r="E8" s="19">
        <f t="shared" si="0"/>
        <v>4.5428733674048836</v>
      </c>
    </row>
    <row r="9" spans="1:5" ht="15.75" x14ac:dyDescent="0.25">
      <c r="A9" s="20">
        <v>2005</v>
      </c>
      <c r="B9" s="10">
        <v>93.6</v>
      </c>
      <c r="C9" s="11">
        <v>92.3</v>
      </c>
      <c r="D9" s="9">
        <v>10892.546809665166</v>
      </c>
      <c r="E9" s="19">
        <f t="shared" si="0"/>
        <v>1.7066715732178204</v>
      </c>
    </row>
    <row r="10" spans="1:5" ht="15.75" x14ac:dyDescent="0.25">
      <c r="A10" s="20">
        <v>2006</v>
      </c>
      <c r="B10" s="10">
        <v>103.8</v>
      </c>
      <c r="C10" s="11">
        <v>247.3</v>
      </c>
      <c r="D10" s="9">
        <v>14899.222193793885</v>
      </c>
      <c r="E10" s="19">
        <f t="shared" si="0"/>
        <v>2.3564988523108745</v>
      </c>
    </row>
    <row r="11" spans="1:5" ht="15.75" x14ac:dyDescent="0.25">
      <c r="A11" s="20">
        <v>2007</v>
      </c>
      <c r="B11" s="10">
        <v>89</v>
      </c>
      <c r="C11" s="11">
        <v>61.9</v>
      </c>
      <c r="D11" s="9">
        <v>14138.96079655287</v>
      </c>
      <c r="E11" s="19">
        <f t="shared" si="0"/>
        <v>1.0672637273086574</v>
      </c>
    </row>
    <row r="12" spans="1:5" ht="15.75" x14ac:dyDescent="0.25">
      <c r="A12" s="20">
        <v>2008</v>
      </c>
      <c r="B12" s="10">
        <v>117.9</v>
      </c>
      <c r="C12" s="11">
        <v>66.2</v>
      </c>
      <c r="D12" s="9">
        <v>19582.828922685934</v>
      </c>
      <c r="E12" s="19">
        <f t="shared" si="0"/>
        <v>0.94010932090984789</v>
      </c>
    </row>
    <row r="13" spans="1:5" ht="15.75" x14ac:dyDescent="0.25">
      <c r="A13" s="20">
        <v>2009</v>
      </c>
      <c r="B13" s="10">
        <v>94.5</v>
      </c>
      <c r="C13" s="11">
        <v>339.9</v>
      </c>
      <c r="D13" s="9">
        <v>9986.1760472720925</v>
      </c>
      <c r="E13" s="19">
        <f t="shared" si="0"/>
        <v>4.3500134380132858</v>
      </c>
    </row>
    <row r="14" spans="1:5" ht="15.75" x14ac:dyDescent="0.25">
      <c r="A14" s="20">
        <v>2010</v>
      </c>
      <c r="B14" s="10">
        <v>49.7</v>
      </c>
      <c r="C14" s="11">
        <v>71.599999999999994</v>
      </c>
      <c r="D14" s="9">
        <v>12113.12732214871</v>
      </c>
      <c r="E14" s="19">
        <f t="shared" si="0"/>
        <v>1.0013929249980258</v>
      </c>
    </row>
    <row r="15" spans="1:5" ht="15.75" x14ac:dyDescent="0.25">
      <c r="A15" s="20">
        <v>2011</v>
      </c>
      <c r="B15" s="10">
        <v>73</v>
      </c>
      <c r="C15" s="11">
        <v>106.2</v>
      </c>
      <c r="D15" s="9">
        <v>20746.829970594692</v>
      </c>
      <c r="E15" s="19">
        <f t="shared" si="0"/>
        <v>0.86374641453170098</v>
      </c>
    </row>
    <row r="16" spans="1:5" ht="15.75" x14ac:dyDescent="0.25">
      <c r="A16" s="20">
        <v>2012</v>
      </c>
      <c r="B16" s="10">
        <v>62.8</v>
      </c>
      <c r="C16" s="16">
        <v>114.5</v>
      </c>
      <c r="D16" s="15">
        <v>18120.3</v>
      </c>
      <c r="E16" s="18">
        <f t="shared" si="0"/>
        <v>0.97846062151288904</v>
      </c>
    </row>
    <row r="17" spans="1:5" ht="15.75" x14ac:dyDescent="0.25">
      <c r="A17" s="21">
        <v>2013</v>
      </c>
      <c r="B17" s="17">
        <v>77.5</v>
      </c>
      <c r="C17" s="16">
        <v>88.4</v>
      </c>
      <c r="D17" s="15">
        <v>18066.599999999999</v>
      </c>
      <c r="E17" s="18">
        <f t="shared" si="0"/>
        <v>0.91826907110358347</v>
      </c>
    </row>
    <row r="18" spans="1:5" x14ac:dyDescent="0.25">
      <c r="A18" s="7" t="s">
        <v>82</v>
      </c>
    </row>
    <row r="21" spans="1:5" x14ac:dyDescent="0.25">
      <c r="D21" s="14"/>
    </row>
    <row r="22" spans="1:5" x14ac:dyDescent="0.25">
      <c r="D22" s="14"/>
    </row>
    <row r="23" spans="1:5" x14ac:dyDescent="0.25">
      <c r="D23" s="14"/>
    </row>
    <row r="24" spans="1:5" x14ac:dyDescent="0.25">
      <c r="D24" s="14"/>
    </row>
  </sheetData>
  <customSheetViews>
    <customSheetView guid="{E49EB051-1896-4E0A-B768-C5B32E1D63AF}" state="hidden">
      <selection activeCell="N27" sqref="N27"/>
      <pageMargins left="0.7" right="0.7" top="0.75" bottom="0.75" header="0.3" footer="0.3"/>
      <pageSetup paperSize="8" orientation="portrait" r:id="rId1"/>
    </customSheetView>
    <customSheetView guid="{11AB43AC-325D-4C3F-B382-0D9939FA05F1}" state="hidden">
      <selection activeCell="N27" sqref="N27"/>
      <pageMargins left="0.7" right="0.7" top="0.75" bottom="0.75" header="0.3" footer="0.3"/>
      <pageSetup paperSize="8" orientation="portrait" r:id="rId2"/>
    </customSheetView>
    <customSheetView guid="{722892AD-4C2D-4D50-AF83-995E3A283091}" state="hidden">
      <selection activeCell="N27" sqref="N27"/>
      <pageMargins left="0.7" right="0.7" top="0.75" bottom="0.75" header="0.3" footer="0.3"/>
      <pageSetup paperSize="8" orientation="portrait" r:id="rId3"/>
    </customSheetView>
    <customSheetView guid="{4885C1C3-1FAF-4A61-97B8-512E7574E70E}" state="hidden">
      <selection activeCell="N27" sqref="N27"/>
      <pageMargins left="0.7" right="0.7" top="0.75" bottom="0.75" header="0.3" footer="0.3"/>
      <pageSetup paperSize="8" orientation="portrait" r:id="rId4"/>
    </customSheetView>
    <customSheetView guid="{26CA4D98-B6B6-4CEF-BB73-7724D5E16227}" state="hidden">
      <selection activeCell="N27" sqref="N27"/>
      <pageMargins left="0.7" right="0.7" top="0.75" bottom="0.75" header="0.3" footer="0.3"/>
      <pageSetup paperSize="8" orientation="portrait" r:id="rId5"/>
    </customSheetView>
    <customSheetView guid="{F75EACA5-0FE1-4F13-BEE4-8919185C7F2B}" state="hidden">
      <selection activeCell="N27" sqref="N27"/>
      <pageMargins left="0.7" right="0.7" top="0.75" bottom="0.75" header="0.3" footer="0.3"/>
      <pageSetup paperSize="8" orientation="portrait" r:id="rId6"/>
    </customSheetView>
    <customSheetView guid="{3F7F0B76-5C21-4864-BB76-E6591F8333E4}" state="hidden">
      <selection activeCell="N27" sqref="N27"/>
      <pageMargins left="0.7" right="0.7" top="0.75" bottom="0.75" header="0.3" footer="0.3"/>
      <pageSetup paperSize="8" orientation="portrait" r:id="rId7"/>
    </customSheetView>
  </customSheetViews>
  <mergeCells count="1">
    <mergeCell ref="A2:E2"/>
  </mergeCells>
  <pageMargins left="0.7" right="0.7" top="0.75" bottom="0.75" header="0.3" footer="0.3"/>
  <pageSetup paperSize="8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Table E.1 </vt:lpstr>
      <vt:lpstr>Table E.2</vt:lpstr>
      <vt:lpstr>Table E.3</vt:lpstr>
      <vt:lpstr>Table E.4</vt:lpstr>
      <vt:lpstr>Table E.5</vt:lpstr>
      <vt:lpstr>Table E.6</vt:lpstr>
      <vt:lpstr>Table E.7</vt:lpstr>
      <vt:lpstr>Sheet1</vt:lpstr>
      <vt:lpstr>Sheet2</vt:lpstr>
      <vt:lpstr>'Table E.3'!OLE_LINK1</vt:lpstr>
      <vt:lpstr>'Table E.1 '!page_58</vt:lpstr>
      <vt:lpstr>'Table E.2'!page_60</vt:lpstr>
      <vt:lpstr>'Table E.4'!page_62</vt:lpstr>
      <vt:lpstr>'Table E.1 '!Print_Area</vt:lpstr>
      <vt:lpstr>'Table E.2'!Print_Area</vt:lpstr>
      <vt:lpstr>'Table E.3'!Print_Area</vt:lpstr>
      <vt:lpstr>'Table E.4'!Print_Area</vt:lpstr>
    </vt:vector>
  </TitlesOfParts>
  <Company>Central Bank of Trinidad and Tobago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nbrown</dc:creator>
  <cp:lastModifiedBy>Leah Burnett</cp:lastModifiedBy>
  <cp:lastPrinted>2016-06-13T16:09:29Z</cp:lastPrinted>
  <dcterms:created xsi:type="dcterms:W3CDTF">2013-07-10T17:57:28Z</dcterms:created>
  <dcterms:modified xsi:type="dcterms:W3CDTF">2026-09-08T12:45:06Z</dcterms:modified>
</cp:coreProperties>
</file>